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tables/table5.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tables/table6.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tables/table7.xml" ContentType="application/vnd.openxmlformats-officedocument.spreadsheetml.table+xml"/>
  <Override PartName="/xl/drawings/drawing6.xml" ContentType="application/vnd.openxmlformats-officedocument.drawing+xml"/>
  <Override PartName="/xl/tables/table8.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drawings/drawing7.xml" ContentType="application/vnd.openxmlformats-officedocument.drawing+xml"/>
  <Override PartName="/xl/tables/table9.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drawings/drawing8.xml" ContentType="application/vnd.openxmlformats-officedocument.drawing+xml"/>
  <Override PartName="/xl/tables/table10.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drawings/drawing9.xml" ContentType="application/vnd.openxmlformats-officedocument.drawing+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comments8.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updateLinks="always" codeName="ThisWorkbook" defaultThemeVersion="166925"/>
  <mc:AlternateContent xmlns:mc="http://schemas.openxmlformats.org/markup-compatibility/2006">
    <mc:Choice Requires="x15">
      <x15ac:absPath xmlns:x15ac="http://schemas.microsoft.com/office/spreadsheetml/2010/11/ac" url="C:\Users\mkhalfin\Downloads\"/>
    </mc:Choice>
  </mc:AlternateContent>
  <xr:revisionPtr revIDLastSave="0" documentId="13_ncr:1_{4D2886BF-B9AF-4EDD-A2B5-9AE691B9231B}" xr6:coauthVersionLast="47" xr6:coauthVersionMax="47" xr10:uidLastSave="{00000000-0000-0000-0000-000000000000}"/>
  <bookViews>
    <workbookView xWindow="-110" yWindow="-110" windowWidth="19420" windowHeight="11500" tabRatio="852" firstSheet="9" activeTab="12" xr2:uid="{42447A7B-536A-40DB-8F10-D6A50135C38E}"/>
  </bookViews>
  <sheets>
    <sheet name="Disclaimer" sheetId="48" r:id="rId1"/>
    <sheet name="User Agreement " sheetId="56" r:id="rId2"/>
    <sheet name="SummaryTable" sheetId="37" r:id="rId3"/>
    <sheet name="Glossary" sheetId="35" r:id="rId4"/>
    <sheet name="General Search" sheetId="38" r:id="rId5"/>
    <sheet name="Recycling_Repurpoing  Search" sheetId="43" r:id="rId6"/>
    <sheet name="Append2" sheetId="45" state="hidden" r:id="rId7"/>
    <sheet name="Map Instructions for Excel" sheetId="47" r:id="rId8"/>
    <sheet name="Raw Materials" sheetId="31" r:id="rId9"/>
    <sheet name="Battery Grade Materials" sheetId="18" r:id="rId10"/>
    <sheet name="Other Battery Components &amp; Mat." sheetId="55" r:id="rId11"/>
    <sheet name="Electrode &amp; Cell Manufacturing" sheetId="19" r:id="rId12"/>
    <sheet name="Module-Pack Manufacturing" sheetId="6" r:id="rId13"/>
    <sheet name="Recycling-Repurposing" sheetId="32" r:id="rId14"/>
    <sheet name="Equipment" sheetId="25" r:id="rId15"/>
    <sheet name="R&amp;D" sheetId="13" r:id="rId16"/>
    <sheet name="Services &amp; Consulting" sheetId="8" r:id="rId17"/>
    <sheet name="Modeling &amp; Software" sheetId="14" r:id="rId18"/>
    <sheet name="Distributors" sheetId="34" r:id="rId19"/>
    <sheet name="ProfSvcs" sheetId="53" state="hidden" r:id="rId20"/>
    <sheet name="Professional" sheetId="54" state="hidden" r:id="rId21"/>
    <sheet name="Professional Services (NB)" sheetId="50" r:id="rId22"/>
    <sheet name="Abbreviations" sheetId="51" r:id="rId23"/>
    <sheet name="Search List" sheetId="49" state="hidden" r:id="rId24"/>
  </sheets>
  <definedNames>
    <definedName name="_xlnm._FilterDatabase" localSheetId="21" hidden="1">'Professional Services (NB)'!$B$1:$AC$1</definedName>
    <definedName name="_xlnm._FilterDatabase" localSheetId="8" hidden="1">'Raw Materials'!$AF$1:$AH$1</definedName>
    <definedName name="_xlcn.WorksheetConnection_BGMatl1" hidden="1">BGMatl[]</definedName>
    <definedName name="_xlcn.WorksheetConnection_Cells1" hidden="1">Cells[]</definedName>
    <definedName name="_xlcn.WorksheetConnection_Distributors1" hidden="1">Distributors[]</definedName>
    <definedName name="_xlcn.WorksheetConnection_EOL_Tbl1" hidden="1">EOL_Tbl[]</definedName>
    <definedName name="_xlcn.WorksheetConnection_Equip1" hidden="1">Equip[]</definedName>
    <definedName name="_xlcn.WorksheetConnection_Modeling1" hidden="1">Modeling[]</definedName>
    <definedName name="_xlcn.WorksheetConnection_Other1" hidden="1">Other[]</definedName>
    <definedName name="_xlcn.WorksheetConnection_PackMod1" hidden="1">PackMod[]</definedName>
    <definedName name="_xlcn.WorksheetConnection_RandD1" hidden="1">RandD[]</definedName>
    <definedName name="_xlcn.WorksheetConnection_RawMatl1" hidden="1">RawMatl[]</definedName>
    <definedName name="_xlcn.WorksheetConnection_Service1" hidden="1">Service[]</definedName>
    <definedName name="EOLSearch">'Search List'!$C$2:$C$4</definedName>
    <definedName name="ExternalData_1" localSheetId="20" hidden="1">Professional!#REF!</definedName>
    <definedName name="ExternalData_3" localSheetId="6" hidden="1">Append2!$A$1:$AN$1281</definedName>
    <definedName name="SearchType" localSheetId="10">#REF!</definedName>
    <definedName name="SearchType">'Search List'!$A$2:$A$4</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ervice" name="Service" connection="WorksheetConnection_Service"/>
          <x15:modelTable id="RawMatl" name="RawMatl" connection="WorksheetConnection_RawMatl"/>
          <x15:modelTable id="RandD" name="RandD" connection="WorksheetConnection_RandD"/>
          <x15:modelTable id="PackMod" name="PackMod" connection="WorksheetConnection_PackMod"/>
          <x15:modelTable id="Other" name="Other" connection="WorksheetConnection_Other"/>
          <x15:modelTable id="Modeling" name="Modeling" connection="WorksheetConnection_Modeling"/>
          <x15:modelTable id="Equip" name="Equip" connection="WorksheetConnection_Equip"/>
          <x15:modelTable id="EOL_Tbl" name="EOL_Tbl" connection="WorksheetConnection_EOL_Tbl"/>
          <x15:modelTable id="Distributors" name="Distributors" connection="WorksheetConnection_Distributors"/>
          <x15:modelTable id="Cells" name="Cells" connection="WorksheetConnection_Cells"/>
          <x15:modelTable id="BGMatl" name="BGMatl" connection="WorksheetConnection_BGMatl"/>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94" i="55" l="1"/>
  <c r="AF95" i="55"/>
  <c r="AF96" i="55"/>
  <c r="B5" i="37" a="1"/>
  <c r="B5" i="37"/>
  <c r="I9" i="37"/>
  <c r="H9" i="37"/>
  <c r="G9" i="37" a="1"/>
  <c r="G9" i="37" s="1"/>
  <c r="F9" i="37" a="1"/>
  <c r="F9" i="37" s="1"/>
  <c r="E9" i="37" a="1"/>
  <c r="E9" i="37" s="1"/>
  <c r="D9" i="37" a="1"/>
  <c r="D9" i="37" s="1"/>
  <c r="C9" i="37" a="1"/>
  <c r="C9" i="37" s="1"/>
  <c r="B9" i="37" a="1"/>
  <c r="B9" i="37" s="1"/>
  <c r="AF92" i="6"/>
  <c r="AF43" i="6"/>
  <c r="AF46" i="6"/>
  <c r="F6" i="37" a="1"/>
  <c r="F6" i="37" s="1"/>
  <c r="G6" i="37" a="1"/>
  <c r="G6" i="37" s="1"/>
  <c r="D6" i="37" a="1"/>
  <c r="D6" i="37" s="1"/>
  <c r="E6" i="37" a="1"/>
  <c r="E6" i="37" s="1"/>
  <c r="I6" i="37"/>
  <c r="H6" i="37"/>
  <c r="C6" i="37" a="1"/>
  <c r="C6" i="37" s="1"/>
  <c r="B6" i="37" a="1"/>
  <c r="B6" i="37" s="1"/>
  <c r="AE103" i="18"/>
  <c r="H13" i="37"/>
  <c r="G13" i="37" a="1"/>
  <c r="G13" i="37" s="1"/>
  <c r="F13" i="37" a="1"/>
  <c r="F13" i="37" s="1"/>
  <c r="E13" i="37" a="1"/>
  <c r="E13" i="37" s="1"/>
  <c r="D13" i="37" a="1"/>
  <c r="D13" i="37" s="1"/>
  <c r="B13" i="37" a="1"/>
  <c r="B13" i="37" s="1"/>
  <c r="C13" i="37" a="1"/>
  <c r="C13" i="37" s="1"/>
  <c r="I13" i="37"/>
  <c r="AC149" i="8"/>
  <c r="AC148" i="8"/>
  <c r="AF145" i="25"/>
  <c r="G11" i="37" a="1"/>
  <c r="G11" i="37" s="1"/>
  <c r="F11" i="37" a="1"/>
  <c r="F11" i="37"/>
  <c r="AD102" i="31"/>
  <c r="I5" i="37"/>
  <c r="H5" i="37"/>
  <c r="G5" i="37" a="1"/>
  <c r="G5" i="37" s="1"/>
  <c r="F5" i="37" a="1"/>
  <c r="F5" i="37" s="1"/>
  <c r="E5" i="37" a="1"/>
  <c r="E5" i="37" s="1"/>
  <c r="D5" i="37" a="1"/>
  <c r="D5" i="37" s="1"/>
  <c r="C5" i="37" a="1"/>
  <c r="C5" i="37" s="1"/>
  <c r="AE59" i="18"/>
  <c r="I12" i="37"/>
  <c r="H12" i="37"/>
  <c r="G12" i="37" a="1"/>
  <c r="G12" i="37" s="1"/>
  <c r="F12" i="37" a="1"/>
  <c r="F12" i="37" s="1"/>
  <c r="E12" i="37" a="1"/>
  <c r="E12" i="37" s="1"/>
  <c r="D12" i="37" a="1"/>
  <c r="D12" i="37" s="1"/>
  <c r="C12" i="37" a="1"/>
  <c r="C12" i="37" s="1"/>
  <c r="B12" i="37" a="1"/>
  <c r="B12" i="37"/>
  <c r="AD144" i="13"/>
  <c r="AC147" i="8"/>
  <c r="AC146" i="8"/>
  <c r="AF103" i="6"/>
  <c r="AE78" i="18"/>
  <c r="AD94" i="31"/>
  <c r="AD37" i="31"/>
  <c r="AD63" i="31"/>
  <c r="AE14" i="18"/>
  <c r="AF76" i="6"/>
  <c r="AH76" i="6" s="1"/>
  <c r="AE4" i="18"/>
  <c r="I7" i="37"/>
  <c r="G7" i="37" a="1"/>
  <c r="G7" i="37" s="1"/>
  <c r="F7" i="37" a="1"/>
  <c r="F7" i="37" s="1"/>
  <c r="E7" i="37" a="1"/>
  <c r="E7" i="37" s="1"/>
  <c r="D7" i="37" a="1"/>
  <c r="D7" i="37" s="1"/>
  <c r="C7" i="37" a="1"/>
  <c r="C7" i="37" s="1"/>
  <c r="B7" i="37" a="1"/>
  <c r="B7" i="37" s="1"/>
  <c r="AF83" i="55"/>
  <c r="AF90" i="55"/>
  <c r="AF79" i="55"/>
  <c r="AF7" i="55"/>
  <c r="AD8" i="31"/>
  <c r="AD51" i="31"/>
  <c r="AD69" i="31"/>
  <c r="AD31" i="31"/>
  <c r="AD22" i="31"/>
  <c r="AD6" i="31"/>
  <c r="AE129" i="18"/>
  <c r="AE53" i="18"/>
  <c r="AE15" i="18"/>
  <c r="AE11" i="18"/>
  <c r="AF258" i="6"/>
  <c r="AH258" i="6" s="1"/>
  <c r="AF257" i="6"/>
  <c r="AF248" i="6"/>
  <c r="AF216" i="6"/>
  <c r="AF215" i="6"/>
  <c r="AF178" i="6"/>
  <c r="AF172" i="6"/>
  <c r="AF171" i="6"/>
  <c r="AF169" i="6"/>
  <c r="AF68" i="55"/>
  <c r="AF124" i="6"/>
  <c r="AF59" i="55"/>
  <c r="AF65" i="6"/>
  <c r="AF63" i="6"/>
  <c r="AF60" i="6"/>
  <c r="AF54" i="6"/>
  <c r="AF52" i="6"/>
  <c r="AF44" i="6"/>
  <c r="AF8" i="55"/>
  <c r="AF8" i="6"/>
  <c r="AF103" i="55"/>
  <c r="AF102" i="55"/>
  <c r="AF101" i="55"/>
  <c r="AF51" i="55"/>
  <c r="AF29" i="55"/>
  <c r="AF74" i="55"/>
  <c r="AF55" i="55"/>
  <c r="AF16" i="55"/>
  <c r="AD133" i="13"/>
  <c r="AD132" i="13"/>
  <c r="AD128" i="13"/>
  <c r="AD116" i="13"/>
  <c r="AD88" i="13"/>
  <c r="AD74" i="13"/>
  <c r="AD64" i="13"/>
  <c r="AD60" i="13"/>
  <c r="AD44" i="13"/>
  <c r="AD39" i="13"/>
  <c r="AD11" i="13"/>
  <c r="AF11" i="13" s="1"/>
  <c r="AH101" i="32"/>
  <c r="AH9" i="32"/>
  <c r="AF239" i="6"/>
  <c r="AF191" i="6"/>
  <c r="AH191" i="6" s="1"/>
  <c r="AF164" i="6"/>
  <c r="AH164" i="6" s="1"/>
  <c r="AF163" i="6"/>
  <c r="AF154" i="6"/>
  <c r="AF155" i="6"/>
  <c r="AE152" i="18"/>
  <c r="AD137" i="13"/>
  <c r="AE128" i="18"/>
  <c r="AE127" i="18"/>
  <c r="AE121" i="18"/>
  <c r="AE108" i="18"/>
  <c r="AE107" i="18"/>
  <c r="AE102" i="18"/>
  <c r="AE97" i="18"/>
  <c r="AE94" i="18"/>
  <c r="AE93" i="18"/>
  <c r="AE89" i="18"/>
  <c r="AE114" i="18"/>
  <c r="AE72" i="18"/>
  <c r="AE63" i="18"/>
  <c r="AE37" i="18"/>
  <c r="AE20" i="18"/>
  <c r="AD138" i="13"/>
  <c r="AF224" i="6"/>
  <c r="AF223" i="6"/>
  <c r="AE79" i="18"/>
  <c r="B11" i="37" a="1"/>
  <c r="B11" i="37" s="1"/>
  <c r="C11" i="37" a="1"/>
  <c r="C11" i="37" s="1"/>
  <c r="D11" i="37" a="1"/>
  <c r="D11" i="37" s="1"/>
  <c r="E11" i="37" a="1"/>
  <c r="E11" i="37" s="1"/>
  <c r="I11" i="37"/>
  <c r="H11" i="37"/>
  <c r="H7" i="37"/>
  <c r="I14" i="37"/>
  <c r="H14" i="37"/>
  <c r="G14" i="37" a="1"/>
  <c r="G14" i="37" s="1"/>
  <c r="F14" i="37" a="1"/>
  <c r="F14" i="37" s="1"/>
  <c r="E14" i="37" a="1"/>
  <c r="E14" i="37" s="1"/>
  <c r="D14" i="37" a="1"/>
  <c r="D14" i="37" s="1"/>
  <c r="C14" i="37" a="1"/>
  <c r="C14" i="37" s="1"/>
  <c r="B14" i="37" a="1"/>
  <c r="B14" i="37" s="1"/>
  <c r="AC37" i="14"/>
  <c r="AC145" i="8"/>
  <c r="AF250" i="6"/>
  <c r="AC144" i="8"/>
  <c r="AC143" i="8"/>
  <c r="G15" i="37" a="1"/>
  <c r="G15" i="37" s="1"/>
  <c r="F15" i="37" a="1"/>
  <c r="F15" i="37" s="1"/>
  <c r="E15" i="37" a="1"/>
  <c r="E15" i="37" s="1"/>
  <c r="D15" i="37" a="1"/>
  <c r="D15" i="37"/>
  <c r="AF166" i="6"/>
  <c r="AF255" i="6"/>
  <c r="AF252" i="6"/>
  <c r="AF251" i="6"/>
  <c r="AF268" i="6"/>
  <c r="AF247" i="6"/>
  <c r="AF246" i="6"/>
  <c r="AF243" i="6"/>
  <c r="AF231" i="6"/>
  <c r="AF230" i="6"/>
  <c r="AF228" i="6"/>
  <c r="AF221" i="6"/>
  <c r="AF79" i="6"/>
  <c r="AF179" i="6"/>
  <c r="AF170" i="6"/>
  <c r="AF158" i="6"/>
  <c r="AF157" i="6"/>
  <c r="AF135" i="6"/>
  <c r="AF123" i="6"/>
  <c r="AF119" i="6"/>
  <c r="AF118" i="6"/>
  <c r="AF114" i="6"/>
  <c r="AF113" i="6"/>
  <c r="AF112" i="6"/>
  <c r="AF111" i="6"/>
  <c r="AF108" i="6"/>
  <c r="AF87" i="6"/>
  <c r="AF82" i="6"/>
  <c r="AF80" i="6"/>
  <c r="AF78" i="6" l="1"/>
  <c r="AF74" i="6"/>
  <c r="AF66" i="6"/>
  <c r="AF57" i="6"/>
  <c r="AF156" i="6" l="1"/>
  <c r="AF48" i="6"/>
  <c r="AF42" i="6"/>
  <c r="AF17" i="6"/>
  <c r="AF5" i="55"/>
  <c r="AF4" i="55"/>
  <c r="AF3" i="55"/>
  <c r="AF2" i="55"/>
  <c r="B8" i="37" a="1"/>
  <c r="B8" i="37" s="1"/>
  <c r="C8" i="37" a="1"/>
  <c r="C8" i="37" s="1"/>
  <c r="D8" i="37" a="1"/>
  <c r="D8" i="37" s="1"/>
  <c r="E8" i="37" a="1"/>
  <c r="E8" i="37" s="1"/>
  <c r="I8" i="37"/>
  <c r="H8" i="37"/>
  <c r="G8" i="37" a="1"/>
  <c r="G8" i="37" s="1"/>
  <c r="F8" i="37" a="1"/>
  <c r="F8" i="37" s="1"/>
  <c r="AF119" i="19"/>
  <c r="AF112" i="19"/>
  <c r="AF38" i="19"/>
  <c r="AF89" i="19"/>
  <c r="AF93" i="19"/>
  <c r="AF76" i="19"/>
  <c r="AF74" i="19"/>
  <c r="AF73" i="19"/>
  <c r="AF52" i="19"/>
  <c r="AF46" i="19"/>
  <c r="AF39" i="19"/>
  <c r="AF31" i="19"/>
  <c r="AF23" i="19"/>
  <c r="AF240" i="6"/>
  <c r="AF125" i="25"/>
  <c r="AE124" i="18"/>
  <c r="AF92" i="19"/>
  <c r="AF254" i="6"/>
  <c r="AF173" i="6"/>
  <c r="AF65" i="55"/>
  <c r="AF130" i="6"/>
  <c r="AF107" i="6"/>
  <c r="AE51" i="18"/>
  <c r="AF84" i="6" l="1"/>
  <c r="AF34" i="19"/>
  <c r="AF39" i="6"/>
  <c r="AF41" i="6"/>
  <c r="AF14" i="19"/>
  <c r="AD2" i="13"/>
  <c r="AD73" i="13"/>
  <c r="AF91" i="6"/>
  <c r="AD141" i="13"/>
  <c r="AD140" i="13"/>
  <c r="AF26" i="6"/>
  <c r="AF34" i="6"/>
  <c r="AF25" i="6"/>
  <c r="AC142" i="8"/>
  <c r="AF69" i="55"/>
  <c r="AF138" i="6"/>
  <c r="AF137" i="6"/>
  <c r="AC141" i="8"/>
  <c r="AC140" i="8"/>
  <c r="AC139" i="8"/>
  <c r="AC138" i="8"/>
  <c r="AC137" i="8"/>
  <c r="AC136" i="8"/>
  <c r="AC135" i="8"/>
  <c r="AC134" i="8"/>
  <c r="AC133" i="8"/>
  <c r="AD82" i="13"/>
  <c r="AC132" i="8"/>
  <c r="AD54" i="13"/>
  <c r="AC131" i="8"/>
  <c r="AF88" i="25"/>
  <c r="AD18" i="13"/>
  <c r="AF35" i="55"/>
  <c r="AF132" i="25"/>
  <c r="AF127" i="25"/>
  <c r="AC130" i="8"/>
  <c r="AF18" i="55"/>
  <c r="AC129" i="8"/>
  <c r="AF84" i="55"/>
  <c r="AD52" i="13"/>
  <c r="AD104" i="13"/>
  <c r="AF60" i="25"/>
  <c r="AF17" i="55"/>
  <c r="AD63" i="13"/>
  <c r="AE130" i="18"/>
  <c r="AF56" i="55"/>
  <c r="G10" i="37" a="1"/>
  <c r="G10" i="37" s="1"/>
  <c r="F10" i="37" a="1"/>
  <c r="F10" i="37" s="1"/>
  <c r="I10" i="37"/>
  <c r="H10" i="37"/>
  <c r="E10" i="37" a="1"/>
  <c r="E10" i="37" s="1"/>
  <c r="D10" i="37" a="1"/>
  <c r="D10" i="37" s="1"/>
  <c r="C10" i="37" a="1"/>
  <c r="C10" i="37" s="1"/>
  <c r="B10" i="37" a="1"/>
  <c r="B10" i="37" s="1"/>
  <c r="AH65" i="32"/>
  <c r="AF89" i="6"/>
  <c r="AF90" i="6"/>
  <c r="AF88" i="6"/>
  <c r="AF31" i="6"/>
  <c r="AF72" i="19"/>
  <c r="AC128" i="8"/>
  <c r="AF137" i="25"/>
  <c r="AD36" i="31"/>
  <c r="AF105" i="19"/>
  <c r="AD20" i="31"/>
  <c r="AD3" i="31"/>
  <c r="AC127" i="8"/>
  <c r="AC126" i="8"/>
  <c r="AH2" i="32"/>
  <c r="AH23" i="32"/>
  <c r="AC125" i="8"/>
  <c r="AF20" i="55"/>
  <c r="AF19" i="55"/>
  <c r="AC124" i="8"/>
  <c r="AH74" i="32"/>
  <c r="AH73" i="32"/>
  <c r="AH72" i="32"/>
  <c r="AF24" i="19"/>
  <c r="AF36" i="55"/>
  <c r="AF58" i="55"/>
  <c r="AF241" i="6"/>
  <c r="AF119" i="25"/>
  <c r="AC123" i="8"/>
  <c r="AC122" i="8"/>
  <c r="AD117" i="13"/>
  <c r="AH89" i="32"/>
  <c r="AH7" i="32"/>
  <c r="AE82" i="18"/>
  <c r="AE81" i="18"/>
  <c r="AD14" i="31"/>
  <c r="AF82" i="19"/>
  <c r="AF189" i="6"/>
  <c r="AD93" i="31"/>
  <c r="I15" i="37"/>
  <c r="H15" i="37"/>
  <c r="C15" i="37" a="1"/>
  <c r="C15" i="37" s="1"/>
  <c r="B15" i="37" a="1"/>
  <c r="B15" i="37" s="1"/>
  <c r="AF40" i="50"/>
  <c r="AC39" i="50"/>
  <c r="AC36" i="14"/>
  <c r="AF6" i="19"/>
  <c r="AD36" i="13"/>
  <c r="AD31" i="13"/>
  <c r="AD92" i="31" l="1"/>
  <c r="AC121" i="8"/>
  <c r="AC120" i="8"/>
  <c r="AF56" i="6"/>
  <c r="AC119" i="8"/>
  <c r="AC118" i="8"/>
  <c r="AF30" i="55"/>
  <c r="AF26" i="25"/>
  <c r="AF17" i="19"/>
  <c r="AD26" i="13"/>
  <c r="AF13" i="19"/>
  <c r="AC35" i="14"/>
  <c r="AD69" i="13"/>
  <c r="AC34" i="14"/>
  <c r="AD17" i="13"/>
  <c r="AC117" i="8"/>
  <c r="AF19" i="25"/>
  <c r="AF18" i="25"/>
  <c r="AF17" i="25"/>
  <c r="AF16" i="25"/>
  <c r="AF15" i="25"/>
  <c r="AF15" i="55"/>
  <c r="AD19" i="13"/>
  <c r="AF10" i="55"/>
  <c r="AF11" i="25"/>
  <c r="AD20" i="13"/>
  <c r="AD14" i="13"/>
  <c r="AE7" i="18"/>
  <c r="AE5" i="18"/>
  <c r="AF160" i="6"/>
  <c r="AC29" i="14"/>
  <c r="AD103" i="13"/>
  <c r="AF44" i="55"/>
  <c r="AD79" i="13"/>
  <c r="AF16" i="19"/>
  <c r="AD118" i="13"/>
  <c r="AD122" i="13"/>
  <c r="AC104" i="8"/>
  <c r="AF104" i="8"/>
  <c r="AC26" i="50"/>
  <c r="AF101" i="6"/>
  <c r="AD83" i="31"/>
  <c r="AF76" i="25"/>
  <c r="AF77" i="6"/>
  <c r="AF22" i="25"/>
  <c r="AH29" i="32"/>
  <c r="AD26" i="31"/>
  <c r="AF79" i="25"/>
  <c r="AF136" i="25"/>
  <c r="AF80" i="25"/>
  <c r="AF131" i="25"/>
  <c r="AF73" i="55"/>
  <c r="AF13" i="6"/>
  <c r="AF110" i="6" l="1"/>
  <c r="AF109" i="6"/>
  <c r="AD44" i="31"/>
  <c r="AD43" i="31"/>
  <c r="AD7" i="31"/>
  <c r="AD47" i="13"/>
  <c r="AD19" i="31"/>
  <c r="AD12" i="31"/>
  <c r="AD56" i="31"/>
  <c r="AD70" i="31"/>
  <c r="AD10" i="31"/>
  <c r="AD16" i="31"/>
  <c r="AF149" i="6"/>
  <c r="AH149" i="6" s="1"/>
  <c r="AC39" i="8"/>
  <c r="AC50" i="8" l="1"/>
  <c r="AC92" i="8"/>
  <c r="AC55" i="8"/>
  <c r="AC36" i="8"/>
  <c r="AC19" i="8"/>
  <c r="AF31" i="25"/>
  <c r="AF181" i="6"/>
  <c r="AF10" i="19"/>
  <c r="AF6" i="25"/>
  <c r="AD131" i="13"/>
  <c r="AE85" i="18"/>
  <c r="AD82" i="31"/>
  <c r="AD104" i="31"/>
  <c r="AF133" i="6"/>
  <c r="AC107" i="8"/>
  <c r="AE158" i="18"/>
  <c r="AD32" i="13"/>
  <c r="AF63" i="55"/>
  <c r="AF104" i="55"/>
  <c r="AE154" i="18"/>
  <c r="AH17" i="32"/>
  <c r="AH78" i="32"/>
  <c r="AH11" i="32"/>
  <c r="AH44" i="32"/>
  <c r="S44" i="32"/>
  <c r="AF33" i="19"/>
  <c r="AF92" i="55"/>
  <c r="AF100" i="55"/>
  <c r="AF24" i="55"/>
  <c r="AF27" i="55"/>
  <c r="AF78" i="55"/>
  <c r="AF76" i="55"/>
  <c r="AE83" i="18"/>
  <c r="AE112" i="18"/>
  <c r="AE111" i="18"/>
  <c r="AE126" i="18"/>
  <c r="AD85" i="31"/>
  <c r="AD81" i="31"/>
  <c r="G16" i="37" a="1"/>
  <c r="G16" i="37" s="1"/>
  <c r="F16" i="37" a="1"/>
  <c r="F16" i="37"/>
  <c r="I16" i="37"/>
  <c r="E16" i="37" a="1"/>
  <c r="E16" i="37" s="1"/>
  <c r="H16" i="37"/>
  <c r="D16" i="37" a="1"/>
  <c r="D16" i="37" s="1"/>
  <c r="C16" i="37" a="1"/>
  <c r="C16" i="37" s="1"/>
  <c r="B16" i="37" a="1"/>
  <c r="B16" i="37" s="1"/>
  <c r="AC24" i="14" l="1"/>
  <c r="AF33" i="55"/>
  <c r="AH8" i="32"/>
  <c r="AH51" i="32"/>
  <c r="AF98" i="6"/>
  <c r="AF130" i="25"/>
  <c r="AF124" i="25"/>
  <c r="AF71" i="6"/>
  <c r="AD62" i="31"/>
  <c r="AD61" i="31"/>
  <c r="AD78" i="13"/>
  <c r="AF20" i="50" l="1"/>
  <c r="AC20" i="50"/>
  <c r="AC72" i="8"/>
  <c r="AF185" i="6"/>
  <c r="AH133" i="32"/>
  <c r="AH132" i="32"/>
  <c r="AH131" i="32"/>
  <c r="AH130" i="32"/>
  <c r="AH129" i="32"/>
  <c r="AH128" i="32"/>
  <c r="AH127" i="32"/>
  <c r="AH126" i="32"/>
  <c r="AH123" i="32"/>
  <c r="AH122" i="32"/>
  <c r="AH111" i="32"/>
  <c r="AF34" i="50"/>
  <c r="AC34" i="50"/>
  <c r="AC2" i="8" l="1"/>
  <c r="AC3" i="8"/>
  <c r="AC4" i="8"/>
  <c r="AC5" i="8"/>
  <c r="AC7" i="8"/>
  <c r="AC8" i="8"/>
  <c r="AC9" i="8"/>
  <c r="AC10" i="8"/>
  <c r="AC11" i="8"/>
  <c r="AC12" i="8"/>
  <c r="AC13" i="8"/>
  <c r="AC14" i="8"/>
  <c r="AC15" i="8"/>
  <c r="AC16" i="8"/>
  <c r="AC17" i="8"/>
  <c r="AC18" i="8"/>
  <c r="AC20" i="8"/>
  <c r="AC22" i="8"/>
  <c r="AC23" i="8"/>
  <c r="AC21" i="8"/>
  <c r="AC24" i="8"/>
  <c r="AC25" i="8"/>
  <c r="AC27" i="8"/>
  <c r="AC28" i="8"/>
  <c r="AC29" i="8"/>
  <c r="AC30" i="8"/>
  <c r="AC31" i="8"/>
  <c r="AC33" i="8"/>
  <c r="AC34" i="8"/>
  <c r="AC35" i="8"/>
  <c r="AC38" i="8"/>
  <c r="AC41" i="8"/>
  <c r="AC42" i="8"/>
  <c r="AC44" i="8"/>
  <c r="AC45" i="8"/>
  <c r="AC46" i="8"/>
  <c r="AC47" i="8"/>
  <c r="AC48" i="8"/>
  <c r="AC49" i="8"/>
  <c r="AC52" i="8"/>
  <c r="AC53" i="8"/>
  <c r="AC54" i="8"/>
  <c r="AC56" i="8"/>
  <c r="AC57" i="8"/>
  <c r="AC58" i="8"/>
  <c r="AC59" i="8"/>
  <c r="AC60" i="8"/>
  <c r="AC61" i="8"/>
  <c r="AC62" i="8"/>
  <c r="AC63" i="8"/>
  <c r="AC65" i="8"/>
  <c r="AC66" i="8"/>
  <c r="AC67" i="8"/>
  <c r="AC68" i="8"/>
  <c r="AC69" i="8"/>
  <c r="AC70" i="8"/>
  <c r="AC71" i="8"/>
  <c r="AC75" i="8"/>
  <c r="AC76" i="8"/>
  <c r="AC77" i="8"/>
  <c r="AC81" i="8"/>
  <c r="AC83" i="8"/>
  <c r="AC84" i="8"/>
  <c r="AC86" i="8"/>
  <c r="AC87" i="8"/>
  <c r="AC88" i="8"/>
  <c r="AC89" i="8"/>
  <c r="AC90" i="8"/>
  <c r="AC91" i="8"/>
  <c r="AC93" i="8"/>
  <c r="AC95" i="8"/>
  <c r="AC97" i="8"/>
  <c r="AC98" i="8"/>
  <c r="AC99" i="8"/>
  <c r="AC100" i="8"/>
  <c r="AC101" i="8"/>
  <c r="AC102" i="8"/>
  <c r="AC105" i="8"/>
  <c r="AC106" i="8"/>
  <c r="AC108" i="8"/>
  <c r="AC109" i="8"/>
  <c r="AC111" i="8"/>
  <c r="AC112" i="8"/>
  <c r="AC113" i="8"/>
  <c r="AC114" i="8"/>
  <c r="AC115" i="8"/>
  <c r="AC116" i="8"/>
  <c r="AC6" i="8"/>
  <c r="AC26" i="8"/>
  <c r="AC32" i="8"/>
  <c r="AC37" i="8"/>
  <c r="AC43" i="8"/>
  <c r="AC110" i="8"/>
  <c r="AC64" i="8"/>
  <c r="AC40" i="8"/>
  <c r="AC73" i="8"/>
  <c r="AC51" i="8"/>
  <c r="AC103" i="8"/>
  <c r="AC96" i="8"/>
  <c r="AC94" i="8"/>
  <c r="AC80" i="8"/>
  <c r="AC85" i="8"/>
  <c r="AC82" i="8"/>
  <c r="AC79" i="8"/>
  <c r="AC78" i="8"/>
  <c r="AF94" i="8" l="1"/>
  <c r="AC74" i="8" l="1"/>
  <c r="AE96" i="18"/>
  <c r="AH90" i="32" l="1"/>
  <c r="AE69" i="18"/>
  <c r="AC2" i="34"/>
  <c r="AF122" i="6"/>
  <c r="AF52" i="25"/>
  <c r="AF36" i="19"/>
  <c r="AF5" i="6"/>
  <c r="AF62" i="6"/>
  <c r="AC12" i="14"/>
  <c r="AF49" i="6"/>
  <c r="AC5" i="14"/>
  <c r="AF15" i="6"/>
  <c r="AF5" i="19"/>
  <c r="AF144" i="25"/>
  <c r="AH48" i="32" l="1"/>
  <c r="AF98" i="25"/>
  <c r="AC14" i="34"/>
  <c r="AF78" i="8"/>
  <c r="AF79" i="8"/>
  <c r="AC2" i="14"/>
  <c r="AC3" i="14"/>
  <c r="AC4" i="14"/>
  <c r="AC6" i="14"/>
  <c r="AC7" i="14"/>
  <c r="AC8" i="14"/>
  <c r="AC9" i="14"/>
  <c r="AC11" i="14"/>
  <c r="AC13" i="14"/>
  <c r="AC14" i="14"/>
  <c r="AC15" i="14"/>
  <c r="AC16" i="14"/>
  <c r="AC17" i="14"/>
  <c r="AC18" i="14"/>
  <c r="AC19" i="14"/>
  <c r="AC20" i="14"/>
  <c r="AC21" i="14"/>
  <c r="AC22" i="14"/>
  <c r="AC23" i="14"/>
  <c r="AC25" i="14"/>
  <c r="AC27" i="14"/>
  <c r="AC28" i="14"/>
  <c r="AC30" i="14"/>
  <c r="AC31" i="14"/>
  <c r="AC33" i="14"/>
  <c r="AC10" i="14"/>
  <c r="AC32" i="14"/>
  <c r="AC26" i="14"/>
  <c r="AF26" i="14"/>
  <c r="AF82" i="8"/>
  <c r="AF85" i="8"/>
  <c r="AF135" i="25"/>
  <c r="AF133" i="25"/>
  <c r="AF84" i="25"/>
  <c r="AF68" i="25"/>
  <c r="AF73" i="25"/>
  <c r="AF32" i="14"/>
  <c r="AD99" i="13"/>
  <c r="AD115" i="13"/>
  <c r="AD113" i="13"/>
  <c r="AH96" i="32"/>
  <c r="AH87" i="32"/>
  <c r="AH86" i="32"/>
  <c r="AE84" i="18"/>
  <c r="AF79" i="19"/>
  <c r="AF6" i="55"/>
  <c r="AF9" i="55"/>
  <c r="AF11" i="55"/>
  <c r="AF12" i="55"/>
  <c r="AF13" i="55"/>
  <c r="AF14" i="55"/>
  <c r="AF21" i="55"/>
  <c r="AF22" i="55"/>
  <c r="AF23" i="55"/>
  <c r="AF25" i="55"/>
  <c r="AF26" i="55"/>
  <c r="AF28" i="55"/>
  <c r="AF31" i="55"/>
  <c r="AF32" i="55"/>
  <c r="AF34" i="55"/>
  <c r="AF37" i="55"/>
  <c r="AF39" i="55"/>
  <c r="AF38" i="55"/>
  <c r="AF40" i="55"/>
  <c r="AF41" i="55"/>
  <c r="AF42" i="55"/>
  <c r="AF43" i="55"/>
  <c r="AF45" i="55"/>
  <c r="AF46" i="55"/>
  <c r="AF47" i="55"/>
  <c r="AF48" i="55"/>
  <c r="AF49" i="55"/>
  <c r="AF50" i="55"/>
  <c r="AF52" i="55"/>
  <c r="AF53" i="55"/>
  <c r="AF54" i="55"/>
  <c r="AF57" i="55"/>
  <c r="AF60" i="55"/>
  <c r="AF62" i="55"/>
  <c r="AF61" i="55"/>
  <c r="AF64" i="55"/>
  <c r="AF66" i="55"/>
  <c r="AF67" i="55"/>
  <c r="AF71" i="55"/>
  <c r="AF72" i="55"/>
  <c r="AF75" i="55"/>
  <c r="AF77" i="55"/>
  <c r="AF80" i="55"/>
  <c r="AF81" i="55"/>
  <c r="AF82" i="55"/>
  <c r="AF85" i="55"/>
  <c r="AF86" i="55"/>
  <c r="AF87" i="55"/>
  <c r="AF89" i="55"/>
  <c r="AF91" i="55"/>
  <c r="AF93" i="55"/>
  <c r="AF98" i="55"/>
  <c r="AF97" i="55"/>
  <c r="AF99" i="55"/>
  <c r="AF105" i="55"/>
  <c r="AF106" i="55"/>
  <c r="AF70" i="55"/>
  <c r="AF88" i="55"/>
  <c r="AE157" i="18"/>
  <c r="AH85" i="32"/>
  <c r="AH99" i="32"/>
  <c r="AH112" i="32"/>
  <c r="AH114" i="32"/>
  <c r="AH115" i="32"/>
  <c r="AF96" i="8"/>
  <c r="AH116" i="32"/>
  <c r="AD80" i="31"/>
  <c r="AD126" i="13"/>
  <c r="AD125" i="13"/>
  <c r="AD129" i="13"/>
  <c r="AD143" i="13"/>
  <c r="AE131" i="18"/>
  <c r="AE136" i="18"/>
  <c r="AH25" i="32"/>
  <c r="AF249" i="6"/>
  <c r="AH125" i="32"/>
  <c r="AE3" i="18"/>
  <c r="AF103" i="8"/>
  <c r="AF58" i="25"/>
  <c r="AH58" i="32"/>
  <c r="AF51" i="8"/>
  <c r="AF73" i="8"/>
  <c r="AF40" i="8"/>
  <c r="AF64" i="8"/>
  <c r="AF110" i="8"/>
  <c r="AC32" i="50"/>
  <c r="AF43" i="8"/>
  <c r="AF37" i="8"/>
  <c r="AH54" i="32"/>
  <c r="AH50" i="32"/>
  <c r="AF26" i="8"/>
  <c r="AF10" i="14"/>
  <c r="AF85" i="25"/>
  <c r="AF264" i="6"/>
  <c r="AF63" i="25"/>
  <c r="AD79" i="31"/>
  <c r="AF6" i="8"/>
  <c r="AE58" i="18"/>
  <c r="AF113" i="25"/>
  <c r="AF112" i="25"/>
  <c r="AE153" i="18" l="1"/>
  <c r="AE46" i="18"/>
  <c r="AH77" i="32"/>
  <c r="AF7" i="6"/>
  <c r="AF206" i="6"/>
  <c r="AH76" i="32"/>
  <c r="AH13" i="32"/>
  <c r="AH118" i="32"/>
  <c r="AH95" i="32"/>
  <c r="AF128" i="6"/>
  <c r="AF129" i="25"/>
  <c r="AF53" i="25"/>
  <c r="AF43" i="25"/>
  <c r="AF134" i="25"/>
  <c r="AF14" i="25"/>
  <c r="AH21" i="32"/>
  <c r="AF6" i="6"/>
  <c r="AD27" i="31"/>
  <c r="AH64" i="32"/>
  <c r="AH110" i="32"/>
  <c r="AE67" i="18"/>
  <c r="AH49" i="32"/>
  <c r="AD121" i="13"/>
  <c r="AD75" i="13"/>
  <c r="AF40" i="19"/>
  <c r="AH56" i="32"/>
  <c r="AH66" i="32"/>
  <c r="AH57" i="32"/>
  <c r="AF97" i="6"/>
  <c r="AH47" i="32" l="1"/>
  <c r="AF99" i="6"/>
  <c r="AF97" i="25"/>
  <c r="AE156" i="18"/>
  <c r="AE155" i="18"/>
  <c r="AE64" i="18"/>
  <c r="AE34" i="18"/>
  <c r="AE139" i="18"/>
  <c r="AE54" i="18"/>
  <c r="AE6" i="18"/>
  <c r="AE55" i="18"/>
  <c r="AF99" i="25"/>
  <c r="AF81" i="8"/>
  <c r="AF54" i="8"/>
  <c r="AF8" i="25"/>
  <c r="AF4" i="19"/>
  <c r="AF138" i="25"/>
  <c r="AF72" i="25"/>
  <c r="AF71" i="25"/>
  <c r="AF70" i="25"/>
  <c r="AD2" i="31"/>
  <c r="AD46" i="13"/>
  <c r="AD53" i="13"/>
  <c r="AD119" i="13"/>
  <c r="AD77" i="13"/>
  <c r="AH3" i="32" l="1"/>
  <c r="AH88" i="32"/>
  <c r="AF35" i="6"/>
  <c r="AE151" i="18"/>
  <c r="AD103" i="31" l="1"/>
  <c r="AD101" i="31"/>
  <c r="AD100" i="31"/>
  <c r="AD99" i="31"/>
  <c r="AD98" i="31"/>
  <c r="AD97" i="31"/>
  <c r="AD96" i="31"/>
  <c r="AD95" i="31"/>
  <c r="AD91" i="31"/>
  <c r="AD90" i="31"/>
  <c r="AD89" i="31"/>
  <c r="AD88" i="31"/>
  <c r="AD87" i="31"/>
  <c r="AD86" i="31"/>
  <c r="AD84" i="31"/>
  <c r="AD78" i="31"/>
  <c r="AD77" i="31"/>
  <c r="AD76" i="31"/>
  <c r="AD75" i="31"/>
  <c r="AD74" i="31"/>
  <c r="AD73" i="31"/>
  <c r="AD72" i="31"/>
  <c r="AD71" i="31"/>
  <c r="AD68" i="31"/>
  <c r="AD67" i="31"/>
  <c r="AD66" i="31"/>
  <c r="AD65" i="31"/>
  <c r="AD64" i="31"/>
  <c r="AD60" i="31"/>
  <c r="AD59" i="31"/>
  <c r="AD55" i="31"/>
  <c r="AD58" i="31"/>
  <c r="AD57" i="31"/>
  <c r="AD54" i="31"/>
  <c r="AD53" i="31"/>
  <c r="AD52" i="31"/>
  <c r="AD50" i="31"/>
  <c r="AD48" i="31"/>
  <c r="AD49" i="31"/>
  <c r="AD47" i="31"/>
  <c r="AD46" i="31"/>
  <c r="AD45" i="31"/>
  <c r="AD42" i="31"/>
  <c r="AD41" i="31"/>
  <c r="AD40" i="31"/>
  <c r="AD39" i="31"/>
  <c r="AD38" i="31"/>
  <c r="AD35" i="31"/>
  <c r="AD34" i="31"/>
  <c r="AD33" i="31"/>
  <c r="AD32" i="31"/>
  <c r="AD30" i="31"/>
  <c r="AD29" i="31"/>
  <c r="AD28" i="31"/>
  <c r="AD25" i="31"/>
  <c r="AD24" i="31"/>
  <c r="AD23" i="31"/>
  <c r="AD21" i="31"/>
  <c r="AD18" i="31"/>
  <c r="AD17" i="31"/>
  <c r="AD15" i="31"/>
  <c r="AD13" i="31"/>
  <c r="AD11" i="31"/>
  <c r="AD9" i="31"/>
  <c r="AD5" i="31"/>
  <c r="AD4" i="31"/>
  <c r="AF267" i="6"/>
  <c r="AF266" i="6"/>
  <c r="AF265" i="6"/>
  <c r="AF263" i="6"/>
  <c r="AF262" i="6"/>
  <c r="AF261" i="6"/>
  <c r="AF260" i="6"/>
  <c r="AF259" i="6"/>
  <c r="AF256" i="6"/>
  <c r="AF253" i="6"/>
  <c r="AF245" i="6"/>
  <c r="AF244" i="6"/>
  <c r="AF242" i="6"/>
  <c r="AF238" i="6"/>
  <c r="AF237" i="6"/>
  <c r="AF236" i="6"/>
  <c r="AF235" i="6"/>
  <c r="AF234" i="6"/>
  <c r="AF233" i="6"/>
  <c r="AF232" i="6"/>
  <c r="AF229" i="6"/>
  <c r="AF227" i="6"/>
  <c r="AF226" i="6"/>
  <c r="AF225" i="6"/>
  <c r="AF222" i="6"/>
  <c r="AF220" i="6"/>
  <c r="AF218" i="6"/>
  <c r="AF217" i="6"/>
  <c r="AF214" i="6"/>
  <c r="AF213" i="6"/>
  <c r="AF212" i="6"/>
  <c r="AF211" i="6"/>
  <c r="AF210" i="6"/>
  <c r="AF209" i="6"/>
  <c r="AF208" i="6"/>
  <c r="AF207" i="6"/>
  <c r="AF205" i="6"/>
  <c r="AF204" i="6"/>
  <c r="AF203" i="6"/>
  <c r="AF202" i="6"/>
  <c r="AF200" i="6"/>
  <c r="AF199" i="6"/>
  <c r="AF197" i="6"/>
  <c r="AF198" i="6"/>
  <c r="AF196" i="6"/>
  <c r="AF195" i="6"/>
  <c r="AF194" i="6"/>
  <c r="AF193" i="6"/>
  <c r="AF192" i="6"/>
  <c r="AF190" i="6"/>
  <c r="AF188" i="6"/>
  <c r="AF187" i="6"/>
  <c r="AF186" i="6"/>
  <c r="AF184" i="6"/>
  <c r="AF183" i="6"/>
  <c r="AF182" i="6"/>
  <c r="AF180" i="6"/>
  <c r="AF177" i="6"/>
  <c r="AF176" i="6"/>
  <c r="AF175" i="6"/>
  <c r="AF174" i="6"/>
  <c r="AF168" i="6"/>
  <c r="AF167" i="6"/>
  <c r="AF165" i="6"/>
  <c r="AF162" i="6"/>
  <c r="AF161" i="6"/>
  <c r="AF159" i="6"/>
  <c r="AF153" i="6"/>
  <c r="AF152" i="6"/>
  <c r="AF151" i="6"/>
  <c r="AF150" i="6"/>
  <c r="AF148" i="6"/>
  <c r="AF147" i="6"/>
  <c r="AF146" i="6"/>
  <c r="AF145" i="6"/>
  <c r="AF144" i="6"/>
  <c r="AF143" i="6"/>
  <c r="AF142" i="6"/>
  <c r="AF140" i="6"/>
  <c r="AF139" i="6"/>
  <c r="AF141" i="6"/>
  <c r="AF136" i="6"/>
  <c r="AF134" i="6"/>
  <c r="AF132" i="6"/>
  <c r="AF131" i="6"/>
  <c r="AF129" i="6"/>
  <c r="AF127" i="6"/>
  <c r="AF126" i="6"/>
  <c r="AF125" i="6"/>
  <c r="AF121" i="6"/>
  <c r="AF120" i="6"/>
  <c r="AF117" i="6"/>
  <c r="AF116" i="6"/>
  <c r="AF115" i="6"/>
  <c r="AF106" i="6"/>
  <c r="AF105" i="6"/>
  <c r="AF104" i="6"/>
  <c r="S104" i="6"/>
  <c r="AF102" i="6"/>
  <c r="AF100" i="6"/>
  <c r="AF96" i="6"/>
  <c r="AF93" i="6"/>
  <c r="AF95" i="6"/>
  <c r="AF94" i="6"/>
  <c r="AF86" i="6"/>
  <c r="AF85" i="6"/>
  <c r="AF83" i="6"/>
  <c r="AF81" i="6"/>
  <c r="AF75" i="6"/>
  <c r="AF73" i="6"/>
  <c r="AF72" i="6"/>
  <c r="AF70" i="6"/>
  <c r="AF69" i="6"/>
  <c r="AF68" i="6"/>
  <c r="AF67" i="6"/>
  <c r="AF64" i="6"/>
  <c r="AF61" i="6"/>
  <c r="AF59" i="6"/>
  <c r="AF58" i="6"/>
  <c r="AF55" i="6"/>
  <c r="AF53" i="6"/>
  <c r="AF51" i="6"/>
  <c r="AF50" i="6"/>
  <c r="AF47" i="6"/>
  <c r="AF45" i="6"/>
  <c r="AF40" i="6"/>
  <c r="AF219" i="6"/>
  <c r="AF38" i="6"/>
  <c r="AF37" i="6"/>
  <c r="AF36" i="6"/>
  <c r="AF32" i="6"/>
  <c r="AF30" i="6"/>
  <c r="AF29" i="6"/>
  <c r="AF28" i="6"/>
  <c r="AF27" i="6"/>
  <c r="AF24" i="6"/>
  <c r="AF23" i="6"/>
  <c r="AF22" i="6"/>
  <c r="AF21" i="6"/>
  <c r="AF20" i="6"/>
  <c r="AF19" i="6"/>
  <c r="AF18" i="6"/>
  <c r="AF16" i="6"/>
  <c r="AF3" i="6"/>
  <c r="AF2" i="6"/>
  <c r="AF14" i="6"/>
  <c r="AF33" i="6"/>
  <c r="AF12" i="6"/>
  <c r="AF11" i="6"/>
  <c r="AF10" i="6"/>
  <c r="AF9" i="6"/>
  <c r="AF4" i="6"/>
  <c r="AD142" i="13" l="1"/>
  <c r="AF118" i="19"/>
  <c r="AD100" i="13"/>
  <c r="AC2" i="50"/>
  <c r="AC3" i="50"/>
  <c r="AC4" i="50"/>
  <c r="AC5" i="50"/>
  <c r="AC6" i="50"/>
  <c r="AC7" i="50"/>
  <c r="AC8" i="50"/>
  <c r="AC9" i="50"/>
  <c r="AC10" i="50"/>
  <c r="AC11" i="50"/>
  <c r="AC12" i="50"/>
  <c r="AC13" i="50"/>
  <c r="AC15" i="50"/>
  <c r="AC16" i="50"/>
  <c r="AC19" i="50"/>
  <c r="AC17" i="50"/>
  <c r="AC18" i="50"/>
  <c r="AC21" i="50"/>
  <c r="AC22" i="50"/>
  <c r="AC23" i="50"/>
  <c r="AC24" i="50"/>
  <c r="AC25" i="50"/>
  <c r="AC27" i="50"/>
  <c r="AC28" i="50"/>
  <c r="AC29" i="50"/>
  <c r="AC30" i="50"/>
  <c r="AC31" i="50"/>
  <c r="AC33" i="50"/>
  <c r="AC35" i="50"/>
  <c r="AC36" i="50"/>
  <c r="AC37" i="50"/>
  <c r="AC14" i="50"/>
  <c r="AC38" i="50"/>
  <c r="AC3" i="34"/>
  <c r="AC4" i="34"/>
  <c r="AC5" i="34"/>
  <c r="AC6" i="34"/>
  <c r="AC7" i="34"/>
  <c r="AC8" i="34"/>
  <c r="AC9" i="34"/>
  <c r="AC10" i="34"/>
  <c r="AC11" i="34"/>
  <c r="AC12" i="34"/>
  <c r="AC13" i="34"/>
  <c r="AC15" i="34"/>
  <c r="AC16" i="34"/>
  <c r="AC17" i="34"/>
  <c r="AC18" i="34"/>
  <c r="AC19" i="34"/>
  <c r="AC20" i="34"/>
  <c r="AC21" i="34"/>
  <c r="AC22" i="34"/>
  <c r="AF21" i="25"/>
  <c r="AH19" i="32"/>
  <c r="AF142" i="25"/>
  <c r="AF54" i="25"/>
  <c r="AF3" i="25"/>
  <c r="AH5" i="32"/>
  <c r="AE57" i="18"/>
  <c r="AH52" i="32" l="1"/>
  <c r="AE113" i="18"/>
  <c r="AH32" i="32" l="1"/>
  <c r="AH31" i="32"/>
  <c r="AH30" i="32"/>
  <c r="AH26" i="32"/>
  <c r="AH24" i="32"/>
  <c r="AF62" i="25"/>
  <c r="AD4" i="13"/>
  <c r="AD3" i="13"/>
  <c r="AD6" i="13"/>
  <c r="AD7" i="13"/>
  <c r="AD5" i="13"/>
  <c r="AD8" i="13"/>
  <c r="AD9" i="13"/>
  <c r="AD10" i="13"/>
  <c r="AD12" i="13"/>
  <c r="AD13" i="13"/>
  <c r="AD15" i="13"/>
  <c r="AD16" i="13"/>
  <c r="AD21" i="13"/>
  <c r="AD24" i="13"/>
  <c r="AD23" i="13"/>
  <c r="AD22" i="13"/>
  <c r="AD25" i="13"/>
  <c r="AD27" i="13"/>
  <c r="AD28" i="13"/>
  <c r="AD29" i="13"/>
  <c r="AD30" i="13"/>
  <c r="AD33" i="13"/>
  <c r="AD34" i="13"/>
  <c r="AD35" i="13"/>
  <c r="AD37" i="13"/>
  <c r="AD38" i="13"/>
  <c r="AD40" i="13"/>
  <c r="AD41" i="13"/>
  <c r="AD42" i="13"/>
  <c r="AD43" i="13"/>
  <c r="AD45" i="13"/>
  <c r="AD49" i="13"/>
  <c r="AD48" i="13"/>
  <c r="AD50" i="13"/>
  <c r="AD51" i="13"/>
  <c r="AD55" i="13"/>
  <c r="AD56" i="13"/>
  <c r="AD57" i="13"/>
  <c r="AD58" i="13"/>
  <c r="AD59" i="13"/>
  <c r="AD61" i="13"/>
  <c r="AD62" i="13"/>
  <c r="AD67" i="13"/>
  <c r="AD65" i="13"/>
  <c r="AD66" i="13"/>
  <c r="AD68" i="13"/>
  <c r="AD71" i="13"/>
  <c r="AD70" i="13"/>
  <c r="AD72" i="13"/>
  <c r="AD76" i="13"/>
  <c r="AD80" i="13"/>
  <c r="AD81" i="13"/>
  <c r="AD83" i="13"/>
  <c r="AD84" i="13"/>
  <c r="AD85" i="13"/>
  <c r="AD86" i="13"/>
  <c r="AD87" i="13"/>
  <c r="AD89" i="13"/>
  <c r="AD90" i="13"/>
  <c r="AD91" i="13"/>
  <c r="AD92" i="13"/>
  <c r="AD93" i="13"/>
  <c r="AD94" i="13"/>
  <c r="AD95" i="13"/>
  <c r="AD96" i="13"/>
  <c r="AD97" i="13"/>
  <c r="AD98" i="13"/>
  <c r="AD101" i="13"/>
  <c r="AD102" i="13"/>
  <c r="AD105" i="13"/>
  <c r="AD106" i="13"/>
  <c r="AD107" i="13"/>
  <c r="AD108" i="13"/>
  <c r="AD109" i="13"/>
  <c r="AD110" i="13"/>
  <c r="AD111" i="13"/>
  <c r="AD112" i="13"/>
  <c r="AD114" i="13"/>
  <c r="AD120" i="13"/>
  <c r="AD123" i="13"/>
  <c r="AD124" i="13"/>
  <c r="AD127" i="13"/>
  <c r="AD130" i="13"/>
  <c r="AD134" i="13"/>
  <c r="AD135" i="13"/>
  <c r="AD136" i="13"/>
  <c r="AD139" i="13"/>
  <c r="AF34" i="25"/>
  <c r="AF58" i="19"/>
  <c r="AF45" i="19" l="1"/>
  <c r="AF100" i="19"/>
  <c r="AF50" i="19"/>
  <c r="AF81" i="19"/>
  <c r="AF102" i="19"/>
  <c r="AF49" i="19" l="1"/>
  <c r="AE28" i="18" l="1"/>
  <c r="AE147" i="18"/>
  <c r="S40" i="31"/>
  <c r="AF102" i="25" l="1"/>
  <c r="AF103" i="25"/>
  <c r="AF104" i="25"/>
  <c r="AE132" i="18" l="1"/>
  <c r="AE142" i="18" l="1"/>
  <c r="AF51" i="25"/>
  <c r="AF3" i="8"/>
  <c r="AF8" i="8"/>
  <c r="AF90" i="25"/>
  <c r="AF7" i="25"/>
  <c r="AF5" i="25"/>
  <c r="AF4" i="25"/>
  <c r="AF2" i="25"/>
  <c r="AF12" i="25"/>
  <c r="AF13" i="25"/>
  <c r="AF20" i="25"/>
  <c r="AF23" i="25"/>
  <c r="AF24" i="25"/>
  <c r="AF25" i="25"/>
  <c r="AF28" i="25"/>
  <c r="AF29" i="25"/>
  <c r="AF30" i="25"/>
  <c r="AF32" i="25"/>
  <c r="AF33" i="25"/>
  <c r="AF36" i="25"/>
  <c r="AF37" i="25"/>
  <c r="AF38" i="25"/>
  <c r="AF39" i="25"/>
  <c r="AF40" i="25"/>
  <c r="AF41" i="25"/>
  <c r="AF42" i="25"/>
  <c r="AF35" i="25"/>
  <c r="AF44" i="25"/>
  <c r="AF45" i="25"/>
  <c r="AF46" i="25"/>
  <c r="AF47" i="25"/>
  <c r="AF48" i="25"/>
  <c r="AF49" i="25"/>
  <c r="AF50" i="25"/>
  <c r="AF55" i="25"/>
  <c r="AF56" i="25"/>
  <c r="AF57" i="25"/>
  <c r="AF59" i="25"/>
  <c r="AF61" i="25"/>
  <c r="AF64" i="25"/>
  <c r="AF65" i="25"/>
  <c r="AF66" i="25"/>
  <c r="AF67" i="25"/>
  <c r="AF69" i="25"/>
  <c r="AF74" i="25"/>
  <c r="AF75" i="25"/>
  <c r="AF77" i="25"/>
  <c r="AF78" i="25"/>
  <c r="AF81" i="25"/>
  <c r="AF82" i="25"/>
  <c r="AF83" i="25"/>
  <c r="AF86" i="25"/>
  <c r="AF87" i="25"/>
  <c r="AF89" i="25"/>
  <c r="AF91" i="25"/>
  <c r="AF92" i="25"/>
  <c r="AF93" i="25"/>
  <c r="AF94" i="25"/>
  <c r="AF95" i="25"/>
  <c r="AF96" i="25"/>
  <c r="AF100" i="25"/>
  <c r="AF105" i="25"/>
  <c r="AF111" i="25"/>
  <c r="AF106" i="25"/>
  <c r="AF107" i="25"/>
  <c r="AF108" i="25"/>
  <c r="AF109" i="25"/>
  <c r="AF110" i="25"/>
  <c r="AF114" i="25"/>
  <c r="AF116" i="25"/>
  <c r="AF117" i="25"/>
  <c r="AF118" i="25"/>
  <c r="AF120" i="25"/>
  <c r="AF121" i="25"/>
  <c r="AF122" i="25"/>
  <c r="AF126" i="25"/>
  <c r="AF128" i="25"/>
  <c r="AF141" i="25"/>
  <c r="AF139" i="25"/>
  <c r="AF140" i="25"/>
  <c r="AF143" i="25"/>
  <c r="AF9" i="25"/>
  <c r="AE41" i="18"/>
  <c r="AE40" i="18"/>
  <c r="AE71" i="18"/>
  <c r="AH92" i="32"/>
  <c r="AH91" i="32"/>
  <c r="AH104" i="32"/>
  <c r="AH105" i="32"/>
  <c r="AH107" i="32"/>
  <c r="AH108" i="32"/>
  <c r="K7" i="38" a="1"/>
  <c r="K7" i="38" s="1"/>
  <c r="AE146" i="18"/>
  <c r="AE110" i="18"/>
  <c r="AH83" i="32"/>
  <c r="AH98" i="32"/>
  <c r="AH43" i="32"/>
  <c r="AH81" i="32"/>
  <c r="AH82" i="32"/>
  <c r="C7" i="38" a="1"/>
  <c r="C7" i="38" s="1"/>
  <c r="AF3" i="19" l="1"/>
  <c r="AF2" i="19"/>
  <c r="AF11" i="19"/>
  <c r="AF12" i="19"/>
  <c r="AF15" i="19"/>
  <c r="AF18" i="19"/>
  <c r="AF42" i="19"/>
  <c r="AF41" i="19"/>
  <c r="AF19" i="19"/>
  <c r="AF20" i="19"/>
  <c r="AF21" i="19"/>
  <c r="AF22" i="19"/>
  <c r="AF27" i="19"/>
  <c r="AF25" i="19"/>
  <c r="AF26" i="19"/>
  <c r="AF28" i="19"/>
  <c r="AF29" i="19"/>
  <c r="AF30" i="19"/>
  <c r="AF32" i="19"/>
  <c r="AF35" i="19"/>
  <c r="AF37" i="19"/>
  <c r="AF9" i="19"/>
  <c r="AF7" i="19"/>
  <c r="AF8" i="19"/>
  <c r="AF43" i="19"/>
  <c r="AF44" i="19"/>
  <c r="AF47" i="19"/>
  <c r="AF48" i="19"/>
  <c r="AF51" i="19"/>
  <c r="AF53" i="19"/>
  <c r="AF54" i="19"/>
  <c r="AF55" i="19"/>
  <c r="AF56" i="19"/>
  <c r="AF57" i="19"/>
  <c r="AF59" i="19"/>
  <c r="AF60" i="19"/>
  <c r="AF63" i="19"/>
  <c r="AF62" i="19"/>
  <c r="AF64" i="19"/>
  <c r="AF65" i="19"/>
  <c r="AF66" i="19"/>
  <c r="AF68" i="19"/>
  <c r="AF69" i="19"/>
  <c r="AF70" i="19"/>
  <c r="AF71" i="19"/>
  <c r="AF75" i="19"/>
  <c r="AF77" i="19"/>
  <c r="AF78" i="19"/>
  <c r="AF83" i="19"/>
  <c r="AF84" i="19"/>
  <c r="AF85" i="19"/>
  <c r="AF86" i="19"/>
  <c r="AF87" i="19"/>
  <c r="AF88" i="19"/>
  <c r="AF90" i="19"/>
  <c r="AF91" i="19"/>
  <c r="AF94" i="19"/>
  <c r="AF95" i="19"/>
  <c r="AF96" i="19"/>
  <c r="AF97" i="19"/>
  <c r="AF98" i="19"/>
  <c r="AF101" i="19"/>
  <c r="AF80" i="19"/>
  <c r="AF99" i="19"/>
  <c r="AF103" i="19"/>
  <c r="AF104" i="19"/>
  <c r="AF106" i="19"/>
  <c r="AF107" i="19"/>
  <c r="AF108" i="19"/>
  <c r="AF109" i="19"/>
  <c r="AF61" i="19"/>
  <c r="AF110" i="19"/>
  <c r="AF111" i="19"/>
  <c r="AF113" i="19"/>
  <c r="AF114" i="19"/>
  <c r="AF115" i="19"/>
  <c r="AF116" i="19"/>
  <c r="AF117" i="19"/>
  <c r="AH6" i="32" l="1"/>
  <c r="AH10" i="32"/>
  <c r="AH12" i="32"/>
  <c r="AH15" i="32"/>
  <c r="AH14" i="32"/>
  <c r="AH16" i="32"/>
  <c r="AH18" i="32"/>
  <c r="AH20" i="32"/>
  <c r="AH22" i="32"/>
  <c r="AH28" i="32"/>
  <c r="AH33" i="32"/>
  <c r="AH34" i="32"/>
  <c r="AH35" i="32"/>
  <c r="AH36" i="32"/>
  <c r="AH37" i="32"/>
  <c r="AH38" i="32"/>
  <c r="AH39" i="32"/>
  <c r="AH40" i="32"/>
  <c r="AH41" i="32"/>
  <c r="AH42" i="32"/>
  <c r="AH46" i="32"/>
  <c r="AH45" i="32"/>
  <c r="AH53" i="32"/>
  <c r="AH55" i="32"/>
  <c r="AH59" i="32"/>
  <c r="AH60" i="32"/>
  <c r="AH61" i="32"/>
  <c r="AH62" i="32"/>
  <c r="AH63" i="32"/>
  <c r="AH67" i="32"/>
  <c r="AH68" i="32"/>
  <c r="AH69" i="32"/>
  <c r="AH70" i="32"/>
  <c r="AH71" i="32"/>
  <c r="AH75" i="32"/>
  <c r="AH79" i="32"/>
  <c r="AH80" i="32"/>
  <c r="AH84" i="32"/>
  <c r="AH93" i="32"/>
  <c r="AH94" i="32"/>
  <c r="AH97" i="32"/>
  <c r="AH100" i="32"/>
  <c r="AH102" i="32"/>
  <c r="AH103" i="32"/>
  <c r="AH109" i="32"/>
  <c r="AH106" i="32"/>
  <c r="AH113" i="32"/>
  <c r="AH117" i="32"/>
  <c r="AH119" i="32"/>
  <c r="AH120" i="32"/>
  <c r="AH121" i="32"/>
  <c r="AH124" i="32"/>
  <c r="AE2" i="18"/>
  <c r="AE8" i="18"/>
  <c r="AE9" i="18"/>
  <c r="AE10" i="18"/>
  <c r="AE12" i="18"/>
  <c r="AE13" i="18"/>
  <c r="AE16" i="18"/>
  <c r="AE17" i="18"/>
  <c r="AE18" i="18"/>
  <c r="AE19" i="18"/>
  <c r="AE21" i="18"/>
  <c r="AE22" i="18"/>
  <c r="AE26" i="18"/>
  <c r="AE25" i="18"/>
  <c r="AE29" i="18"/>
  <c r="AE33" i="18"/>
  <c r="AE30" i="18"/>
  <c r="AE31" i="18"/>
  <c r="AE32" i="18"/>
  <c r="AE35" i="18"/>
  <c r="AE36" i="18"/>
  <c r="AE38" i="18"/>
  <c r="AE39" i="18"/>
  <c r="AE42" i="18"/>
  <c r="AE43" i="18"/>
  <c r="AE44" i="18"/>
  <c r="AE45" i="18"/>
  <c r="AE47" i="18"/>
  <c r="AE50" i="18"/>
  <c r="AE52" i="18"/>
  <c r="AE56" i="18"/>
  <c r="AE60" i="18"/>
  <c r="AE61" i="18"/>
  <c r="AE62" i="18"/>
  <c r="AE65" i="18"/>
  <c r="AE66" i="18"/>
  <c r="AE68" i="18"/>
  <c r="AE70" i="18"/>
  <c r="AE73" i="18"/>
  <c r="AE74" i="18"/>
  <c r="AE75" i="18"/>
  <c r="AE76" i="18"/>
  <c r="AE77" i="18"/>
  <c r="AE80" i="18"/>
  <c r="AE23" i="18"/>
  <c r="AE24" i="18"/>
  <c r="AE86" i="18"/>
  <c r="AE87" i="18"/>
  <c r="AE88" i="18"/>
  <c r="AE90" i="18"/>
  <c r="AE91" i="18"/>
  <c r="AE92" i="18"/>
  <c r="AE95" i="18"/>
  <c r="AE98" i="18"/>
  <c r="AE99" i="18"/>
  <c r="AE100" i="18"/>
  <c r="AE101" i="18"/>
  <c r="AE104" i="18"/>
  <c r="AE105" i="18"/>
  <c r="AE106" i="18"/>
  <c r="AE109" i="18"/>
  <c r="AE115" i="18"/>
  <c r="AE116" i="18"/>
  <c r="AE117" i="18"/>
  <c r="AE118" i="18"/>
  <c r="AE119" i="18"/>
  <c r="AE120" i="18"/>
  <c r="AE122" i="18"/>
  <c r="AE123" i="18"/>
  <c r="AE125" i="18"/>
  <c r="AE133" i="18"/>
  <c r="AE134" i="18"/>
  <c r="AE135" i="18"/>
  <c r="AE137" i="18"/>
  <c r="AE138" i="18"/>
  <c r="AE140" i="18"/>
  <c r="AE141" i="18"/>
  <c r="AE143" i="18"/>
  <c r="AE144" i="18"/>
  <c r="AE145" i="18"/>
  <c r="AE148" i="18"/>
  <c r="AE149" i="18"/>
  <c r="AE150" i="18"/>
  <c r="AE49" i="18"/>
  <c r="Q78" i="31"/>
  <c r="S32" i="31" l="1"/>
  <c r="S60" i="31"/>
  <c r="O6" i="43" a="1"/>
  <c r="O6" i="43" s="1"/>
  <c r="N6" i="43" a="1"/>
  <c r="N6" i="43" s="1"/>
  <c r="M6" i="43" a="1"/>
  <c r="M6" i="43" s="1"/>
  <c r="L6" i="43" a="1"/>
  <c r="L6" i="43" s="1"/>
  <c r="K6" i="43" a="1"/>
  <c r="K6" i="43" s="1"/>
  <c r="J6" i="43" a="1"/>
  <c r="J6" i="43" s="1"/>
  <c r="I6" i="43" a="1"/>
  <c r="I6" i="43" s="1"/>
  <c r="H6" i="43" a="1"/>
  <c r="H6" i="43" s="1"/>
  <c r="G6" i="43" a="1"/>
  <c r="G6" i="43" s="1"/>
  <c r="F6" i="43" a="1"/>
  <c r="F6" i="43" s="1"/>
  <c r="E6" i="43" a="1"/>
  <c r="E6" i="43" s="1"/>
  <c r="D6" i="43" a="1"/>
  <c r="D6" i="43" s="1"/>
  <c r="G3" i="43" s="1"/>
  <c r="C6" i="43" a="1"/>
  <c r="C6" i="43" s="1"/>
  <c r="A6" i="43"/>
  <c r="N7" i="38" a="1"/>
  <c r="N7" i="38" s="1"/>
  <c r="M7" i="38" a="1"/>
  <c r="M7" i="38" s="1"/>
  <c r="L7" i="38" a="1"/>
  <c r="L7" i="38" s="1"/>
  <c r="J7" i="38" a="1"/>
  <c r="J7" i="38" s="1"/>
  <c r="I7" i="38" a="1"/>
  <c r="I7" i="38" s="1"/>
  <c r="H7" i="38" a="1"/>
  <c r="H7" i="38" s="1"/>
  <c r="G7" i="38" a="1"/>
  <c r="G7" i="38" s="1"/>
  <c r="F7" i="38" a="1"/>
  <c r="F7" i="38" s="1"/>
  <c r="E7" i="38" a="1"/>
  <c r="E7" i="38" s="1"/>
  <c r="D7" i="38" a="1"/>
  <c r="D7" i="38" s="1"/>
  <c r="G3" i="38" s="1"/>
  <c r="A7" i="38"/>
  <c r="H17" i="37" l="1"/>
  <c r="C17" i="37"/>
  <c r="D17" i="37"/>
  <c r="I17" i="37"/>
  <c r="E17" i="37"/>
  <c r="B17" i="37"/>
  <c r="G17" i="37" l="1"/>
  <c r="F17"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tc={A4567963-7A1F-4A0B-A9E4-32943D43A550}</author>
  </authors>
  <commentList>
    <comment ref="AD17" authorId="0" shapeId="0" xr:uid="{A4567963-7A1F-4A0B-A9E4-32943D43A550}">
      <text>
        <t>[Threaded comment]
Your version of Excel allows you to read this threaded comment; however, any edits to it will get removed if the file is opened in a newer version of Excel. Learn more: https://go.microsoft.com/fwlink/?linkid=870924
Comment:
    I revised the company name to match.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tc={6F8FF232-734C-4083-A5BF-A6AF54386F25}</author>
    <author>tc={7BF0733E-4569-4B4C-B372-CF1C395157DE}</author>
  </authors>
  <commentList>
    <comment ref="H70" authorId="0" shapeId="0" xr:uid="{6F8FF232-734C-4083-A5BF-A6AF54386F25}">
      <text>
        <t>[Threaded comment]
Your version of Excel allows you to read this threaded comment; however, any edits to it will get removed if the file is opened in a newer version of Excel. Learn more: https://go.microsoft.com/fwlink/?linkid=870924
Comment:
    Lowercased to be consistent with others</t>
      </text>
    </comment>
    <comment ref="H88" authorId="1" shapeId="0" xr:uid="{7BF0733E-4569-4B4C-B372-CF1C395157DE}">
      <text>
        <t>[Threaded comment]
Your version of Excel allows you to read this threaded comment; however, any edits to it will get removed if the file is opened in a newer version of Excel. Learn more: https://go.microsoft.com/fwlink/?linkid=870924
Comment:
    Lowercased to be consistent with others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tc={95804A6B-3A94-4890-94C6-88157B17B711}</author>
  </authors>
  <commentList>
    <comment ref="H79" authorId="0" shapeId="0" xr:uid="{95804A6B-3A94-4890-94C6-88157B17B711}">
      <text>
        <t>[Threaded comment]
Your version of Excel allows you to read this threaded comment; however, any edits to it will get removed if the file is opened in a newer version of Excel. Learn more: https://go.microsoft.com/fwlink/?linkid=870924
Comment:
    Capitalized “Silicon-”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tc={E8769209-D579-4D38-9AC8-E4443F35D477}</author>
    <author>tc={BA458EDD-7E39-4CED-9E82-FC43886A33D3}</author>
    <author>tc={61AEB312-31F9-4661-86C3-AD49B609BB56}</author>
  </authors>
  <commentList>
    <comment ref="AD56" authorId="0" shapeId="0" xr:uid="{E8769209-D579-4D38-9AC8-E4443F35D477}">
      <text>
        <t>[Threaded comment]
Your version of Excel allows you to read this threaded comment; however, any edits to it will get removed if the file is opened in a newer version of Excel. Learn more: https://go.microsoft.com/fwlink/?linkid=870924
Comment:
    Changed a their to its</t>
      </text>
    </comment>
    <comment ref="M99" authorId="1" shapeId="0" xr:uid="{BA458EDD-7E39-4CED-9E82-FC43886A33D3}">
      <text>
        <t>[Threaded comment]
Your version of Excel allows you to read this threaded comment; however, any edits to it will get removed if the file is opened in a newer version of Excel. Learn more: https://go.microsoft.com/fwlink/?linkid=870924
Comment:
    Changed CAN to Canada</t>
      </text>
    </comment>
    <comment ref="H185" authorId="2" shapeId="0" xr:uid="{61AEB312-31F9-4661-86C3-AD49B609BB56}">
      <text>
        <t xml:space="preserve">[Threaded comment]
Your version of Excel allows you to read this threaded comment; however, any edits to it will get removed if the file is opened in a newer version of Excel. Learn more: https://go.microsoft.com/fwlink/?linkid=870924
Comment:
    Looks like this may need to be revised to be consistent with the other products, but I’ll let you do it.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tc={A246EE0B-216A-43AC-996F-EAAEF4874EC4}</author>
  </authors>
  <commentList>
    <comment ref="D129" authorId="0" shapeId="0" xr:uid="{A246EE0B-216A-43AC-996F-EAAEF4874EC4}">
      <text>
        <t xml:space="preserve">[Threaded comment]
Your version of Excel allows you to read this threaded comment; however, any edits to it will get removed if the file is opened in a newer version of Excel. Learn more: https://go.microsoft.com/fwlink/?linkid=870924
Comment:
    Move to manufacturing equipment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tc={3F4F2D03-C0E8-4823-A789-E710C49A9390}</author>
  </authors>
  <commentList>
    <comment ref="M101" authorId="0" shapeId="0" xr:uid="{3F4F2D03-C0E8-4823-A789-E710C49A9390}">
      <text>
        <t>[Threaded comment]
Your version of Excel allows you to read this threaded comment; however, any edits to it will get removed if the file is opened in a newer version of Excel. Learn more: https://go.microsoft.com/fwlink/?linkid=870924
Comment:
    Change CA to Canada</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Ahmad Pesaran</author>
    <author>tc={8229DBDF-22E2-4665-98DF-ABDD941E7719}</author>
    <author>tc={DDD13C8A-B233-439E-8DE0-C5003350B1F0}</author>
    <author>tc={72BDA5EA-F5C2-4969-9153-C790795EA257}</author>
  </authors>
  <commentList>
    <comment ref="AA2" authorId="0" shapeId="0" xr:uid="{709D6E5B-C59A-40B0-AED7-42F5D7F735C0}">
      <text>
        <r>
          <rPr>
            <sz val="11"/>
            <color rgb="FF000000"/>
            <rFont val="Calibri"/>
            <family val="2"/>
          </rPr>
          <t xml:space="preserve">Ahmad Pesaran:
</t>
        </r>
      </text>
    </comment>
    <comment ref="D10" authorId="1" shapeId="0" xr:uid="{8229DBDF-22E2-4665-98DF-ABDD941E7719}">
      <text>
        <t xml:space="preserve">[Threaded comment]
Your version of Excel allows you to read this threaded comment; however, any edits to it will get removed if the file is opened in a newer version of Excel. Learn more: https://go.microsoft.com/fwlink/?linkid=870924
Comment:
    Move to Other - Service &amp; Repair
</t>
      </text>
    </comment>
    <comment ref="G32" authorId="2" shapeId="0" xr:uid="{DDD13C8A-B233-439E-8DE0-C5003350B1F0}">
      <text>
        <t>[Threaded comment]
Your version of Excel allows you to read this threaded comment; however, any edits to it will get removed if the file is opened in a newer version of Excel. Learn more: https://go.microsoft.com/fwlink/?linkid=870924
Comment:
    Lowercased for consistency with other products</t>
      </text>
    </comment>
    <comment ref="G104" authorId="3" shapeId="0" xr:uid="{72BDA5EA-F5C2-4969-9153-C790795EA257}">
      <text>
        <t xml:space="preserve">[Threaded comment]
Your version of Excel allows you to read this threaded comment; however, any edits to it will get removed if the file is opened in a newer version of Excel. Learn more: https://go.microsoft.com/fwlink/?linkid=870924
Comment:
    Removed product name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tc={6B2D983D-4A14-4058-8F4D-3B37450DC45B}</author>
  </authors>
  <commentList>
    <comment ref="AA20" authorId="0" shapeId="0" xr:uid="{6B2D983D-4A14-4058-8F4D-3B37450DC45B}">
      <text>
        <t>[Threaded comment]
Your version of Excel allows you to read this threaded comment; however, any edits to it will get removed if the file is opened in a newer version of Excel. Learn more: https://go.microsoft.com/fwlink/?linkid=870924
Comment:
    Added company name</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161ECC-37D3-4561-AD8A-3B13BBA427AC}" keepAlive="1" name="Query - Append2" description="Connection to the 'Append2' query in the workbook." type="5" refreshedVersion="8" background="1" saveData="1">
    <dbPr connection="Provider=Microsoft.Mashup.OleDb.1;Data Source=$Workbook$;Location=Append2;Extended Properties=&quot;&quot;" command="SELECT * FROM [Append2]"/>
  </connection>
  <connection id="2" xr16:uid="{B436F4A8-AA9D-4AE1-A850-2AC7DC9308F2}" keepAlive="1" name="Query - BGMatl" description="Connection to the 'BGMatl' query in the workbook." type="5" refreshedVersion="7" background="1" saveData="1">
    <dbPr connection="Provider=Microsoft.Mashup.OleDb.1;Data Source=$Workbook$;Location=BGMatl;Extended Properties=&quot;&quot;" command="SELECT * FROM [BGMatl]"/>
  </connection>
  <connection id="3" xr16:uid="{3C733AA5-B998-4079-981B-C555454FAA20}" keepAlive="1" name="Query - Cells" description="Connection to the 'Cells' query in the workbook." type="5" refreshedVersion="0" background="1">
    <dbPr connection="Provider=Microsoft.Mashup.OleDb.1;Data Source=$Workbook$;Location=Cells;Extended Properties=&quot;&quot;" command="SELECT * FROM [Cells]"/>
  </connection>
  <connection id="4" xr16:uid="{E59DD7D2-7799-4992-9B77-71333A93334A}" keepAlive="1" name="Query - Distributors" description="Connection to the 'Distributors' query in the workbook." type="5" refreshedVersion="0" background="1">
    <dbPr connection="Provider=Microsoft.Mashup.OleDb.1;Data Source=$Workbook$;Location=Distributors;Extended Properties=&quot;&quot;" command="SELECT * FROM [Distributors]"/>
  </connection>
  <connection id="5" xr16:uid="{58010112-BEF9-485B-BA39-DE5A8B066D1F}" keepAlive="1" name="Query - Equip" description="Connection to the 'Equip' query in the workbook." type="5" refreshedVersion="0" background="1">
    <dbPr connection="Provider=Microsoft.Mashup.OleDb.1;Data Source=$Workbook$;Location=Equip;Extended Properties=&quot;&quot;" command="SELECT * FROM [Equip]"/>
  </connection>
  <connection id="6" xr16:uid="{F07899F1-0B9E-4EA0-986F-98EA9282699F}" keepAlive="1" name="Query - Errors in Append2" description="Connection to the 'Errors in Append2' query in the workbook." type="5" refreshedVersion="0" background="1">
    <dbPr connection="Provider=Microsoft.Mashup.OleDb.1;Data Source=$Workbook$;Location=&quot;Errors in Append2&quot;;Extended Properties=&quot;&quot;" command="SELECT * FROM [Errors in Append2]"/>
  </connection>
  <connection id="7" xr16:uid="{8270DF88-3F18-4E53-AA0D-2D6CFE155231}" keepAlive="1" name="Query - Modeling" description="Connection to the 'Modeling' query in the workbook." type="5" refreshedVersion="0" background="1">
    <dbPr connection="Provider=Microsoft.Mashup.OleDb.1;Data Source=$Workbook$;Location=Modeling;Extended Properties=&quot;&quot;" command="SELECT * FROM [Modeling]"/>
  </connection>
  <connection id="8" xr16:uid="{CFD1EB90-9960-47D9-BB91-02DDA882A63E}" keepAlive="1" name="Query - Other" description="Connection to the 'Other' query in the workbook." type="5" refreshedVersion="0" background="1">
    <dbPr connection="Provider=Microsoft.Mashup.OleDb.1;Data Source=$Workbook$;Location=Other;Extended Properties=&quot;&quot;" command="SELECT * FROM [Other]"/>
  </connection>
  <connection id="9" xr16:uid="{645DDA97-CBBF-49CF-AA10-DC23B22D3ADB}" keepAlive="1" name="Query - PackMod" description="Connection to the 'PackMod' query in the workbook." type="5" refreshedVersion="0" background="1">
    <dbPr connection="Provider=Microsoft.Mashup.OleDb.1;Data Source=$Workbook$;Location=PackMod;Extended Properties=&quot;&quot;" command="SELECT * FROM [PackMod]"/>
  </connection>
  <connection id="10" xr16:uid="{E96157F2-1CA7-42EE-9F68-6E54E0EAE19B}" keepAlive="1" name="Query - Professional" description="Connection to the 'Professional' query in the workbook." type="5" refreshedVersion="8" background="1" saveData="1">
    <dbPr connection="Provider=Microsoft.Mashup.OleDb.1;Data Source=$Workbook$;Location=Professional;Extended Properties=&quot;&quot;" command="SELECT * FROM [Professional]"/>
  </connection>
  <connection id="11" xr16:uid="{16182670-12EE-4255-A81C-15B68676645E}" keepAlive="1" name="Query - RandD" description="Connection to the 'RandD' query in the workbook." type="5" refreshedVersion="0" background="1">
    <dbPr connection="Provider=Microsoft.Mashup.OleDb.1;Data Source=$Workbook$;Location=RandD;Extended Properties=&quot;&quot;" command="SELECT * FROM [RandD]"/>
  </connection>
  <connection id="12" xr16:uid="{1050CC4A-D997-4513-9346-D950F2A6037D}" keepAlive="1" name="Query - RawMatl" description="Connection to the 'RawMatl' query in the workbook." type="5" refreshedVersion="0" background="1">
    <dbPr connection="Provider=Microsoft.Mashup.OleDb.1;Data Source=$Workbook$;Location=RawMatl;Extended Properties=&quot;&quot;" command="SELECT * FROM [RawMatl]"/>
  </connection>
  <connection id="13" xr16:uid="{79D7C229-58F7-43E7-9617-CB40E898BD8B}" keepAlive="1" name="Query - Service" description="Connection to the 'Service' query in the workbook." type="5" refreshedVersion="0" background="1">
    <dbPr connection="Provider=Microsoft.Mashup.OleDb.1;Data Source=$Workbook$;Location=Service;Extended Properties=&quot;&quot;" command="SELECT * FROM [Service]"/>
  </connection>
  <connection id="14" xr16:uid="{9C56AE37-89D9-4781-AFE5-44817C6EB28D}"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5" xr16:uid="{F4D53C71-2480-435C-BF1C-6ADF16D6709B}" name="WorksheetConnection_BGMatl" type="102" refreshedVersion="8" minRefreshableVersion="5">
    <extLst>
      <ext xmlns:x15="http://schemas.microsoft.com/office/spreadsheetml/2010/11/main" uri="{DE250136-89BD-433C-8126-D09CA5730AF9}">
        <x15:connection id="BGMatl">
          <x15:rangePr sourceName="_xlcn.WorksheetConnection_BGMatl1"/>
        </x15:connection>
      </ext>
    </extLst>
  </connection>
  <connection id="16" xr16:uid="{89C95A16-27C7-4E6D-A006-9F1C72AC3767}" name="WorksheetConnection_Cells" type="102" refreshedVersion="8" minRefreshableVersion="5">
    <extLst>
      <ext xmlns:x15="http://schemas.microsoft.com/office/spreadsheetml/2010/11/main" uri="{DE250136-89BD-433C-8126-D09CA5730AF9}">
        <x15:connection id="Cells">
          <x15:rangePr sourceName="_xlcn.WorksheetConnection_Cells1"/>
        </x15:connection>
      </ext>
    </extLst>
  </connection>
  <connection id="17" xr16:uid="{F492EAF3-4C40-48DB-B667-E3099B443E29}" name="WorksheetConnection_Distributors" type="102" refreshedVersion="8" minRefreshableVersion="5">
    <extLst>
      <ext xmlns:x15="http://schemas.microsoft.com/office/spreadsheetml/2010/11/main" uri="{DE250136-89BD-433C-8126-D09CA5730AF9}">
        <x15:connection id="Distributors">
          <x15:rangePr sourceName="_xlcn.WorksheetConnection_Distributors1"/>
        </x15:connection>
      </ext>
    </extLst>
  </connection>
  <connection id="18" xr16:uid="{D36A168D-8E7C-42C5-BDFF-8E7E46F8D3A5}" name="WorksheetConnection_EOL_Tbl" type="102" refreshedVersion="8" minRefreshableVersion="5">
    <extLst>
      <ext xmlns:x15="http://schemas.microsoft.com/office/spreadsheetml/2010/11/main" uri="{DE250136-89BD-433C-8126-D09CA5730AF9}">
        <x15:connection id="EOL_Tbl">
          <x15:rangePr sourceName="_xlcn.WorksheetConnection_EOL_Tbl1"/>
        </x15:connection>
      </ext>
    </extLst>
  </connection>
  <connection id="19" xr16:uid="{34F0E9F4-1E29-4CA3-BB09-C9F467961980}" name="WorksheetConnection_Equip" type="102" refreshedVersion="8" minRefreshableVersion="5">
    <extLst>
      <ext xmlns:x15="http://schemas.microsoft.com/office/spreadsheetml/2010/11/main" uri="{DE250136-89BD-433C-8126-D09CA5730AF9}">
        <x15:connection id="Equip">
          <x15:rangePr sourceName="_xlcn.WorksheetConnection_Equip1"/>
        </x15:connection>
      </ext>
    </extLst>
  </connection>
  <connection id="20" xr16:uid="{A132A508-6420-4A53-9DE5-082D602368A9}" name="WorksheetConnection_Modeling" type="102" refreshedVersion="8" minRefreshableVersion="5">
    <extLst>
      <ext xmlns:x15="http://schemas.microsoft.com/office/spreadsheetml/2010/11/main" uri="{DE250136-89BD-433C-8126-D09CA5730AF9}">
        <x15:connection id="Modeling">
          <x15:rangePr sourceName="_xlcn.WorksheetConnection_Modeling1"/>
        </x15:connection>
      </ext>
    </extLst>
  </connection>
  <connection id="21" xr16:uid="{637BC8F8-3F38-45E1-9787-81C9BC332BC1}" name="WorksheetConnection_Other" type="102" refreshedVersion="8" minRefreshableVersion="5">
    <extLst>
      <ext xmlns:x15="http://schemas.microsoft.com/office/spreadsheetml/2010/11/main" uri="{DE250136-89BD-433C-8126-D09CA5730AF9}">
        <x15:connection id="Other">
          <x15:rangePr sourceName="_xlcn.WorksheetConnection_Other1"/>
        </x15:connection>
      </ext>
    </extLst>
  </connection>
  <connection id="22" xr16:uid="{30C10594-D98A-4BC4-BB45-36BCE9C9B522}" name="WorksheetConnection_PackMod" type="102" refreshedVersion="8" minRefreshableVersion="5">
    <extLst>
      <ext xmlns:x15="http://schemas.microsoft.com/office/spreadsheetml/2010/11/main" uri="{DE250136-89BD-433C-8126-D09CA5730AF9}">
        <x15:connection id="PackMod">
          <x15:rangePr sourceName="_xlcn.WorksheetConnection_PackMod1"/>
        </x15:connection>
      </ext>
    </extLst>
  </connection>
  <connection id="23" xr16:uid="{FFFBD777-207B-4A8C-B647-04E621D58051}" name="WorksheetConnection_RandD" type="102" refreshedVersion="8" minRefreshableVersion="5">
    <extLst>
      <ext xmlns:x15="http://schemas.microsoft.com/office/spreadsheetml/2010/11/main" uri="{DE250136-89BD-433C-8126-D09CA5730AF9}">
        <x15:connection id="RandD">
          <x15:rangePr sourceName="_xlcn.WorksheetConnection_RandD1"/>
        </x15:connection>
      </ext>
    </extLst>
  </connection>
  <connection id="24" xr16:uid="{B57A6D22-8F4B-4902-AF0E-57C4C857AE41}" name="WorksheetConnection_RawMatl" type="102" refreshedVersion="8" minRefreshableVersion="5">
    <extLst>
      <ext xmlns:x15="http://schemas.microsoft.com/office/spreadsheetml/2010/11/main" uri="{DE250136-89BD-433C-8126-D09CA5730AF9}">
        <x15:connection id="RawMatl">
          <x15:rangePr sourceName="_xlcn.WorksheetConnection_RawMatl1"/>
        </x15:connection>
      </ext>
    </extLst>
  </connection>
  <connection id="25" xr16:uid="{9C231204-1577-43E4-92AE-23B982D5192E}" name="WorksheetConnection_Service" type="102" refreshedVersion="8" minRefreshableVersion="5">
    <extLst>
      <ext xmlns:x15="http://schemas.microsoft.com/office/spreadsheetml/2010/11/main" uri="{DE250136-89BD-433C-8126-D09CA5730AF9}">
        <x15:connection id="Service">
          <x15:rangePr sourceName="_xlcn.WorksheetConnection_Servic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<sst xmlns="http://schemas.openxmlformats.org/spreadsheetml/2006/main" count="62746" uniqueCount="11402">
  <si>
    <t>The National Renewable Energy Laboratory (NREL) is operated for the U.S. Department of Energy (DOE) by Alliance for Sustainable Energy, LLC ("Alliance").  NAATBatt International (NAATBatt) is the trade association for the advanced battery industry in North America.</t>
  </si>
  <si>
    <t>Access to or use of any data or software made available on this server ("Data") shall impose the following obligations on the user, and use of the Data constitutes user's agreement to these terms. The user is granted the right, without any fee or cost, to use or copy the Data, provided that this entire notice appears in all copies of the Data. Further, the user agrees to credit DOE/NREL/ALLIANCE/NAATBatt in any publication that results from the use of the Data. The names DOE/NREL/ALLIANCE/NAATBatt, however, may not be used in any advertising or publicity to endorse or promote any products or commercial entities unless specific written permission is obtained from DOE/NREL/ ALLIANCE/NAATBatt. The user also understands that DOE/NREL/ALLIANCE/NAATBatt are not obligated to provide the user with any support, consulting, training or assistance of any kind with regard to the use of the Data or to provide the user with any updates, revisions or new versions thereof. DOE, NREL,ALLIANCE, and NAATBatt do not guarantee or endorse any results generated by use of the Data, and user is entirely responsible for the results and any reliance on the results or the Data in general.</t>
  </si>
  <si>
    <t>USER AGREES TO INDEMNIFY DOE/NREL/ALLIANCE/NAATBATT AND THEIR RESPECTIVE SUBSIDIARIES, AFFILIATES, OFFICERS, AGENTS, AND EMPLOYEES AGAINST ANY CLAIM OR DEMAND, INCLUDING REASONABLE ATTORNEYS' FEES, RELATED TO USER'S USE OF THE DATA. THE DATA ARE PROVIDED BY DOE/NREL/ALLIANCE/NAATBATT "AS IS," AND ANY EXPRESS OR IMPLIED WARRANTIES, INCLUDING BUT NOT LIMITED TO THE IMPLIED WARRANTIES OF MERCHANTABILITY AND FITNESS FOR A PARTICULAR PURPOSE ARE DISCLAIMED. DOE/NREL/ALLIANCE/NAATBATTASSUME NO LEGAL LIABILITY OR RESPONSIBILITY FOR THE ACCURACY, COMPLETENESS, OR USEFULNESS OF THE DATA, OR REPRESENT THAT ITS USE WOULD NOT INFRINGE PRIVATELY OWNED RIGHTS. IN NO EVENT SHALL DOE/NREL/ALLIANCE/NAATBATT BE LIABLE FOR ANY SPECIAL, INDIRECT OR CONSEQUENTIAL DAMAGES OR ANY DAMAGES WHATSOEVER, INCLUDING BUT NOT LIMITED TO CLAIMS ASSOCIATED WITH THE LOSS OF DATA OR PROFITS, THAT MAY RESULT FROM AN ACTION IN CONTRACT, NEGLIGENCE OR OTHER TORTIOUS CLAIM THAT ARISES OUT OF OR IN CONNECTION WITH THE ACCESS, USE OR PERFORMANCE OF THE DATA.</t>
  </si>
  <si>
    <t xml:space="preserve">Current as of: </t>
  </si>
  <si>
    <t>Supply Chain Segment</t>
  </si>
  <si>
    <t>US</t>
  </si>
  <si>
    <t>Canada</t>
  </si>
  <si>
    <t>Other</t>
  </si>
  <si>
    <t>Total</t>
  </si>
  <si>
    <t>Companies</t>
  </si>
  <si>
    <t>Facilities</t>
  </si>
  <si>
    <t>Raw Material Manufacturing</t>
  </si>
  <si>
    <t>Other Battery Components and Materials Manufacturing</t>
  </si>
  <si>
    <t>Electrode and Cells Manufacturing</t>
  </si>
  <si>
    <t>Modules and Packs Manufacturing</t>
  </si>
  <si>
    <t>Recycling/Repurposing</t>
  </si>
  <si>
    <t>Equipment Manufacturing</t>
  </si>
  <si>
    <t>R&amp;D</t>
  </si>
  <si>
    <t>Service and Repair</t>
  </si>
  <si>
    <t>Modeling</t>
  </si>
  <si>
    <t>Professional Services</t>
  </si>
  <si>
    <t>Distributors</t>
  </si>
  <si>
    <t>Totals</t>
  </si>
  <si>
    <t>Term</t>
  </si>
  <si>
    <t>Definition</t>
  </si>
  <si>
    <t>Source</t>
  </si>
  <si>
    <t>4R's</t>
  </si>
  <si>
    <t xml:space="preserve"> Repair, Remanufacture, Refurbish and/or Repurpose</t>
  </si>
  <si>
    <t>Battery Pack Design book</t>
  </si>
  <si>
    <t>Active material</t>
  </si>
  <si>
    <t>The constituents of a cell that participate in electrochemical charge and/or discharge reactions.  This does not inclue separators, current collectors, catalysts or supports</t>
  </si>
  <si>
    <t>SAE J1715 - Battery Terminology (2021-08)</t>
  </si>
  <si>
    <t>Anode</t>
  </si>
  <si>
    <t>The negative battery electrode at which oxidation (a loss of electrons) take place during discharge.</t>
  </si>
  <si>
    <t>Battery (RESS Battery)</t>
  </si>
  <si>
    <t>A general term that inclusively refers to electrochemical cells, modules, packs, and endergy storage systems.</t>
  </si>
  <si>
    <t>Battery collection</t>
  </si>
  <si>
    <t>Gathering of batteries for the purpose of shipment to a treatment facility where treatment facility may include any end of life treatment facility such as a recycler or licensed disposal site; it can also include other processes such as evaluation, remanufacture, and/or repurpose</t>
  </si>
  <si>
    <t>SAE J2974 - Technical Information Report on Automotive Battery Recycling</t>
  </si>
  <si>
    <t>Battery grade materials</t>
  </si>
  <si>
    <t>Materials for batteries that are made at facilities after initial concentration at extraction points</t>
  </si>
  <si>
    <t>Battery management system (BMS)</t>
  </si>
  <si>
    <t>An electronic system that monitors, manage,s and may communicate information about performance, safety, and supervisory control ofa battery through battery state estimations and/or fault detections and predictions</t>
  </si>
  <si>
    <t>Battery module</t>
  </si>
  <si>
    <t>Multiple electrochemical cells connected in series or parallel.  Batttery modules may or may not include snesors such as voltage and temperature sensors, safety components, and a cooling structure that each module can be controlled and managed independently.</t>
  </si>
  <si>
    <t>Battery pack</t>
  </si>
  <si>
    <t>A battery assembly that consists of one or more modules.  A pack may include sensors, interlocks, contactors, battery management controller, safety devices, thermal management, and structural components</t>
  </si>
  <si>
    <t>Black mass</t>
  </si>
  <si>
    <t>The material in an LIB that is released after shredding and screening</t>
  </si>
  <si>
    <t>BMS</t>
  </si>
  <si>
    <t>Battery Management System: The BMS is the control system within the
battery pack that consists of one or more electronic controllers, which manages the
charging and discharging, monitors the temperature and voltage, communicates with
the vehicle system, balances the cells, and manages the safety functionality of the
battery pack.</t>
  </si>
  <si>
    <t>Cathode</t>
  </si>
  <si>
    <t>The positive battery electrode at which reduction (a gain of electrons) takes place during discharge</t>
  </si>
  <si>
    <t>Cell</t>
  </si>
  <si>
    <t>A basic electrochemical functional unit that at minimum consists of a positive electrode, a negative electrode electrode, and an electrolyte.</t>
  </si>
  <si>
    <t>Connector</t>
  </si>
  <si>
    <t>Conductor of electricity used for carrying current between components in an electric circuit.  For example, a connector electrically joins two cells, or a terminal of the battery to an exterior circuit and also to auxiliary devices.</t>
  </si>
  <si>
    <t>Collection and Sorting of Feedstock</t>
  </si>
  <si>
    <t>Recycling processes are enhanced by segregating the feed (spent batteries) into separate fractions based on chemistry.
This can greatly reduce the cost of recycling, unwanted emissions, and safety concerns. Presently hand sorting of portable
batteries by chemistries is common prior to shipment to recyclers.</t>
  </si>
  <si>
    <t>Collection, Disassembly and/or Storage</t>
  </si>
  <si>
    <t>Facilities that collect vehicles or other products containing batteries and they take the product apart and get the battery and safely store it.</t>
  </si>
  <si>
    <t>Collection, Sorting Storage, and/or Discharging</t>
  </si>
  <si>
    <t>Facilities that collect batteries, sort them by battery type or chemistry, safely store them and/or discharge them</t>
  </si>
  <si>
    <t>Direct recycling</t>
  </si>
  <si>
    <t>Direct recycling is a hybrid of the processing methods drawing most heavily from physical separation as the goal is to return
the feed to the initial application with a minimum of processing. Byproducts are process dependent, and generally dust and
particulate emissions may be a concern. Capital cost is expected to be low compared to other processes, and permitting is
process specific. This type of process has been applied to the polypropylene cases of lead acid batteries and the metallic
cases from Zn/C and alkaline batteries. This type of process has been demonstrated with Ni-MH and Li-ion cells.</t>
  </si>
  <si>
    <t>Electrode</t>
  </si>
  <si>
    <t>The conducting body that contains active materials and through which current enters or leaves a cell.</t>
  </si>
  <si>
    <t>Electrolyte</t>
  </si>
  <si>
    <t>The medium, which can be liquid or solid, that provides ion transport between the positive and negative electrodes of a cell..  Electrolytes may also participate directly in the charge and/or discharge reactions.</t>
  </si>
  <si>
    <t>End of Life (EOL)</t>
  </si>
  <si>
    <t>When a battery fails to meet specified capacity, power, or function in specified use conditions</t>
  </si>
  <si>
    <t>Hydrometallurgy</t>
  </si>
  <si>
    <t>or Hydrometallurgical Processing:  Hydrometallurgical processing uses aqueous chemicals, acids, bases or other solvents to leach the material. This is usually
followed by species (chemical compound) separation and purification processes. The materials are then precipitated as
hydroxides/salts or electrorefined for reuse as metal. Byproducts include: leach residue, waste water that requires further
treatment, and sludges from waste water treatment. Hydroxide and salts are often reprocessed in pyrometallurgical facilities
to produce metals. Capital cost is typically less than pyrometallurgy depending on target metals recovered, and permitting
is reagent specific. This type of process has been applied to lead acid, NiCd, NiMH, and Li-ion.</t>
  </si>
  <si>
    <t>Lithium ion battery (LIB)</t>
  </si>
  <si>
    <t>A rechargeable battery that uses lithium ions as the primary ionic conductor in the electrolyte.</t>
  </si>
  <si>
    <t>Module</t>
  </si>
  <si>
    <t>or Battery module or battery monoblock:  Refers to the multiple connections of electrochemical or electrostatic cells.  Battery modules amy or may not include sensors such as voltage and temperature sensors, safety components and a cooling structure so that each module can be controlled and managed independently</t>
  </si>
  <si>
    <t>Pack</t>
  </si>
  <si>
    <t>or Battery pack:  A battery pack may consist of only one module or multiple modules. The pack includes sensors, interlocks, contactors,
battery management controller, safety devices, thermal management, and structural components</t>
  </si>
  <si>
    <t>Physical Separation</t>
  </si>
  <si>
    <t>Physical separation procesess separate target materials based on physical properties, such as size, density, color,
conductivity, magnetic susceptibility, and surface chemistry. This process usually involves size reduction, followed by
separation and upgrading</t>
  </si>
  <si>
    <t>Prismatic cell</t>
  </si>
  <si>
    <t>Cell with a metallic container with faces that are rectangular.</t>
  </si>
  <si>
    <t>Pyrometallurgy</t>
  </si>
  <si>
    <t>or Pyrometallurgical Processing:  Pyrometallurgical processing involves a thermal or high-temperature process in which metals are reduced back to a base
metallic state. The oxidation potential of the metals typically determine which metals report to the melt and which report to
the slag, this outcome can be somewhat controlled through the atmosphere present in the smelter. Any remaining organic
components are burned for energy recovery. Waste and byproducts can include: drosses, slags, soot, and other emissions,
as well as high-quality heat. These facilities benefit greatly from economies of scale. Capital cost and permitting burden are
high. This type of process has been applied to lead acid, NiCd, NiMH, and Li-ion.</t>
  </si>
  <si>
    <t>Rack</t>
  </si>
  <si>
    <t>Rebuilt</t>
  </si>
  <si>
    <t>Includes factory rebuilt and remanufactured, and refers to a component (such as a battery) that has been dismantled and
reconstructed, as necessary. Its internal and external parts have been cleaned and made rust- and corrosion-free; all
impaired, defective, or substantially worn parts have been restored to a sound condition or replaced with new; it has rebuilt
(in accordance with the provisions of this paragraph) or unimpaired used parts; all missing parts have been replaced with
new, rebuilt, or unimpaired used parts; and such rewinding or machining and other operations have been performed as
necessary to put the industry product in sound working condition according to OEM specifications and parameters.</t>
  </si>
  <si>
    <t>Recycling</t>
  </si>
  <si>
    <t>Transformation of end of life products (RESS, batteries, or scrap) into usable products</t>
  </si>
  <si>
    <t>Refining</t>
  </si>
  <si>
    <t>Converting a metallic component into another component that is of higher purity using heat, chemicals or other methods</t>
  </si>
  <si>
    <t>Second life battery</t>
  </si>
  <si>
    <t>This describes the act of taking a battery system from the end of service life, characterizing the components, and
reconfiguring some or all of the components of the battery system for a new application. This may also require new, rebuilt,
or unimpaired used parts to be incorporated into the system.
Second use requires many of the same commitments as the remanufacture or rebuilding of automotive parts. The difference
is the battery may go into a related, but nonautomotive, application. These should be subject to appropriate consensus
standards, such as UL 1974 Evaluation for Repurposing Batteries.</t>
  </si>
  <si>
    <t>Separator</t>
  </si>
  <si>
    <t>A cell component placed between the negative and positive electrodes, which electrically isolates or separates the electrodes while allowing ionic conduction to occur.</t>
  </si>
  <si>
    <t>Shredding and screening</t>
  </si>
  <si>
    <t>Physical processing of lithium-ion batteries to produce black mass</t>
  </si>
  <si>
    <t>Solid electrolyte cell</t>
  </si>
  <si>
    <t>Cell with an ionically conducting solid as electrolyte.</t>
  </si>
  <si>
    <t>Sorted EOL battery</t>
  </si>
  <si>
    <t>An end of life battery that has been sorted by overall type (e.g., lead-acid vs. lithium-ion) and/or lithium-ion chemistry (e.g., Lithium iron phosphate, Nickel manganese cobalt)</t>
  </si>
  <si>
    <t>Spodumene</t>
  </si>
  <si>
    <t>a translucent, typically grayish-white aluminosilicate mineral which is an important source of lithium.</t>
  </si>
  <si>
    <t>Universal Waste Handler</t>
  </si>
  <si>
    <t>A facility that processes hazardous waste under universal waste regulations which are:  Streamlined hazardous waste management regulation put out by the US at the federal (EPA) and local (state)
level, with the goal of promoting the collection and recycling of these materials by easing the regulator burden on the
collection and transport, and encouraging the development of programs to reduce the quantity going to municipal solid
waste facilities of certain common hazardous wastes.</t>
  </si>
  <si>
    <t>Directions:</t>
  </si>
  <si>
    <r>
      <t xml:space="preserve">1. Select the </t>
    </r>
    <r>
      <rPr>
        <b/>
        <sz val="11"/>
        <color theme="1"/>
        <rFont val="Calibri"/>
        <family val="2"/>
        <scheme val="minor"/>
      </rPr>
      <t>Search Type</t>
    </r>
    <r>
      <rPr>
        <sz val="11"/>
        <color theme="1"/>
        <rFont val="Calibri"/>
        <family val="2"/>
        <scheme val="minor"/>
      </rPr>
      <t xml:space="preserve"> (</t>
    </r>
    <r>
      <rPr>
        <i/>
        <sz val="11"/>
        <color theme="1"/>
        <rFont val="Calibri"/>
        <family val="2"/>
        <scheme val="minor"/>
      </rPr>
      <t>Company, Product, State</t>
    </r>
    <r>
      <rPr>
        <sz val="11"/>
        <color theme="1"/>
        <rFont val="Calibri"/>
        <family val="2"/>
        <scheme val="minor"/>
      </rPr>
      <t xml:space="preserve">) in the yellow box next to </t>
    </r>
    <r>
      <rPr>
        <b/>
        <sz val="11"/>
        <color theme="1"/>
        <rFont val="Calibri"/>
        <family val="2"/>
        <scheme val="minor"/>
      </rPr>
      <t>Search Type</t>
    </r>
    <r>
      <rPr>
        <sz val="11"/>
        <color theme="1"/>
        <rFont val="Calibri"/>
        <family val="2"/>
        <scheme val="minor"/>
      </rPr>
      <t xml:space="preserve">. 
2. Enter the full or partial name of a the selected </t>
    </r>
    <r>
      <rPr>
        <b/>
        <sz val="11"/>
        <color theme="1"/>
        <rFont val="Calibri"/>
        <family val="2"/>
        <scheme val="minor"/>
      </rPr>
      <t>Search Type</t>
    </r>
    <r>
      <rPr>
        <sz val="11"/>
        <color theme="1"/>
        <rFont val="Calibri"/>
        <family val="2"/>
        <scheme val="minor"/>
      </rPr>
      <t xml:space="preserve"> in the 2nd yellow box and hit Enter</t>
    </r>
  </si>
  <si>
    <t>No. of Records:</t>
  </si>
  <si>
    <t>Search</t>
  </si>
  <si>
    <t>Results</t>
  </si>
  <si>
    <t>Select Search Type (dropdown list):</t>
  </si>
  <si>
    <t>Company</t>
  </si>
  <si>
    <t>ID</t>
  </si>
  <si>
    <t>Status*</t>
  </si>
  <si>
    <t>NAATBatt Member?</t>
  </si>
  <si>
    <t>Facility Name</t>
  </si>
  <si>
    <t>Facility City</t>
  </si>
  <si>
    <t>Facility State or Province</t>
  </si>
  <si>
    <t>Facility Country</t>
  </si>
  <si>
    <t>Product or Service Type</t>
  </si>
  <si>
    <t>Product or Service</t>
  </si>
  <si>
    <t>Production Capacity</t>
  </si>
  <si>
    <t>Units</t>
  </si>
  <si>
    <t>Note:</t>
  </si>
  <si>
    <t>*Status</t>
  </si>
  <si>
    <t>C - Commercial</t>
  </si>
  <si>
    <t>P - Planned</t>
  </si>
  <si>
    <t>UC - Under construction</t>
  </si>
  <si>
    <r>
      <t xml:space="preserve">1. Select the </t>
    </r>
    <r>
      <rPr>
        <b/>
        <sz val="11"/>
        <color theme="1"/>
        <rFont val="Calibri"/>
        <family val="2"/>
        <scheme val="minor"/>
      </rPr>
      <t>Search Type</t>
    </r>
    <r>
      <rPr>
        <sz val="11"/>
        <color theme="1"/>
        <rFont val="Calibri"/>
        <family val="2"/>
        <scheme val="minor"/>
      </rPr>
      <t xml:space="preserve"> (</t>
    </r>
    <r>
      <rPr>
        <i/>
        <sz val="11"/>
        <color theme="1"/>
        <rFont val="Calibri"/>
        <family val="2"/>
        <scheme val="minor"/>
      </rPr>
      <t>Company, Facility Type, State</t>
    </r>
    <r>
      <rPr>
        <sz val="11"/>
        <color theme="1"/>
        <rFont val="Calibri"/>
        <family val="2"/>
        <scheme val="minor"/>
      </rPr>
      <t xml:space="preserve">) in the green box next to </t>
    </r>
    <r>
      <rPr>
        <b/>
        <sz val="11"/>
        <color theme="1"/>
        <rFont val="Calibri"/>
        <family val="2"/>
        <scheme val="minor"/>
      </rPr>
      <t>Search Type</t>
    </r>
    <r>
      <rPr>
        <sz val="11"/>
        <color theme="1"/>
        <rFont val="Calibri"/>
        <family val="2"/>
        <scheme val="minor"/>
      </rPr>
      <t xml:space="preserve">. 
2. Enter the full or partial name of a the selected </t>
    </r>
    <r>
      <rPr>
        <b/>
        <sz val="11"/>
        <color theme="1"/>
        <rFont val="Calibri"/>
        <family val="2"/>
        <scheme val="minor"/>
      </rPr>
      <t>Search Type</t>
    </r>
    <r>
      <rPr>
        <sz val="11"/>
        <color theme="1"/>
        <rFont val="Calibri"/>
        <family val="2"/>
        <scheme val="minor"/>
      </rPr>
      <t xml:space="preserve"> in the 2nd green box and hit Enter</t>
    </r>
  </si>
  <si>
    <t>Facility Type</t>
  </si>
  <si>
    <t>Feedstock</t>
  </si>
  <si>
    <t>Product</t>
  </si>
  <si>
    <t>Status</t>
  </si>
  <si>
    <t>NAATBatt Member</t>
  </si>
  <si>
    <t>Product/Facility Type</t>
  </si>
  <si>
    <t>Company Website</t>
  </si>
  <si>
    <t>Facility Address</t>
  </si>
  <si>
    <t>Facility Zip</t>
  </si>
  <si>
    <t>Facility Phone</t>
  </si>
  <si>
    <t>Latitude</t>
  </si>
  <si>
    <t>Longitude</t>
  </si>
  <si>
    <t>Facility Workforce</t>
  </si>
  <si>
    <t>Production Units</t>
  </si>
  <si>
    <t>HQ Company</t>
  </si>
  <si>
    <t>HQ Company Website</t>
  </si>
  <si>
    <t>HQ City</t>
  </si>
  <si>
    <t>HQ State or Province</t>
  </si>
  <si>
    <t>HQ Country</t>
  </si>
  <si>
    <t>QC</t>
  </si>
  <si>
    <t>QC Date</t>
  </si>
  <si>
    <t>Sources</t>
  </si>
  <si>
    <t>Brief Company Profile</t>
  </si>
  <si>
    <t>Summary Word Count</t>
  </si>
  <si>
    <t>Notes</t>
  </si>
  <si>
    <t>Contact</t>
  </si>
  <si>
    <t>Contact email</t>
  </si>
  <si>
    <t>Contact Phone</t>
  </si>
  <si>
    <t>Sources2</t>
  </si>
  <si>
    <t>Contact Email2</t>
  </si>
  <si>
    <t>Supply  Chain Segment</t>
  </si>
  <si>
    <t>Pre-commercial/ startup</t>
  </si>
  <si>
    <t>Upstream</t>
  </si>
  <si>
    <t>Aether</t>
  </si>
  <si>
    <t>No</t>
  </si>
  <si>
    <t>Cathode raw materials</t>
  </si>
  <si>
    <t>Lithium</t>
  </si>
  <si>
    <t>https://www.aetherbio.com/</t>
  </si>
  <si>
    <t>1455 Adams Dr</t>
  </si>
  <si>
    <t xml:space="preserve">Menlo Park </t>
  </si>
  <si>
    <t>CA</t>
  </si>
  <si>
    <t>415-316-3591</t>
  </si>
  <si>
    <t>VP</t>
  </si>
  <si>
    <t>Aether engineers enzymes to make novel products. It recently developed a cheaper, faster and more sustainable direct lithium extraction technology using robotics, machine learning, and synthetic biology.</t>
  </si>
  <si>
    <t>Commercial</t>
  </si>
  <si>
    <t>Albemarle Corporation</t>
  </si>
  <si>
    <t>Yes</t>
  </si>
  <si>
    <t>Albemarle Corporation, Silver Peak NV</t>
  </si>
  <si>
    <t>Lithium carbonate - crude</t>
  </si>
  <si>
    <t>https://www.albemarle.com/</t>
  </si>
  <si>
    <t>HWY 265</t>
  </si>
  <si>
    <t>Silver Peak</t>
  </si>
  <si>
    <t>NV</t>
  </si>
  <si>
    <t>775-937-2222</t>
  </si>
  <si>
    <t>MT contained Li/yr</t>
  </si>
  <si>
    <t>Albermarle</t>
  </si>
  <si>
    <t>https://www.albermarle.com/</t>
  </si>
  <si>
    <t>Charlotte</t>
  </si>
  <si>
    <t>NC</t>
  </si>
  <si>
    <t>Capacity from BNEF: Interactive Datasets / Metals/ Mine Assets Map/ Lithium; albermarle.com; Questionnaire; https://www.leg.state.nv.us/App/InterimCommittee/REL/Document/16038#:~:text=We%20have%2065%20employees%20and,is%20about%20%2494%2C000%20a%20year.&amp;text=We%20thank%20you%20for%20the%20opportunity%20to%20speak%20to%20you%20today.&amp;text=Global%20specialty%20chemicals%20company%20with,lithium%2C%20bromine%20and%20refining%20catalysts; https://www.mining.com/albemarle-to-double-lithium-production-in-nevada/</t>
  </si>
  <si>
    <t>Albemarle is a chemical company that provides lithium carbonate and lithium hydroxide as cathode precursors, lithium bis-(oxalato)borate for liquid electrolytes, and lithium sulfide as a solid electrolyte.</t>
  </si>
  <si>
    <t>Albemarle - Kings Mountain, NC</t>
  </si>
  <si>
    <t>Lithium hydroxide - crude</t>
  </si>
  <si>
    <t>348 Holiday Inn Drive</t>
  </si>
  <si>
    <t>Kings Mountain</t>
  </si>
  <si>
    <t>704-739-2501</t>
  </si>
  <si>
    <t>albermarle.com; BNEF: US Supply Chain Security; Questionnaire; https://www.shelbystar.com/story/news/2022/03/25/kings-mountain-corporation-restart-lithium-mining/7130284001/</t>
  </si>
  <si>
    <t>Pilot facility that mines spodumene, produces battery grade Li-hydroxide, Li-carbonate, and more</t>
  </si>
  <si>
    <t>Planned</t>
  </si>
  <si>
    <t>Arcadium Lithium</t>
  </si>
  <si>
    <t>https://jamesbay.allkem.co/en/</t>
  </si>
  <si>
    <t>Spodumene concentrates</t>
  </si>
  <si>
    <t>https://arcadiumlithium.com/</t>
  </si>
  <si>
    <t>northern Québec, approximately 130 km east of James Bay and the Cree Nation of Eastmain community.</t>
  </si>
  <si>
    <t>Shannon</t>
  </si>
  <si>
    <t>Ireland</t>
  </si>
  <si>
    <t>https://www.mining-technology.com/news/canada-nod-galaxy-james-lithium/?cf-view; https://www.allkem.co/contact; https://iaac-aeic.gc.ca/050/evaluations/proj/80141</t>
  </si>
  <si>
    <t xml:space="preserve">Arcadium Lithium (2024 merger of Alkem and Livent) delivers sustainable lithium products globally, from resources in Argentina and Australia and conversion assets in the U.S., Asia, and the U.K.  </t>
  </si>
  <si>
    <t>Alkem and Livent merged in 2024</t>
  </si>
  <si>
    <t>Canada Nickel Company</t>
  </si>
  <si>
    <t>Crawford</t>
  </si>
  <si>
    <t>Nickel concentrates</t>
  </si>
  <si>
    <t>https://canadanickel.com/</t>
  </si>
  <si>
    <t>Timmins</t>
  </si>
  <si>
    <t>ON</t>
  </si>
  <si>
    <t>MT Ni/yr</t>
  </si>
  <si>
    <t>Canadian Nickel</t>
  </si>
  <si>
    <t>Toronto</t>
  </si>
  <si>
    <t>https://canadanickel.com/
https://northernontario.ctvnews.ca/study-shows-massive-nickel-deposit-in-northern-ont-even-more-profitable-than-expected-1.6600455;
https://canadanickel.com/wp-content/uploads/2024/05/CNC_InvestorDeck_May2024_VF.pdf</t>
  </si>
  <si>
    <t xml:space="preserve"> Average annual production is expected to be438,000 tons of nickel over the 27-year peak production lifespan. The project will also produce significant amounts of cobalt, palladium, platinum, iron and chromite. Along with our flagship Crawford Nickel Project, Canada Nickel has acquired multiple properties in the region.
Unlocking the potential for a Timmins Zero Carbon Nickel District with the consolidation of twenty plus nickel targets.</t>
  </si>
  <si>
    <t>Century Lithium</t>
  </si>
  <si>
    <t>Clayton Valley Lithium Project</t>
  </si>
  <si>
    <t>https://www.centurylithium.com/</t>
  </si>
  <si>
    <t>Clayton Valley</t>
  </si>
  <si>
    <t>MT/yr LCE</t>
  </si>
  <si>
    <t>Century Lithium Corp.</t>
  </si>
  <si>
    <t>Vancouver</t>
  </si>
  <si>
    <t>BC</t>
  </si>
  <si>
    <t xml:space="preserve">Century Lithium is a Canadian-based advanced stage lithium exploration company advancing towards its goal of producing high-purity lithium carbonate for the electric vehicle and battery storage market. </t>
  </si>
  <si>
    <t>Cobalt 27 Capital Corporation</t>
  </si>
  <si>
    <t>Cobalt ore</t>
  </si>
  <si>
    <t>https://nickel28.com/</t>
  </si>
  <si>
    <t>700 West Georgia Street</t>
  </si>
  <si>
    <t>BC V7Y 1B3</t>
  </si>
  <si>
    <t>414-560-9070</t>
  </si>
  <si>
    <t>Nickel 28</t>
  </si>
  <si>
    <t xml:space="preserve"> Canada</t>
  </si>
  <si>
    <t>https://www.nickel28.com/investors/investors-overview/cobalt-27--change-of-auditors?turl=cobalt-27--change-of-auditors#:~:text=Cobalt%2027%20Capital%20Corp.%20is,portfolio%20of%206%20cobalt%20royalties.</t>
  </si>
  <si>
    <t>Provider of mineral exploration services based in Toronto, Canada. The company specializes in offering exposure to metals integral to key technologies of the electric vehicle and battery energy storage markets. Has several assets in Canada, but none are operating yet.</t>
  </si>
  <si>
    <t>Controlled Thermal Resources</t>
  </si>
  <si>
    <t>Hell's Kitchen Lithium and Power Project</t>
  </si>
  <si>
    <t>https://www.cthermal.com/</t>
  </si>
  <si>
    <t>124 West 9th St</t>
  </si>
  <si>
    <t>Imperial</t>
  </si>
  <si>
    <t>Brisbane</t>
  </si>
  <si>
    <t>Qld</t>
  </si>
  <si>
    <t>Australia</t>
  </si>
  <si>
    <t>https://www.prnewswire.com/news-releases/gm-to-source-us-based-lithium-for-next-generation-ev-batteries-through-closed-loop-process-with-low-carbon-emissions-301324868.html. https://www.crunchbase.com/organization/controlled-thermal-resources; Questionnaire</t>
  </si>
  <si>
    <t xml:space="preserve">Controlled Thermal Resource Holdings, Inc. is an American company advancing the development of lithium and battery material products and renewable energy. </t>
  </si>
  <si>
    <t>GM formed strategic investment and commercial collaboration to obtain lithium; Stage 1 is 20k Lithium hydroxide (5,800 MT contained Li);  Facility is also listed in battery grade materials as it will make both battery grade lithium carbonate and hydroxide</t>
  </si>
  <si>
    <t>Corporation Lithium Éléments Critiques</t>
  </si>
  <si>
    <t>Rose Lithium-Tantalum project</t>
  </si>
  <si>
    <t>https://www.cecorp.ca/en/</t>
  </si>
  <si>
    <t>1080 Côte du Beaver Hall, Suite 2101</t>
  </si>
  <si>
    <t>Montreal</t>
  </si>
  <si>
    <t>H2Z 1S8</t>
  </si>
  <si>
    <t>514 904-1496</t>
  </si>
  <si>
    <t>cecorp.ca/en; Propulsion Quebec</t>
  </si>
  <si>
    <t>Critical Elements Lithium Corporation owns several lithium mining properties in Quebec. They seek to further their Rose Lithium-Tantalum project from advanced exploration to production.</t>
  </si>
  <si>
    <t>Open pit mining of hard rock lithium (spodumene) and processing to technical(6% Li2O) and chemical (5% Li2O)  grades of lithium concentrate; 186,327 MT of chem grade conc and 50,205 MT of tech grade conc.; Capacity was calculated from these values</t>
  </si>
  <si>
    <t>Under Construction</t>
  </si>
  <si>
    <t>Energy Source Minerals</t>
  </si>
  <si>
    <t>Project ATLis</t>
  </si>
  <si>
    <t>https://www.esminerals.com/atlis</t>
  </si>
  <si>
    <t>Salton Sea</t>
  </si>
  <si>
    <t>Imperial County</t>
  </si>
  <si>
    <t>MT Li/yr</t>
  </si>
  <si>
    <t>https://www.esminerals.com/</t>
  </si>
  <si>
    <t>Carlsbad</t>
  </si>
  <si>
    <t>https://www.esminerals.com/ https://www.prnewswire.com/news-releases/energysource-minerals-receives-approvals-on-project-atlis-salton-sea-based-geothermal-extraction-operation-301428234.html; https://www.prnewswire.com/news-releases/energysource-minerals-esm-announces-contract-with-ford-for-geothermal-lithium-301830259.html#:~:text=Project%20ATLiS%20in%20California's%20Salton,the%20auto%20industry%20per%20year.</t>
  </si>
  <si>
    <t>EnergySource Minerals is a California-based company focused on its lithium project, Project ATLiS, with environmental targets to decrease land use, water depletion, and CO2 emissions.</t>
  </si>
  <si>
    <t>Fortune Minerals Limited</t>
  </si>
  <si>
    <t>NICO Project</t>
  </si>
  <si>
    <t>https://www.fortuneminerals.com/</t>
  </si>
  <si>
    <t>Fort Smith</t>
  </si>
  <si>
    <t>NT</t>
  </si>
  <si>
    <t>X0E 1 A0</t>
  </si>
  <si>
    <t>519-858-8188</t>
  </si>
  <si>
    <t>MT/yr Co</t>
  </si>
  <si>
    <t>London</t>
  </si>
  <si>
    <t>https://www.fortuneminerals.com/; https://s1.q4cdn.com/337451660/files/doc_presentations/2023/231001-fortune-minerals-nico-project-presentation.pdf; https://www.miningweekly.com/print-version/nico-goldcobaltbismuthcopper-mine-project-canada-update-2023-12-15</t>
  </si>
  <si>
    <t xml:space="preserve">Fortune Minerals Limited is a North American development stage mining company that is focused on advancing the vertically integrated NICO cobalt-gold-bismuth-copper project, in the Northwest Territories. </t>
  </si>
  <si>
    <t>Nico is a vertically integrated cobalt-gold-bismuth-copper project that is slated to include a mine in Northwest Territories and a hydrometallurgical refinery in Alberta. According to a 2020 development plan, an underground mine at Nico and an associated refinery to be built in Alberta would produce an average of 1,800 metric tons of battery-grade cobalt sulfate. Co back calculated from CoSO4</t>
  </si>
  <si>
    <t>FPX Nickel</t>
  </si>
  <si>
    <t>Baptiste Nickel Project</t>
  </si>
  <si>
    <t>https://www.fpxnickel.com/</t>
  </si>
  <si>
    <t>Decar Ni District</t>
  </si>
  <si>
    <t>near Fort St. James</t>
  </si>
  <si>
    <t>604-681-8600</t>
  </si>
  <si>
    <t>MT contained Ni/yr</t>
  </si>
  <si>
    <t>FPX Nickel Corp.</t>
  </si>
  <si>
    <t>Jay DB; https://fpxnickel.com/2022/09/fpx-nickel-to-prepare-updated-mineral-resource-estimate-for-baptiste-nickel-project-with-inclusion-of-total-nickel-cobalt-and-iron-grades/; https://fpxnickel.com/2023/05/fpx-nickel-achieves-successful-production-of-battery-grade-nickel-sulphate-from-optimized-refinery-flowsheet/; https://fpxnickel.com/wp-content/uploads/2023/04/FPX-Presentation-Q2-2023-v1-1.pdf</t>
  </si>
  <si>
    <t>FPX Nickel is a nickel mining company that refines the ore by grinding it down and separating the metals. The nickel is used for nickel sulphate for EV battery cathodes.</t>
  </si>
  <si>
    <t>Preliminary feasibility study (PFS) is looking at supplying the stainless steel market (base case) with an option of further upgrading the concentrate to produce battery grade nickel sulfate and cobalt-rich products for electric vehicles; PFS expected in September 2023; FPX was able to make battery grade nickel sulfate using an optimized flowsheet on the lab scale</t>
  </si>
  <si>
    <t xml:space="preserve">Frontier Lithium </t>
  </si>
  <si>
    <t xml:space="preserve">PAK Lithium Project </t>
  </si>
  <si>
    <t>https://www.frontierlithium.com</t>
  </si>
  <si>
    <t xml:space="preserve">Red Lake </t>
  </si>
  <si>
    <t>https://www.frontierlithium.com/</t>
  </si>
  <si>
    <t xml:space="preserve">Val Caron </t>
  </si>
  <si>
    <t xml:space="preserve">Canada </t>
  </si>
  <si>
    <t>https://www.cruxinvestor.com/posts/frontier-lithium-north-americas-most-advanced-lithium-company#:~:text=The%20company%20is%20advancing%20its,top%20tier%20lithium%20asset%20globally.
https://www.frontierlithium.com/news; https://www.nsenergybusiness.com/projects/pak-lithium-project/;</t>
  </si>
  <si>
    <t xml:space="preserve">Frontier Lithium is an emerging lithium mineral and salts company focused on the development of its 100%-owned PAK Lithium Project in Ontario. </t>
  </si>
  <si>
    <t>GKN Hoeganaes Gallatin</t>
  </si>
  <si>
    <t>Iron powder</t>
  </si>
  <si>
    <t>https://www.gknpm.com/en/our-businesses/gkn-hoeganaes/</t>
  </si>
  <si>
    <t>1315 Airport Road</t>
  </si>
  <si>
    <t>Gallatin</t>
  </si>
  <si>
    <t>TN</t>
  </si>
  <si>
    <t>615-451-2000</t>
  </si>
  <si>
    <t>GKN Hoeganaes
owned by Dowlais</t>
  </si>
  <si>
    <t>UK</t>
  </si>
  <si>
    <t>SD</t>
  </si>
  <si>
    <t>Questionnaire</t>
  </si>
  <si>
    <t>Kylan McQuaig</t>
  </si>
  <si>
    <t>kylan.mcquaig@hoeganaes.com</t>
  </si>
  <si>
    <t>856-303-2729</t>
  </si>
  <si>
    <t>Glencore</t>
  </si>
  <si>
    <t>Raglan Mine</t>
  </si>
  <si>
    <t>https://www.glencore.ca/en/raglan</t>
  </si>
  <si>
    <t>120 Avenue De L'Aeroport</t>
  </si>
  <si>
    <t>Rouyn-Noranda</t>
  </si>
  <si>
    <t>J9Y 0G1</t>
  </si>
  <si>
    <t>819-762-7800</t>
  </si>
  <si>
    <t>https://www.glencore.com/</t>
  </si>
  <si>
    <t>Baar</t>
  </si>
  <si>
    <t>Zug</t>
  </si>
  <si>
    <t>Switzerland</t>
  </si>
  <si>
    <t>glencore.ca; https://www.glencore.ca/en/raglan/who-we-are/at-a-glance</t>
  </si>
  <si>
    <t xml:space="preserve">Glencore is one of the world’s largest global diversified natural resource companies and a major producer of more than 60 commodities, including nickel and cobalt for the lithium-ion supply chain. </t>
  </si>
  <si>
    <t>Cobalt concentrates</t>
  </si>
  <si>
    <t>MT contained Co/yr</t>
  </si>
  <si>
    <t>glencore.ca; https://www.glencore.ca/en/raglan/who-we-are/at-a-glance; https://www.glencore.ca/en/raglan/what-we-do/our-mining-activity</t>
  </si>
  <si>
    <t>Production value is actual 2020 production</t>
  </si>
  <si>
    <t>Glencore Sudbury INO</t>
  </si>
  <si>
    <t>Nickel matte</t>
  </si>
  <si>
    <t>https://www.glencore.ca/en/sudburyino</t>
  </si>
  <si>
    <t>2 Longyear Dr</t>
  </si>
  <si>
    <t>Sudbury</t>
  </si>
  <si>
    <t>P0M 1S0</t>
  </si>
  <si>
    <t>705-693-2761</t>
  </si>
  <si>
    <t>MT contained metal/yr</t>
  </si>
  <si>
    <t xml:space="preserve">glencore.ca; https://www.yellowpages.ca/bus/Ontario/Falconbridge/Sudbury-Integrated-Nickel-Operations/100823081.html#:~:text=Sudbury%20Integrated%20Nickel%20Operations%20%2D%201%20Longyear%20Dr%2C%20Falconbridge%2C%20ON; </t>
  </si>
  <si>
    <t>Sudbury INO includes 2 underground mines, 1 mill and 1 smelter; smelter also recycles aerospace and other secondary metals as well as batteries, including LIBs.  Smelter is a leader in recycling pre-treated (discharged and upgraded) Li-ion batteries in North America</t>
  </si>
  <si>
    <t>Graphite One</t>
  </si>
  <si>
    <t>Graphite Creek</t>
  </si>
  <si>
    <t>Anode raw materials</t>
  </si>
  <si>
    <t>Graphite concentrates</t>
  </si>
  <si>
    <t>https://www.graphiteoneinc.com/</t>
  </si>
  <si>
    <t>near Nome</t>
  </si>
  <si>
    <t>AK</t>
  </si>
  <si>
    <t>MT contained graphite/yr</t>
  </si>
  <si>
    <t>Anchorage</t>
  </si>
  <si>
    <t>Jay DB; PitchBook; graphiteoneinc.com; https://www.akbizmag.com/industry/alaska-native/bsnc-invests-2m-into-graphite-one/#:~:text=Capacity%20at%20the%20Graphite%20Creek,to%20200%20workers%20year%2Dround.&amp;text=A%20proposed%20graphite%20mine%20near,the%20region's%20Alaska%20Native%20corporation.</t>
  </si>
  <si>
    <t>Graphite One plans to mine, refine, and manufacture graphite for use in anodes electric car batteries. They are in the pre-feasibility stage.</t>
  </si>
  <si>
    <t>Company is in pre-feasibility stage; Want to develop a CSG production facility likely in WA state, but no further details were available.</t>
  </si>
  <si>
    <t>Green Technology Metals</t>
  </si>
  <si>
    <t>Flagship Seymour Project</t>
  </si>
  <si>
    <t>https://www.greentm.com.au/seymour-project</t>
  </si>
  <si>
    <t>near the township of Armstrong</t>
  </si>
  <si>
    <t>Armstrong</t>
  </si>
  <si>
    <t>https://www.greentm.com.au</t>
  </si>
  <si>
    <t>Subiaco</t>
  </si>
  <si>
    <t>WA</t>
  </si>
  <si>
    <t>https:/https://news; lgensol.com/company-news/press-releases/1749//www.greentm.com.au/; https://news.lgensol.com/company-news/press-releases/1749/
https://www.greentm.com.au/seymour-project;</t>
  </si>
  <si>
    <t>Green Technology Metals is a North American company focused on lithium exploration and development in Ontario. It owns 10 high-grade hard rock spodumene assets.</t>
  </si>
  <si>
    <t>Project expected to move into development in 2024.</t>
  </si>
  <si>
    <t>Hard Creek Nickel Corp</t>
  </si>
  <si>
    <t>Turnagain Nickel Project - Phase 1</t>
  </si>
  <si>
    <t>https://www.gigametals.com/</t>
  </si>
  <si>
    <t>Stikine Region</t>
  </si>
  <si>
    <t>V0C 2Z0</t>
  </si>
  <si>
    <t>Giga Metals
Mitsubishi Corporation</t>
  </si>
  <si>
    <t>https://www.gigametals.com
mitsubishi.com/</t>
  </si>
  <si>
    <t>Vancouver
Tokyo</t>
  </si>
  <si>
    <t>BC
Tokyo</t>
  </si>
  <si>
    <t>Canada,
Japan</t>
  </si>
  <si>
    <t>Jay DB; gigametals.com/site/assets/files/4910/giga_metals_corporate_presentation_june_15-_2023.pdf</t>
  </si>
  <si>
    <t xml:space="preserve">Hard Creek Nickel Corp is a mining and processing facility that utilizes froth floatation to separate cobalt and nickel from the raw ore. </t>
  </si>
  <si>
    <t>JV between Giga Metals and Mitsubishi; Pre-feasibility study July 2023; targeting Class1 Ni; $1.4B for Phase  1; Phase II would double production and cost $0.5B</t>
  </si>
  <si>
    <t>Ionic Mineral Technologies</t>
  </si>
  <si>
    <t>Provo Production Campus</t>
  </si>
  <si>
    <t>Nano-silicon</t>
  </si>
  <si>
    <t>https://ionicmt.com/</t>
  </si>
  <si>
    <t>652 S Lakeview Parkway, Bldg B</t>
  </si>
  <si>
    <t>Provo</t>
  </si>
  <si>
    <t>UT</t>
  </si>
  <si>
    <t>385-241-2320</t>
  </si>
  <si>
    <t>MT Nano-silicon Anode active material</t>
  </si>
  <si>
    <t>Questionnaire; https://ionicmt.com/</t>
  </si>
  <si>
    <t>Ionic Mineral Technologies is a vertically-integrated company supplying naturally derived, drop-in anode materials using a patented technology. Ionic Mineral Technologies owns the highest purity deposit of nano-structured clay.</t>
  </si>
  <si>
    <t>Expected to increase to 25,000 MT in 2027</t>
  </si>
  <si>
    <t>Under construction</t>
  </si>
  <si>
    <t>Jervois Mining</t>
  </si>
  <si>
    <t>Idaho Cobalt Project</t>
  </si>
  <si>
    <t>https://www.jervoisidahocobalt.com/</t>
  </si>
  <si>
    <t>Lemhi County</t>
  </si>
  <si>
    <t>208-756-4578</t>
  </si>
  <si>
    <t>https://www.jervoisglobal.com/</t>
  </si>
  <si>
    <t>Hawthorn</t>
  </si>
  <si>
    <t>VIC</t>
  </si>
  <si>
    <t>jervoisidahocobalt.com; jervoisglobal.com;  BNEF: US Supply Chain Security; https://jervoisglobal.com/wp-content/uploads/2021/06/190348_Idaho_Cobalt_13112020_NI_43_101_Technical_Report-FILED-r1.pdf; https://wcsecure.weblink.com.au/pdf/JRV/02549021.pdf</t>
  </si>
  <si>
    <t>Jervois Mining is constructing a nickel and cobalt refinery and mining company. The cobalt is refined into cobalt oxide and cobalt sulfate for use as a cathode precursor.</t>
  </si>
  <si>
    <t>Facility will produce cobalt concentrate with gold and copper concentrate; Final construction was suspended due to inflation and low Co prices</t>
  </si>
  <si>
    <t>Jindalee Lithium</t>
  </si>
  <si>
    <t>McDermitt Lithium Project</t>
  </si>
  <si>
    <t>https://www.jindaleelithium.com</t>
  </si>
  <si>
    <t>Malheur County</t>
  </si>
  <si>
    <t>McDermitt</t>
  </si>
  <si>
    <t>West Perth</t>
  </si>
  <si>
    <t>Western Australia</t>
  </si>
  <si>
    <t>https://www.jindaleelithium.com https://www.miningweekly.com/article/mcdermitt-lithium-project-us-update-2023-10-20; https://s3.ap-southeast-2.amazonaws.com/assets.jindaleelithium.com/app/uploads/2023/10/23083152/2023-AGM-Presentationv2.pdf</t>
  </si>
  <si>
    <t>Jindalee Lithium aims to develop the company’s flagship McDermitt Lithium Project, supplying a resource vital to the electrification of America’s automotive industry.</t>
  </si>
  <si>
    <t xml:space="preserve">McDermitt is the biggest lithium deposit in the US by contained lithium, with 21.5-million tons of lithium carbonate equivalent in mineral resource. Assumed 43 year mine life to get annual production
</t>
  </si>
  <si>
    <t>Lilac Solutions, Inc.</t>
  </si>
  <si>
    <t>https://www.lilacsolutions.com/</t>
  </si>
  <si>
    <t>Oakland</t>
  </si>
  <si>
    <t>401-714-7906</t>
  </si>
  <si>
    <t>https://www.energy.gov/mesc/bipartisan-infrastructure-law-battery-materials-processing-and-battery-manufacturing-recycling; https://lilacsolutions.com/2022/07/lilac-solutions-continues-to-advance-world-class-kachi-lithium-project-with-lake-resources/</t>
  </si>
  <si>
    <t>Lilac Solutions is a company that plans to extract lithium from brine for use in lithium-ion batteries.</t>
  </si>
  <si>
    <t>Lithium Americas</t>
  </si>
  <si>
    <t>Thacker Pass</t>
  </si>
  <si>
    <t>https://www.lithiumamericas.com/</t>
  </si>
  <si>
    <t>Orovada (nearest town)</t>
  </si>
  <si>
    <t>Humboldt County</t>
  </si>
  <si>
    <t>778-656-5820</t>
  </si>
  <si>
    <t>Lithium Americas Corp.</t>
  </si>
  <si>
    <t>https://www.lithiumamericas.com; https://www.lithiumamericas.com/_resources/pdf/investors/technical-reports/thacker-pass/Technical-Report-Thacker-Pass.pdf/</t>
  </si>
  <si>
    <t>lithiumamericas.com; BNEF: US Supply Chain Security, https://www.macrotrends.net/stocks/charts/LAC/lithium-americas/number-of-employees;https://lithiumamericas.com/usa/thacker-pass/</t>
  </si>
  <si>
    <t>Lithium Americas plans to use block mining to extract lithium ore. The ore will be processed using leaching techniques to produce battery grade lithium carbonate for cathodes.</t>
  </si>
  <si>
    <t xml:space="preserve">expected to produce 30,000 MT LCOE year starting 2022, increasing to 60,000 MT/yr LCOE after3.5 yrs2026, </t>
  </si>
  <si>
    <t>Lundin Mining</t>
  </si>
  <si>
    <t>Eagle Mine</t>
  </si>
  <si>
    <t>Nickel ore</t>
  </si>
  <si>
    <t>https://www.lundinmining.com/operations/eagle/</t>
  </si>
  <si>
    <t>Michigamme Township</t>
  </si>
  <si>
    <t>MI</t>
  </si>
  <si>
    <t>906-339-7000</t>
  </si>
  <si>
    <t>https://www.lundinmining.com/</t>
  </si>
  <si>
    <t>BNEF: Interactive Datasets / Metals/ Mine Assets Map/ Nickel; lundinmining.com; https://www.lundinmining.com/site/assets/files/3640/2017-04-26-eagle-ni-43-101.pdf</t>
  </si>
  <si>
    <t>Lundin Mining mines and processes copper and nickel ore. The nickel ore is ground down and separated to be used for cathodes.</t>
  </si>
  <si>
    <t xml:space="preserve">Ni-Cu mine. </t>
  </si>
  <si>
    <t>Humboldt mill</t>
  </si>
  <si>
    <t>4547 County Rd 601</t>
  </si>
  <si>
    <t>Champion</t>
  </si>
  <si>
    <t>BNEF: Interactive Datasets / Metals/ Mine Assets Map/ Nickel; lundinmining.com; https://im-mining.com/2018/03/08/43017/; https://www.lundinmining.com/site/assets/files/3640/2017-04-26-eagle-ni-43-101.pdf</t>
  </si>
  <si>
    <t>Re-purposed iron ore mill; Processes Cu and Ni ore from Eagle mine</t>
  </si>
  <si>
    <t>Manganese X Energy Corp.</t>
  </si>
  <si>
    <t>Woodstock MXE</t>
  </si>
  <si>
    <t>Manganese concentrates</t>
  </si>
  <si>
    <t>https://www.manganesexenergycorp.com/</t>
  </si>
  <si>
    <t>Woodstock (nearest town)</t>
  </si>
  <si>
    <t>Woodstock</t>
  </si>
  <si>
    <t>NB</t>
  </si>
  <si>
    <t>514-802-1814</t>
  </si>
  <si>
    <t>MT/yr electrolytic manganese metal</t>
  </si>
  <si>
    <t>Saint-Laurent</t>
  </si>
  <si>
    <t>manganesexenergycorp.com; Propulsion Quebec; https://www.manganesexenergycorp.com/wp-content/uploads/2020/09/WOODSTOCK.pdf; https://www.newswire.ca/news-releases/minco-announces-positive-economic-assessment-on-woodstock-manganese-project-514932301.html</t>
  </si>
  <si>
    <t>Manganese X Energy is a manganese, iron, and carbon mine. Products include manganese sulphate as a cathode precursor and graphite for anodes.</t>
  </si>
  <si>
    <t>GPS coordinates from Woodstock MXE technical report and refer to center of claim; Very early project; No economic assessment or projection of development</t>
  </si>
  <si>
    <t>Battery Hill Project</t>
  </si>
  <si>
    <t>Jacksonville (nearest town)</t>
  </si>
  <si>
    <t>Jacksonville</t>
  </si>
  <si>
    <t>manganesexenergycorp.com; Propulsion Quebec; https://www.manganesexenergycorp.com/wp-content/uploads/2020/09/Battery-Hill.pdf</t>
  </si>
  <si>
    <t>Pilot plant and Preliminary Economic Assessment (PEA) in 2021; Demo plant and Feasibility Study in 2022; GPS is approximate center of claim and from Battery-Hill.pdf</t>
  </si>
  <si>
    <t>Lac Aux Bouleaux Graphite Property</t>
  </si>
  <si>
    <t>Natural graphite</t>
  </si>
  <si>
    <t>Mont-Laurier (nearest town)</t>
  </si>
  <si>
    <t>Mont-Laurier</t>
  </si>
  <si>
    <t>manganesexenergycorp.com; Propulsion Quebec</t>
  </si>
  <si>
    <t>Manganese X Energy is a manganese, iron, and carbon mine. Products produced include manganese sulphate as a cathode precursor and graphite for anodes.</t>
  </si>
  <si>
    <t>Mont-Laurier used for GPS; Very early project; No economic assessment or projection of development</t>
  </si>
  <si>
    <t>Mason Resources</t>
  </si>
  <si>
    <t>Lac Gueret</t>
  </si>
  <si>
    <t>https://masonresourcesinc.com/asset/lac-gueret-graphite-project/</t>
  </si>
  <si>
    <t>La Gueret</t>
  </si>
  <si>
    <t>Manicouagan Regional County Municipality</t>
  </si>
  <si>
    <t>Quebec</t>
  </si>
  <si>
    <t>MT graphite/yr</t>
  </si>
  <si>
    <t>https://masonresourcesinc.com/</t>
  </si>
  <si>
    <t>https://masonresourcesinc.com/about-us/; https://masonresourcesinc.com/asset/lac-gueret-graphite-project/</t>
  </si>
  <si>
    <t>Mason Resources focuses on identifying, evaluating, and pursuing business investment opportunities. Its strategy is to develop vertical and horizontal integration in the mining industry.</t>
  </si>
  <si>
    <t>Missouri Cobalt LLC</t>
  </si>
  <si>
    <t>Madison mine</t>
  </si>
  <si>
    <t>https://www.mocobalt.com/</t>
  </si>
  <si>
    <t>401 N Mine La Motte Ave</t>
  </si>
  <si>
    <t>Fredericktown</t>
  </si>
  <si>
    <t>MO</t>
  </si>
  <si>
    <t>MT/day Co concentrate</t>
  </si>
  <si>
    <t>US Strategic Metals LLC</t>
  </si>
  <si>
    <t>https://www.usstrategicmetals.com/</t>
  </si>
  <si>
    <t>St. Louis</t>
  </si>
  <si>
    <t>mocobalt.com; Pitchbook; https://dailyjournalonline.com/community/democrat-news/we-are-going-to-see-this-project-to-the-end/article_e4c14013-c103-5816-b2fc-a9f6b78afa0a.html</t>
  </si>
  <si>
    <t>Missouri Cobalt mines and process cobalt, nickel, and copper ore. Ores are separated using froth floatation.</t>
  </si>
  <si>
    <t>Currently cleaning up a superfund site and processing tailings for Co concentrate; 50 employees conduct the cleanup. Currently shutdown until cleanup is complete.  Looking to operate a hydrometallurgical facility in Q4 2023 and employ 250 people.</t>
  </si>
  <si>
    <t>Moa JV</t>
  </si>
  <si>
    <t>Moa Bay mine</t>
  </si>
  <si>
    <t>https://www.sherritt.com/English/operations/metals/Moa/default.aspx</t>
  </si>
  <si>
    <t>Moa (nearest town)</t>
  </si>
  <si>
    <t>Moa</t>
  </si>
  <si>
    <t>Holguin</t>
  </si>
  <si>
    <t>Cuba</t>
  </si>
  <si>
    <t>Sherrit International and General Nickel Company SA of Cuba</t>
  </si>
  <si>
    <t>https://www.sherritt.com
/</t>
  </si>
  <si>
    <t xml:space="preserve">ON </t>
  </si>
  <si>
    <t>BNEF: Interactive Datasets / Metals/ Mine Assets Map/ Cobalt; https://miningdataonline.com/property/999/Moa-Mine.aspx</t>
  </si>
  <si>
    <t>Moa Joint Venture (Sherritt International and General NIckel Company SA of Cuba) mines nickel and cobalt in Cuba. This raw ore is transported and purified using acid leaching.</t>
  </si>
  <si>
    <t>Product is mixed Co-Ni sulfides; Open-pit mine followed by HPAL</t>
  </si>
  <si>
    <t>BNEF: Interactive Datasets / Metals/ Mine Assets Map/ Nickel; https://miningdataonline.com/property/999/Moa-Mine.aspx</t>
  </si>
  <si>
    <t>Moa Joint Venture mines nickel and cobalt. This raw ore is transported and purified using acid leaching.</t>
  </si>
  <si>
    <t>Net Zero Metals</t>
  </si>
  <si>
    <t>Crawford Ni-Co Project</t>
  </si>
  <si>
    <t>https://www.canadanickel.com/</t>
  </si>
  <si>
    <t>Timmins (near)</t>
  </si>
  <si>
    <t>Canada Nickel</t>
  </si>
  <si>
    <t>JayDB; canadanickel.com/wp-content/uploads/2023/06/CNC-Investor-Deck-June-2023.pdf; iaac-aeic.gc.ca/050/evaluations/proj/83857</t>
  </si>
  <si>
    <t xml:space="preserve">NetZero Metals is a subcompany of Canadian Nickel. Upon opening, it plans to mine and process cobalt and nickel. </t>
  </si>
  <si>
    <t>Whabouchi</t>
  </si>
  <si>
    <t>https://www.nemaskalithium.com/</t>
  </si>
  <si>
    <t>km 276, JOY3B0, Rte du Nord</t>
  </si>
  <si>
    <t>Baie-James</t>
  </si>
  <si>
    <t>877-704-6038</t>
  </si>
  <si>
    <t>London
Philadelphia
Montreal</t>
  </si>
  <si>
    <t xml:space="preserve">Nemaska Lithium is in the planning phase, intending to mine raw spodumene and convert it to lithium hydroxide, a cathode precursor. </t>
  </si>
  <si>
    <t>NewRange Copper Nickel JV</t>
  </si>
  <si>
    <t>NewRange Copper Nickel Project</t>
  </si>
  <si>
    <t>https://www.newrangecoppernickel.com/</t>
  </si>
  <si>
    <t>6500 Co Rd 666</t>
  </si>
  <si>
    <t>Hoyt Lakes</t>
  </si>
  <si>
    <t>MN</t>
  </si>
  <si>
    <t>218-471-2150</t>
  </si>
  <si>
    <t>PolyMet Mining Inc.
Teck Resources Ltd.</t>
  </si>
  <si>
    <t>https://www.polymetmining.com
teck.com/</t>
  </si>
  <si>
    <t>St. Paul
Vancouver</t>
  </si>
  <si>
    <t>MN
BC</t>
  </si>
  <si>
    <t>US,
Canada</t>
  </si>
  <si>
    <t>newrangecoppernickel.com</t>
  </si>
  <si>
    <t xml:space="preserve">New Range Copper Nickel is a mining company that is under construction. The battery resources provided will be nickel and cobalt. </t>
  </si>
  <si>
    <t>NION Nickel Inc</t>
  </si>
  <si>
    <t>Dumont Project</t>
  </si>
  <si>
    <t>https://www.nionnickel.com/</t>
  </si>
  <si>
    <t>42, rue Trudel</t>
  </si>
  <si>
    <t>Amos</t>
  </si>
  <si>
    <t>J9T 4N1</t>
  </si>
  <si>
    <t>819-727-3777</t>
  </si>
  <si>
    <t>Nion Nickel Inc.</t>
  </si>
  <si>
    <t>Jay DB; nionnickel.com; dumontnickel.com; https://dumontnickel.com/wp-content/uploads/2021/02/Dumont-Ni-Project-43-101-dec-2019.pdf</t>
  </si>
  <si>
    <t xml:space="preserve">Nion Nickel is a mining start up focused on mining nickel, with plans to process the ore into nickel sulphide. </t>
  </si>
  <si>
    <t>Waterton Global is an investment advisor of the equity funds that own Nion. Nion owns the Dumont Project; It has a very large Ni deposit, but it does not appear that anyone is investing in the project for production. It would take about 2-3 years to get online - everything is permitted; will also produce Co. The plant was developed for stainless steel. Phase 2 of project would double production'</t>
  </si>
  <si>
    <t>Noram Lithium Corp</t>
  </si>
  <si>
    <t>Zeus Lithium Project</t>
  </si>
  <si>
    <t>https://www.noramlithiumcorp.com/</t>
  </si>
  <si>
    <t>Jay DB; https://noramlithiumcorp.com/site/assets/files/4011/noram_corporate_update_june_2023.pdf</t>
  </si>
  <si>
    <t xml:space="preserve">Noram Lithium Corp. is a startup lithium mine. It refines the ore into lithium carbonate for use as a cathode precursor. </t>
  </si>
  <si>
    <t>Conducting pre-feasibility study in June 2023</t>
  </si>
  <si>
    <t>Northern Graphite Corp.</t>
  </si>
  <si>
    <t>South Okak Ni/Cu/Co Project</t>
  </si>
  <si>
    <t>Cobalt ore 
Nickel ore</t>
  </si>
  <si>
    <t>https://www.northerngraphite.com/</t>
  </si>
  <si>
    <t>NL</t>
  </si>
  <si>
    <t>Northern Graphite Corp</t>
  </si>
  <si>
    <t>Ottawa</t>
  </si>
  <si>
    <t>PF</t>
  </si>
  <si>
    <t>https://www.northerngraphite.com/project/south-okak-ni-cu-co-project/</t>
  </si>
  <si>
    <t xml:space="preserve">Northern Graphite is a graphite mine and processing plant. It also has plans to incorporate a nickel/cobalt and mine in the future. </t>
  </si>
  <si>
    <t>Entered an option agreement with Vale, begins with Northern earning money on the land for now, but may move to purchase the land. Might be worth emailing about those coordinates.</t>
  </si>
  <si>
    <t>Bissett Creek</t>
  </si>
  <si>
    <t>K0J 1E0</t>
  </si>
  <si>
    <t>MT/yr graphite concentrates</t>
  </si>
  <si>
    <t xml:space="preserve"> northerngraphite.com; https://www.northerngraphite.com/_resources/presentations/corporate-presentation.pdf</t>
  </si>
  <si>
    <t>Will start at 40,000 MT/yr graphite concentrates, increasing to 80-100k in future</t>
  </si>
  <si>
    <t>Lac des Iles</t>
  </si>
  <si>
    <t>585 Chem. Du Graphite O</t>
  </si>
  <si>
    <t>Lac-des-Îles</t>
  </si>
  <si>
    <t>J0W 1J0</t>
  </si>
  <si>
    <t>819-597-2911</t>
  </si>
  <si>
    <t>Has only 2-3 years of life left; will process ore from other deposits, up to 25,000 MT graphite concentrates/yr with Mousseau West deposit</t>
  </si>
  <si>
    <t>Nouveau Monde Graphite</t>
  </si>
  <si>
    <t>Matawinie Graphite Mine</t>
  </si>
  <si>
    <t>https://nmg.com/operations/#matawinie-graphite-property</t>
  </si>
  <si>
    <t>Saint-Michel-des-Saints</t>
  </si>
  <si>
    <t>J0K 3B0</t>
  </si>
  <si>
    <t>450-757-8905</t>
  </si>
  <si>
    <t>https://www.nmg.com/</t>
  </si>
  <si>
    <t>Nouveau Monde Graphite is a graphite mining and processing company. The flake graphite produced can be used in battery anodes.</t>
  </si>
  <si>
    <t>Graphite purity - 97%; Construction started in 2021; Expected Spring 2023 commissioning; GPS is center of Tony Block and is from Tech. Feasibility Report</t>
  </si>
  <si>
    <t>Patriot Battery Metals</t>
  </si>
  <si>
    <t>Corvette Property</t>
  </si>
  <si>
    <t>https://patriotbatterymetals.com/</t>
  </si>
  <si>
    <t>Eeyou Istchee Baie-James</t>
  </si>
  <si>
    <t>Jamesie</t>
  </si>
  <si>
    <t>604-279-8709</t>
  </si>
  <si>
    <t>https://patriotbatterymetals.com</t>
  </si>
  <si>
    <t>Patriot Battery Metals Inc. is a hard-rock lithium exploration company. It is currently developing its Corvette Property in Quebec to produce spodumene.</t>
  </si>
  <si>
    <t>Sayona Mining Limited</t>
  </si>
  <si>
    <t>Authier Project</t>
  </si>
  <si>
    <t>https://sayonamining.com.au/authier-project/</t>
  </si>
  <si>
    <t>LaMotte (nearest town)</t>
  </si>
  <si>
    <t>La Motte</t>
  </si>
  <si>
    <t>819-218-3423</t>
  </si>
  <si>
    <t>Sayona Mining Ltd.</t>
  </si>
  <si>
    <t>https://www.sayonamining.com/</t>
  </si>
  <si>
    <t>Paddington</t>
  </si>
  <si>
    <t>NSW</t>
  </si>
  <si>
    <t>sayonamining.com; Propulsion Quebec; https://sayonamining.com.au/wp/wp-content/uploads/2019/11/SYA_ASX-Announ_20191111_Revised-Authier-DFS.pdf; https://sayonamining.com.au/authier-project/</t>
  </si>
  <si>
    <t>Sayona Mining primarily serves as a spodumene mining company, but is beginning to incorporate a graphite facility. Though based in Australia, it has several lithium projects in Canada.</t>
  </si>
  <si>
    <t>Li content based on 114116 MT/yr spodumene at 6% Li2O</t>
  </si>
  <si>
    <t>Sayona Quebec Inc.</t>
  </si>
  <si>
    <t>Moblan Lithium Project</t>
  </si>
  <si>
    <t>https://sayonamining.com.au/projects/moblan-project/#</t>
  </si>
  <si>
    <t>Nearest road is Rte du Nord</t>
  </si>
  <si>
    <t>819-734-5000</t>
  </si>
  <si>
    <t xml:space="preserve">Sayona works in Quebec to explore, extract, and produce lithium at five sites throughout the Abitibi-Temiscamingue and Eeyou Itschee James Bay regions. </t>
  </si>
  <si>
    <t>Acquired Oct. 2021. A Mineral Resource Foreign Estimate of 12.03Mt @ 1.4% Li2O* has been identified at Moblan. Pre-feasibility study underway, set to finish September 2023.</t>
  </si>
  <si>
    <t>Lac Albert Lithium Project</t>
  </si>
  <si>
    <t>https://sayonamining.com.au/projects/lac-albert-project/</t>
  </si>
  <si>
    <t>Very close to Moblan project (3.5 km West), but under different contract. Acquired Jan 2022.</t>
  </si>
  <si>
    <t>North American Lithium Mining Complex</t>
  </si>
  <si>
    <t>https://www.piedmontlithium.com/</t>
  </si>
  <si>
    <t>Unnamed Road</t>
  </si>
  <si>
    <t>La Corne</t>
  </si>
  <si>
    <t>J0Y 1R0</t>
  </si>
  <si>
    <t>Tansim Project</t>
  </si>
  <si>
    <t>https://www.sayonaquebec.com/</t>
  </si>
  <si>
    <t>Laforce (nearest town)</t>
  </si>
  <si>
    <t>Laforce</t>
  </si>
  <si>
    <t>sayonamining.com; Propulsion Quebec; https://www.sayonaquebec.com/projet-tansim/</t>
  </si>
  <si>
    <t>GPS coordinates provided on website; Project is in exploration stage</t>
  </si>
  <si>
    <t>Snow Lake Resources Ltd.</t>
  </si>
  <si>
    <t>Grass River Project</t>
  </si>
  <si>
    <t>https://snowlakelithium.com/projects/grass-river-project/</t>
  </si>
  <si>
    <t>Snow Lake</t>
  </si>
  <si>
    <t>Manitoba</t>
  </si>
  <si>
    <t>MB</t>
  </si>
  <si>
    <t>519-909-8746</t>
  </si>
  <si>
    <t>https://www.snowlakelithium.com/</t>
  </si>
  <si>
    <t>Winnipeg</t>
  </si>
  <si>
    <t xml:space="preserve">Snow Lake Lithium mines raw spodumene with a focus on providing lithium for electric cars. </t>
  </si>
  <si>
    <t>Metallurgical test work from the grass river project demonstrates 83.5% lithium recovery producing a 6.39% li20 spodumene concentrate. Couldn't find exact coordinates for the facility, the coords are for Snow Lake.</t>
  </si>
  <si>
    <t>Snow Lake Lithium Project</t>
  </si>
  <si>
    <t>https://snowlakelithium.com/projects/snow-lake-lithium-project/</t>
  </si>
  <si>
    <t>519-909-8747</t>
  </si>
  <si>
    <t>Snow Lake sees the potential for an underground mining operation accessed via ramp at Thompson Brothers and potential open pit opportunities at Sheritt Gordon. Coords are for Lalor Mine, a nearby mine not operated by Snow Lake Lithium.</t>
  </si>
  <si>
    <t>Thompson Brothers Lithium Project.</t>
  </si>
  <si>
    <t>201 Portage Avenue Suite 2200 Winnipeg</t>
  </si>
  <si>
    <t>R3B 3L3</t>
  </si>
  <si>
    <t>519-909-8745</t>
  </si>
  <si>
    <t>KK</t>
  </si>
  <si>
    <t>https://www.sec.gov/Archives/edgar/data/1769697/000121390021017941/ea138244-f1_snowlake.htm</t>
  </si>
  <si>
    <t>Snow Lake Resources Ltd is an exploration stage mining company engaged in lithium exploration in the province of Manitoba, Canada. Its primary focus is currently conducting exploration for lithium at Thompson Brothers Lithium Project. 160,000 MT/yr of 6% Li</t>
  </si>
  <si>
    <t>Talon Metals</t>
  </si>
  <si>
    <t>Mercer County Processing Facility</t>
  </si>
  <si>
    <t>https://www.talonmetals.com/</t>
  </si>
  <si>
    <t>Mercer County</t>
  </si>
  <si>
    <t>ND</t>
  </si>
  <si>
    <t>MT contained Nil/yr</t>
  </si>
  <si>
    <t>Talon Metals
Tesla</t>
  </si>
  <si>
    <t>Road Town</t>
  </si>
  <si>
    <t>Tortola</t>
  </si>
  <si>
    <t>British VI</t>
  </si>
  <si>
    <t>talonmetals.com; https://talonmetals.com/wp-content/uploads/2021/07/TLO_Presentation_July-2021-1.pdf; https://talonmetals.com/talon-metals-announces-improved-economics-under-its-updated-pea-and-a-106-increase-in-overall-tonnage-included-in-the-mine-plan-along-with-an-increased-mine-life/; https://www.energy.gov/sites/default/files/2022-11/DOE%20BIL%20Battery%20FOA-2678%20Selectee%20Fact%20Sheets.pdf</t>
  </si>
  <si>
    <t>Talon Metals Corp is a proposed nickel mine that will focus primarily on finding nickel, but is set to account for cobalt and iron found in the process.</t>
  </si>
  <si>
    <t>The Metals Company</t>
  </si>
  <si>
    <t>NORI-D</t>
  </si>
  <si>
    <t>https://www.metals.co/</t>
  </si>
  <si>
    <t>Clarion-Clipperton Zone - NORI-D</t>
  </si>
  <si>
    <t>N/A</t>
  </si>
  <si>
    <t>Questionnaire; metals.co</t>
  </si>
  <si>
    <t>The Metals Company plans to comb the sea floor for small rocks rich in metals, including lithium, cobalt, nickel, manganese, and copper. There are also plans for a recycling facility.</t>
  </si>
  <si>
    <t>Facility is expected to be online in 2024 through 2046; values are averages calculated based on questionnaire; Workforce should be 120-200 in 2024 rising to 500-800 in 2030 - 500 was selected as representative for the facility</t>
  </si>
  <si>
    <t>Manganese ore</t>
  </si>
  <si>
    <t>MT contained Mn/yr</t>
  </si>
  <si>
    <t>TOML-F</t>
  </si>
  <si>
    <t>Clarion-Clipperton Zone - TOML-F</t>
  </si>
  <si>
    <t>Facility is expected to be online in 2026 and has ~72% of the resource as NORI</t>
  </si>
  <si>
    <t>Twin Metals Minnesota</t>
  </si>
  <si>
    <t>Twin Metals</t>
  </si>
  <si>
    <t>https://www.twin-metals.com/</t>
  </si>
  <si>
    <t>Ely</t>
  </si>
  <si>
    <t>Antofagasta PLC</t>
  </si>
  <si>
    <t>https://www.antofagasta.co.uk/</t>
  </si>
  <si>
    <t>Jay DB; twin-metals.com; PitchBook.com; https://www.mining.com/web/us-blocks-mining-in-parts-of-minnesota-dealing-latest-blow-to-antofagastas-copper-project/</t>
  </si>
  <si>
    <t>Twin Metals Minnesota is a mining startup focused on mining nickel and copper. The nickel is useful for cathodes.</t>
  </si>
  <si>
    <t>Vale Canada Ltd.</t>
  </si>
  <si>
    <t>Sudbury Basin - Copper Cliff Complex</t>
  </si>
  <si>
    <t>https://www.vale.com/</t>
  </si>
  <si>
    <t>18 Rink St</t>
  </si>
  <si>
    <t>Copper Cliff</t>
  </si>
  <si>
    <t>P0M 1N0</t>
  </si>
  <si>
    <t>705-682-4211</t>
  </si>
  <si>
    <t>Vale</t>
  </si>
  <si>
    <t>Rio de Janeiro</t>
  </si>
  <si>
    <t>Brazil</t>
  </si>
  <si>
    <t>BNEF: Interactive Datasets / Metals/ Mine Assets Map/ Cobalt; vale.com; https://republicofmining.com/category/sudbury-basin/</t>
  </si>
  <si>
    <t>Vale is an international mining company. Within North America, it mines nickel and cobalt. It also handles the purification and shipment of many of its products.</t>
  </si>
  <si>
    <t>Thompson</t>
  </si>
  <si>
    <t>https://www.vale.com/canada</t>
  </si>
  <si>
    <t>1 Vale Road</t>
  </si>
  <si>
    <t>R8N 1P3</t>
  </si>
  <si>
    <t>204-778-2211</t>
  </si>
  <si>
    <t>BNEF: Interactive Datasets / Metals/ Mine Assets Map/ Cobalt; vale.com; http://www.vale.com/canada/en/business/mining/nickel/vale-canada/thompson/pages/default.aspx; http://www.vale.com/canada/en/aboutvale/communities/thompson/csr%20documents/manitoba-csr-2020/index.html</t>
  </si>
  <si>
    <t xml:space="preserve">Vale Canada Ltd also produces Cobalt Rounds in Port Colborne (~800tpy) and Long Harbour (~1500tpy). Some of these volumes are already allocated via streaming deals. </t>
  </si>
  <si>
    <t>Voisey Bay</t>
  </si>
  <si>
    <t>P.O. Box 7001 Stn C</t>
  </si>
  <si>
    <t>Happy Valley - Goose Bay</t>
  </si>
  <si>
    <t>A0P 1C0</t>
  </si>
  <si>
    <t>709-228-3600</t>
  </si>
  <si>
    <t>BNEF: Interactive Datasets / Metals/ Mine Assets Map/ Cobalt; vale.com</t>
  </si>
  <si>
    <t>500 people currently, but 400 will be added for the underground mine; need to check when it will be done.  Concentrate is a mixed NI-Co and is processed at the Long Harbour hydrometallurgical refinery</t>
  </si>
  <si>
    <t>BNEF: Interactive Datasets / Metals/ Mine Assets Map/ Nickel; vale.com; https://republicofmining.com/category/sudbury-basin/</t>
  </si>
  <si>
    <t>Concentrates are sent to Copper Cliff refinery</t>
  </si>
  <si>
    <t>BNEF: Interactive Datasets / Metals/ Mine Assets Map/Nickel; vale.com; http://www.vale.com/canada/en/business/mining/nickel/vale-canada/thompson/pages/default.aspx; http://www.vale.com/canada/en/aboutvale/communities/thompson/csr%20documents/manitoba-csr-2020/index.html</t>
  </si>
  <si>
    <t>Vale is an international mining company. Within North America, it mines nickel and cobalt. It also handles the purification and shipment of many of their products.</t>
  </si>
  <si>
    <t>BNEF: Interactive Datasets / Metals/ Mine Assets Map/ Nickel; vale.com</t>
  </si>
  <si>
    <t>Concentrate is a mixed NI-Co and is processed at the Long Harbour hydrometallurgical refinery</t>
  </si>
  <si>
    <t>Westwater Resources Inc.</t>
  </si>
  <si>
    <t>Coosa Graphite Project</t>
  </si>
  <si>
    <t>https://westwaterresources.net/</t>
  </si>
  <si>
    <t>6950 S. Potomac Street, Suite</t>
  </si>
  <si>
    <t>Coosa County</t>
  </si>
  <si>
    <t>AL</t>
  </si>
  <si>
    <t>https://www.westwaterresources.net/</t>
  </si>
  <si>
    <t>Centennial</t>
  </si>
  <si>
    <t>CO</t>
  </si>
  <si>
    <t>westwaterresources.net; https://miningdataonline.com/property/1807/Coosa-Project.aspx, https://www.macroaxis.com/invest/ratio/WWR/Number-of-Employees</t>
  </si>
  <si>
    <t>Westwater is a startup graphite mining and processing company. The flake graphite can later be sed for battery anodes. The processing plant is under construction currently.</t>
  </si>
  <si>
    <t>Expected to start mining this in 2028. GPS based on Coosa County</t>
  </si>
  <si>
    <t>Bama Mine Project</t>
  </si>
  <si>
    <t>Chilton County</t>
  </si>
  <si>
    <t xml:space="preserve">AL </t>
  </si>
  <si>
    <t>westwaterresources.net, https://westwaterresources.net/news-releases/2021/10/11/westwater-resources-provides-results-from-its-definitive-feasibility-study-for-battery-graphite-production-facility/#:~:text=CSPG%3A%203%2C700%20mt%20per%20year,milling%3A%203%2C800%20mt%20per%20year</t>
  </si>
  <si>
    <t>Bama mine is not producing now, but was a past producer.  GPS based on Chilton County</t>
  </si>
  <si>
    <t>Midstream</t>
  </si>
  <si>
    <t>6K, Inc.</t>
  </si>
  <si>
    <t>6k PLUSCAM Demonstration Plant</t>
  </si>
  <si>
    <t xml:space="preserve">Cathode Active Material </t>
  </si>
  <si>
    <t>Lithium iron phosphate, Nickel manganese cobalt</t>
  </si>
  <si>
    <t>https://www.6kinc.com/</t>
  </si>
  <si>
    <t>25 Commerce Way</t>
  </si>
  <si>
    <t>North Andover</t>
  </si>
  <si>
    <t>MA</t>
  </si>
  <si>
    <t>01845</t>
  </si>
  <si>
    <t>978-258-1645</t>
  </si>
  <si>
    <t>MT cathode active material/yr</t>
  </si>
  <si>
    <t>6k Inc.</t>
  </si>
  <si>
    <t>https://www.energy.gov/mesc/bipartisan-infrastructure-law-battery-materials-processing-and-battery-manufacturing-recycling;6kinc.com</t>
  </si>
  <si>
    <t>6k is a chemical and materials company. For batteries, it produces various chemistries of anodes, cathodes, and electrolytes. Examples include nickel-manganese-cobalt cathodes and silicone anodes.</t>
  </si>
  <si>
    <t>Facility will be located in the SE US; Facility will start at 3k MT/yr in 2025 up to 10,000 tpy in 2026. It will be located in the SE US, but location was noted as HQ until the location is set in 12/2022</t>
  </si>
  <si>
    <t>ACT-ion Battery Technologies</t>
  </si>
  <si>
    <t>ACT-ion CAM facility</t>
  </si>
  <si>
    <t>Cathode active material</t>
  </si>
  <si>
    <t>lithium iron phosphate, lithium iron manganese phosphate, nickel manganese cobalt, nickel cobalt aluminum</t>
  </si>
  <si>
    <t>https://www.huntenergy.com/</t>
  </si>
  <si>
    <t>1900 N Akard St</t>
  </si>
  <si>
    <t>Dallas</t>
  </si>
  <si>
    <t>TX</t>
  </si>
  <si>
    <t>75201</t>
  </si>
  <si>
    <t>214-978-6517</t>
  </si>
  <si>
    <t>MT/yr</t>
  </si>
  <si>
    <t>Hunt Energy</t>
  </si>
  <si>
    <t>AP</t>
  </si>
  <si>
    <t>ACT-ion develops and produces coated single crystal cathode active materials  at lower waste, emission, and costs by utilizing an advanced continuous hydrothermal manufacturing process.</t>
  </si>
  <si>
    <t>Battery-grade material production (e.g., anode active material, battery-grade cobalt sulfate)</t>
  </si>
  <si>
    <t>Jin Lim</t>
  </si>
  <si>
    <t>JLim@huntenergy.com</t>
  </si>
  <si>
    <t>214-558-8803</t>
  </si>
  <si>
    <t>Advano</t>
  </si>
  <si>
    <t>Anode Battery Grade Materials</t>
  </si>
  <si>
    <t>Silicon</t>
  </si>
  <si>
    <t>https://www.advano.io/</t>
  </si>
  <si>
    <t>2045 Lakeshore Drive</t>
  </si>
  <si>
    <t>New Orleans</t>
  </si>
  <si>
    <t>LA</t>
  </si>
  <si>
    <t>415-634-9866</t>
  </si>
  <si>
    <t>advano.io; BNEF: 2020 Battery Startups; crunchbase.com/organization/advano; Pitchbook.com</t>
  </si>
  <si>
    <t>Advano utilizes silicon in place of graphite to improve the battery performance for electric vehicles, consumer electronics, and energy storage systems.</t>
  </si>
  <si>
    <t>Developing silicon-based anodes using patented surface functionalization technology</t>
  </si>
  <si>
    <t>Alabama Graphite Products LLC</t>
  </si>
  <si>
    <t xml:space="preserve">Natural graphite  - battery grade </t>
  </si>
  <si>
    <t>Kelllyton</t>
  </si>
  <si>
    <t>Westwater Resources Inc</t>
  </si>
  <si>
    <t>Alabama Graphite, a subsidiary of Westwater, is focused on developing an advanced graphite processing plant in the state of Alabama to serve the green energy storage sector.</t>
  </si>
  <si>
    <t>Mega-Flex</t>
  </si>
  <si>
    <t>Cathode Battery Grade Materials</t>
  </si>
  <si>
    <t>Lithium hydroxide</t>
  </si>
  <si>
    <t>Richburg</t>
  </si>
  <si>
    <t>SC</t>
  </si>
  <si>
    <t>MT Lithium hydroxide/yr</t>
  </si>
  <si>
    <t>The Albemarle business unit focuses on bromine and specialized lithium solutions. Additionally, they are developing a GBU to advance lithium-ion battery evolution.</t>
  </si>
  <si>
    <t>Alionyx Energy Systems</t>
  </si>
  <si>
    <t>https://www.alionyx.com/</t>
  </si>
  <si>
    <t>425 E. Huntington Dr</t>
  </si>
  <si>
    <t>Monrovia</t>
  </si>
  <si>
    <t>818-292-2157</t>
  </si>
  <si>
    <t>alionyx.com</t>
  </si>
  <si>
    <t>Alionyx is a battery materials company that seeks to replace metal electrodes with organic redox active polymers, improving the rate capability, cost, environmental impact, and cycle life of current technologies.</t>
  </si>
  <si>
    <t>Developing drop-in polymer based redox active polumers for cathodes</t>
  </si>
  <si>
    <t>Alkegen</t>
  </si>
  <si>
    <t>Unifrax</t>
  </si>
  <si>
    <t>Anode Active Material</t>
  </si>
  <si>
    <t>Silicon composites</t>
  </si>
  <si>
    <t>https://www.alkegen.com/</t>
  </si>
  <si>
    <t>54401 Smilax Road</t>
  </si>
  <si>
    <t xml:space="preserve">New Carlisle </t>
  </si>
  <si>
    <t>IN</t>
  </si>
  <si>
    <t>574-654-7201</t>
  </si>
  <si>
    <t>Unifrax Holding Co</t>
  </si>
  <si>
    <t>Tonawanda</t>
  </si>
  <si>
    <t>NY</t>
  </si>
  <si>
    <t>unifrax.com; batterypoweronline.com;https://www.buzzfile.com/business/Unifrax-I-LLC-574-654-7100;  https://www.unifrax.com/category/news/; https://sifab.com/2021/09/17/unifrax-hosts-groundbreaking-ceremony-for-sifab-manufacturing-line/; sifab.com; alkegen.com</t>
  </si>
  <si>
    <t>Alkegen offers filtration and catalysis technology, step-change battery innovation, thermal management, and construction and fire protection to manufacturing facilities. Its specialized materials assist with sustainability and cost-reduction.</t>
  </si>
  <si>
    <t>Facility is expected to be online by the end of 2022 and to initially employ 20; Alkegen is Unifrax and .Lydall</t>
  </si>
  <si>
    <t>American Battery Technology Company</t>
  </si>
  <si>
    <t>Fernley, NV</t>
  </si>
  <si>
    <t>https://www.americanbatterytechnology.com/</t>
  </si>
  <si>
    <t>775-473-4744</t>
  </si>
  <si>
    <t>Amprius</t>
  </si>
  <si>
    <t>Amprius Lab</t>
  </si>
  <si>
    <t>https://amprius.com/</t>
  </si>
  <si>
    <t>1180 Page Ave</t>
  </si>
  <si>
    <t>Fremont</t>
  </si>
  <si>
    <t>800-425-8803</t>
  </si>
  <si>
    <t>GWh/yr</t>
  </si>
  <si>
    <t>Amprius Technologies</t>
  </si>
  <si>
    <t>amprius.com; Questionnaire; Pitchbook.com; https://d1io3yog0oux5.cloudfront.net/_4a2b0e55ef4b9aff108f8757f9b1dbdc/amprius/db/2227/20814/pdf/Amprius+Technologies+Investor+Presentation+November+2022.pdf; https://www.businesswire.com/news/home/20230602005357/en/Amprius-and-U.S.-Department-of-Energy-Mutually-Agree-to-End-Negotiations-for-Cost-Sharing-Grant</t>
  </si>
  <si>
    <t>Amprius makes batteries with up to 100% higher energy density than standard lithium-ion batteries. The high storage capabilities they provide can enable new applications and accelerate markets.</t>
  </si>
  <si>
    <t>Recipient of DE-FOA-2678 to build a MWh-scale manufacturing line, but decided that they would do it  with private funding instead.</t>
  </si>
  <si>
    <t>Clarksburg</t>
  </si>
  <si>
    <t>https://www.amstedgraphite.com/</t>
  </si>
  <si>
    <t>2698 Philippi Pike</t>
  </si>
  <si>
    <t>Anmoore</t>
  </si>
  <si>
    <t>WV</t>
  </si>
  <si>
    <t>304-624-1200</t>
  </si>
  <si>
    <t>Anovion Battery Materials</t>
  </si>
  <si>
    <t>https://www.anovion-anode.com/</t>
  </si>
  <si>
    <t>Chicago</t>
  </si>
  <si>
    <t>IL</t>
  </si>
  <si>
    <t>Questionnaire; amsted graphite.com, https://www.wvnews.com/news/wvnews/amsted-industries-announced-as-majority-owner-of-clarksburg-wvs-advanced-graphite-materials/article_c18332a6-4351-54c6-9105-82a8763d2444.html, https://chargedevs.com/newswire/anovion-seeks-to-secure-north-american-supply-chain-for-synthetic-graphite/</t>
  </si>
  <si>
    <t>Anovion</t>
  </si>
  <si>
    <t>Decatur County Plant</t>
  </si>
  <si>
    <t>Synthetic graphite</t>
  </si>
  <si>
    <t>Bainbridge</t>
  </si>
  <si>
    <t>GA</t>
  </si>
  <si>
    <t xml:space="preserve">Anovion Technologies is a U.S-owned and based advanced materials business and commercial-scale manufacturer of premium, anode-grade, synthetic graphite. </t>
  </si>
  <si>
    <t>Sanborn Plant</t>
  </si>
  <si>
    <t>2040 Cory Drive</t>
  </si>
  <si>
    <t>Sanborn</t>
  </si>
  <si>
    <t>716-731-3221</t>
  </si>
  <si>
    <t>https://www.anovion-anode.com/news/anovion-launches-as-a-leader-in-the-north-american-battery-materials-supply-chain/; https://www.anovion-anode.com/news/anovion-and-forge-nano-sign-strategic-partnership-to-strengthen-the-u-s-domestic-graphite-anode-battery-materials-supply-chain/; https://www.linkedin.com/company/anovion-anode</t>
  </si>
  <si>
    <t>Formerly Pyrotek; Pyrotek's battery division was purchased by Anovion in March 2022; Have plans to expand to 50,000 - 70,000tpa by 2025; Workforce range 11-50</t>
  </si>
  <si>
    <t>Applied Materials</t>
  </si>
  <si>
    <t>Advanced Prelithiation and Lithium Anode Manufacturing Facility</t>
  </si>
  <si>
    <t>https://www.appliedmaterials.com/</t>
  </si>
  <si>
    <t>3030 Horseshoe Ln</t>
  </si>
  <si>
    <t>704-359-8341</t>
  </si>
  <si>
    <t>Santa Clara</t>
  </si>
  <si>
    <t>https://www.energy.gov/mesc/bipartisan-infrastructure-law-battery-materials-processing-and-battery-manufacturing-recycling ; https://group14.technology/en/news/group14-technologies-begins-construction-of-the-worlds-largest-commercial-factory-for-advanced-; https://www.appliedmaterials.com/us/en/contact/locations.html</t>
  </si>
  <si>
    <t xml:space="preserve">Applied Materials is a semiconductor and display equipment company. It improves the power, performance, area, cost and time-to-market of semiconductor devices, innovating the use of AI and other technology inflections. </t>
  </si>
  <si>
    <t>Recipient of $100M for project from DE-FOA-2678. Facility location has not yet been selected and so HQ was used for location</t>
  </si>
  <si>
    <t>3050 Bowers Ave</t>
  </si>
  <si>
    <t>Bessemer City, NC</t>
  </si>
  <si>
    <t>Lithium metal</t>
  </si>
  <si>
    <t>https://arcadiumlithium.com/projects/</t>
  </si>
  <si>
    <t>1115 Bessemer City Kings Mtn Hwy</t>
  </si>
  <si>
    <t>Bessemer City</t>
  </si>
  <si>
    <t>704-868-5400</t>
  </si>
  <si>
    <t>MT lithium/yr</t>
  </si>
  <si>
    <t>Questionnaire; livent.com;https://www.macrotrends.net/stocks/charts/LTHM/livent/number-of-employees; https://www.prnewswire.com/news-releases/livent-hosts-groundbreaking-ceremony-for-construction-of-additional-lithium-hydroxide-production-facilities-in-bessemer-city-north-carolina-300947183.html#:~:text=Livent%20currently%20has%20about%20240,and%20operations%20personnel%20in%20Charlotte; https://www.datanyze.com/companies/livent/22839757; arcadium.com</t>
  </si>
  <si>
    <t>Alkem and Livent merged in 2024; Bessemer City has ~ 450 employees. Assumed equal split between products</t>
  </si>
  <si>
    <t xml:space="preserve">Lithium hydroxide </t>
  </si>
  <si>
    <t>Questionnaire; livent.com;https://www.macrotrends.net/stocks/charts/LTHM/livent/number-of-employees; https://www.prnewswire.com/news-releases/livent-hosts-groundbreaking-ceremony-for-construction-of-additional-lithium-hydroxide-production-facilities-in-bessemer-city-north-carolina-300947183.html#:~:text=Livent%20currently%20has%20about%20240,and%20operations%20personnel%20in%20Charlotte; https://www.datanyze.com/companies/livent/22839757</t>
  </si>
  <si>
    <t>Ascend Elements</t>
  </si>
  <si>
    <t>Apex 1</t>
  </si>
  <si>
    <t>Precursor Cathode Active Material</t>
  </si>
  <si>
    <t>Nickel manganese cobalt</t>
  </si>
  <si>
    <t>https://ascendelements.com/</t>
  </si>
  <si>
    <t>Commerce Industrial Park II - John Rivers Road</t>
  </si>
  <si>
    <t>Hopkinsville</t>
  </si>
  <si>
    <t>KY</t>
  </si>
  <si>
    <t>508-936-7701</t>
  </si>
  <si>
    <t>MT precursor to cathode active material /yr</t>
  </si>
  <si>
    <t>Westborough</t>
  </si>
  <si>
    <t>Ascend Elements manufactures advanced battery materials using elements from spent lithium-ion batteries. Its Hydro-to-Cathode process transforms waste into high-value materials for EV batteries.</t>
  </si>
  <si>
    <t>MT CAM/yr</t>
  </si>
  <si>
    <t>Cathode Production and Development</t>
  </si>
  <si>
    <t>27101 Cabaret Drive</t>
  </si>
  <si>
    <t>Novi</t>
  </si>
  <si>
    <t>248-468-6766</t>
  </si>
  <si>
    <t>Questionnaire, https://www.greencarcongress.com/2022/01/20220115-br.html#:~:text=When%20the%20154%2C000%2Dsquare%2Dfoot,into%20the%20battery%20supply%20chain, https://www.crunchbase.com/organization/battery-resourcers; https://ascendelements.com/about-us/</t>
  </si>
  <si>
    <t>Avalon Advanced Materials</t>
  </si>
  <si>
    <t>Thunder Bay</t>
  </si>
  <si>
    <t>https://avalonadvancedmaterials.com/</t>
  </si>
  <si>
    <t>965 Strathcona Ave</t>
  </si>
  <si>
    <t>https://www.cbc.ca/news/canada/thunder-bay/lithium-procesing-plant-thunder-bay-1.6994482
https://avalonadvancedmaterials.com/projects/separation_rapids/</t>
  </si>
  <si>
    <t>Avalon Advanced Materials Inc. is a Canadian critical minerals development company focused on vertically integrating the Ontario lithium value chain.</t>
  </si>
  <si>
    <t xml:space="preserve">In 2020, Avalon began to look at establishing a regional lithium battery materials process facility in Thunder Bay, Ontario. This facility would be designed to accept lithium mineral concentrates from Avalon's Separation Rapids Lithium Project and other new producers from the many lithium pegmatites that occur in northwestern Ontario.
</t>
  </si>
  <si>
    <t>BASF Canada</t>
  </si>
  <si>
    <t>Bécancour CAM Plant</t>
  </si>
  <si>
    <t>Unknown</t>
  </si>
  <si>
    <t>https://www.catalysts.basf.com/industries/automotive-transportation/battery-materials/global-footprint/americas-battery-materials-investment/</t>
  </si>
  <si>
    <t>Avenue des Cendrés</t>
  </si>
  <si>
    <t>Bécancour</t>
  </si>
  <si>
    <t>G9H 4R8</t>
  </si>
  <si>
    <t>BASF</t>
  </si>
  <si>
    <t>https://www.basf.com/</t>
  </si>
  <si>
    <t>Ludwigshafen</t>
  </si>
  <si>
    <t>Rhineland-Palatinate</t>
  </si>
  <si>
    <t>Germany</t>
  </si>
  <si>
    <t xml:space="preserve">BNEF Cell Component Database; https://catalysts.basf.com/industries/automotive-transportation/battery-materials/global-footprint/americas-battery-materials-investment; </t>
  </si>
  <si>
    <t>BASF is a global chemicals company with customers in almost every country. Its portfolio comprises six segments: chemicals, materials, industrial solutions, surface technologies, nutrition and care, and agricultural solutions. </t>
  </si>
  <si>
    <t>Plant commissioning expected in 2025; will also have recycling capabilities</t>
  </si>
  <si>
    <t>BASF Toda America LLC</t>
  </si>
  <si>
    <t>BASF Elyria Lithium-ion Battery Material Manufacturing Plant</t>
  </si>
  <si>
    <t>https://www.basf.com/jp/en/who-we-are/microsites/basf-toda-battery-materials.html</t>
  </si>
  <si>
    <t>120 Pine St</t>
  </si>
  <si>
    <t>Elyria</t>
  </si>
  <si>
    <t>OH</t>
  </si>
  <si>
    <t>440-322-3741</t>
  </si>
  <si>
    <t>BASF TODA Battery Materials LLC provides cathode active materials, including Nickel Cobalt Aluminum oxide and Nickel Cobalt Manganese oxide, for lithium-ion batteries.</t>
  </si>
  <si>
    <t>Toda America Battle Creek Lithium-ion Battery Material Manufacturing Plant I</t>
  </si>
  <si>
    <t>Nickel cobalt aluminum oxide</t>
  </si>
  <si>
    <t>4750 W Dickman Rd</t>
  </si>
  <si>
    <t>Battle Creek</t>
  </si>
  <si>
    <t>269-962-0353</t>
  </si>
  <si>
    <t>BASF
Toda Kogyo Corporation</t>
  </si>
  <si>
    <t>Hiroshima</t>
  </si>
  <si>
    <t>Japan</t>
  </si>
  <si>
    <t>BNEF: Interactive Datasets/Storage/Component manufacturers/All components; catalysts.basf.com; https://www.basf.com/jp/en/who-we-are/microsites/basf-toda-battery-materials.html</t>
  </si>
  <si>
    <t>Toda America Battle Creek Lithium-ion Battery Material Manufacturing Plant II</t>
  </si>
  <si>
    <t>Toda America Battle Creek Lithium-ion Battery Material Manufacturing Plant III</t>
  </si>
  <si>
    <t>Lithium manganese oxide</t>
  </si>
  <si>
    <t>BNEF: Interactive Datasets/Storage/Component manufacturers/All components; catalysts.basf.com; https://www.basf.com/jp/en/who-we-are/microsites/basf-toda-battery-materials.html; https://www.zoominfo.com/c/toda-america-inc/145047572, https://www.automotivemanufacturingsolutions.com/ev-battery-production/basf-toda-battery-materials-now-established/34077.article</t>
  </si>
  <si>
    <t>Zoominfo lists Lithium manganese oxide, but Toda America website does not</t>
  </si>
  <si>
    <t>Battery Streak</t>
  </si>
  <si>
    <t>nano-titanium niobium oxide, nano-nickel cobalt aluminum, nano-lithium vanadiumphosphate</t>
  </si>
  <si>
    <t>https://batterystreak.com/</t>
  </si>
  <si>
    <t>4770 Calle Quetzal</t>
  </si>
  <si>
    <t>Camarillo</t>
  </si>
  <si>
    <t>Questionnaire; https://batterystreak.com/</t>
  </si>
  <si>
    <t>Battery Streak is developing ultra fast charging using its patented nanostructure process for both the anode and cathode materials. It is using niobium in its anode and is developing a cobalt and nickel-free cathode.</t>
  </si>
  <si>
    <t xml:space="preserve">Dan Alpern </t>
  </si>
  <si>
    <t>dalpern@batterystreak.com</t>
  </si>
  <si>
    <t>Birla Carbon</t>
  </si>
  <si>
    <t>https://www.birlacarbon.com/</t>
  </si>
  <si>
    <t>370 Columbian Chemicals Lane</t>
  </si>
  <si>
    <t>Centerville</t>
  </si>
  <si>
    <t>337-836-5641</t>
  </si>
  <si>
    <t>Marietta</t>
  </si>
  <si>
    <t>Birla Carbon is one of the largest manufacturers and suppliers of high-quality carbon black additives globally. Its manufacturing makes products stronger, lighter, and longer lasting.</t>
  </si>
  <si>
    <t>1800 W Oak Commons Ct</t>
  </si>
  <si>
    <t> 770-792-9400</t>
  </si>
  <si>
    <t>Boleo Copper Project</t>
  </si>
  <si>
    <t>Boleo Copper/ Cobalt Mine</t>
  </si>
  <si>
    <t>Cobalt oxide</t>
  </si>
  <si>
    <t>Mexico 1</t>
  </si>
  <si>
    <t>Santa Rosalia</t>
  </si>
  <si>
    <t>Baja California Sur</t>
  </si>
  <si>
    <t>Mexico</t>
  </si>
  <si>
    <t>52-615-152-5200</t>
  </si>
  <si>
    <t>MT</t>
  </si>
  <si>
    <t>Korea Resources Corporation (KORES)</t>
  </si>
  <si>
    <t>Wonju-si</t>
  </si>
  <si>
    <t>Gangwon-do</t>
  </si>
  <si>
    <t>Republic of Korea</t>
  </si>
  <si>
    <t>https://mmboleo.com/acerca-de-mmb/</t>
  </si>
  <si>
    <t>The Boleo Project is an advanced-stage copper-cobalt-zinc-manganese deposit in Baja California Sur, employing both underground and open-pit mining methods.</t>
  </si>
  <si>
    <t>The processing plant is designed to produce and treat 3.1 mt/year of inputs and the expected average production for the first years of operation is:
Up to 56,700 t/year of Copper Cathode
Up to 1,700 t/year of Cobalt Cathode
Up to 25,000 t/year of monohydrated zinc sulfate salt</t>
  </si>
  <si>
    <t>Borman Specialty Materials</t>
  </si>
  <si>
    <t>https://www.bormansm.com/</t>
  </si>
  <si>
    <t>560 W Lake Mead Pkwy</t>
  </si>
  <si>
    <t>Henderson</t>
  </si>
  <si>
    <t>702-651-2200</t>
  </si>
  <si>
    <t xml:space="preserve">The Borman operation, a descendant of a U.S. government magnesium manufacturing plant, produces a variety of specialty materials, including electrolytic manganese dioxide. </t>
  </si>
  <si>
    <t>Makes electrolytic manganese dioxide, which is a feedstock for Lithium manganese oxide as well as other specialty chemicals</t>
  </si>
  <si>
    <t>Cabot Corporation</t>
  </si>
  <si>
    <t>Pampa</t>
  </si>
  <si>
    <t>Carbon nanotubes, carbon nanostructures, conductive carbon, dispersions</t>
  </si>
  <si>
    <t>https://www.cabotcorp.com/</t>
  </si>
  <si>
    <t>11561 US Hwy 60</t>
  </si>
  <si>
    <t>Cabot Pampa</t>
  </si>
  <si>
    <t>806-661-3100</t>
  </si>
  <si>
    <t>Boston</t>
  </si>
  <si>
    <t>Cabot Corporation is a specialty chemicals and performance materials company, providing conductive additives, fumed metal oxides for battery component stability, and aerogel to mitigate thermal runaway.</t>
  </si>
  <si>
    <t>Conovate Inc.</t>
  </si>
  <si>
    <t>https://www.conovateinc.com/</t>
  </si>
  <si>
    <t>1408 E. Olive St</t>
  </si>
  <si>
    <t>Milwaukee</t>
  </si>
  <si>
    <t>WI</t>
  </si>
  <si>
    <t>414-67-5995</t>
  </si>
  <si>
    <t>conovateinc.com; BNEF: 2020 Battery Startups; https://www.buzzfile.com/business/Conovate,-Inc.-414-967-5995</t>
  </si>
  <si>
    <t>Conovate produces an advanced carbon-based nanomaterial, the world's only form of solid carbon monoxide. Benefits for the lithium-ion battery industry include sustainability, bio-renewable feedstock, and a secure supply chain.</t>
  </si>
  <si>
    <t>Formerly SafeLi at safelimaterials.com</t>
  </si>
  <si>
    <t>Controlled Thermal Resources is a U.S. company specializing in lithium and battery materials. Using a fully-integrated onsite process, it quickly produces battery-grade lithium in one location.</t>
  </si>
  <si>
    <t>GM formed strategic investment and commercial collaboration to obtain lithium; Stage 1 is 20k Lithium hydroxide (5,800 MT contained Li);  Facility is also listed in raw material extraction</t>
  </si>
  <si>
    <t xml:space="preserve">Lithium carbonate </t>
  </si>
  <si>
    <t>E3 Lithium Corp.</t>
  </si>
  <si>
    <t xml:space="preserve">Clearwater Lithium Project </t>
  </si>
  <si>
    <t>AB</t>
  </si>
  <si>
    <t>587-324-2775</t>
  </si>
  <si>
    <t>E3 Metals Corp.</t>
  </si>
  <si>
    <t>Calgary</t>
  </si>
  <si>
    <t xml:space="preserve">E3 Lithium is a lithium resource and technology company working towards the production of lithium products to power the growing electrical revolution. </t>
  </si>
  <si>
    <t>EcoPro CAM Canada LP</t>
  </si>
  <si>
    <t>Bécancour  Facility</t>
  </si>
  <si>
    <t>Cathode Active Material</t>
  </si>
  <si>
    <t>Lithium nickel manganese cobalt</t>
  </si>
  <si>
    <t>https://ecoprobm.co.kr/eng</t>
  </si>
  <si>
    <t>TBD</t>
  </si>
  <si>
    <t>EcoProBM</t>
  </si>
  <si>
    <t>Cheongju-si</t>
  </si>
  <si>
    <t>North Chungcheong</t>
  </si>
  <si>
    <t>South Korea</t>
  </si>
  <si>
    <t>https://media.ford.com/content/fordmedia/fna/us/en/news/2023/08/17/ecoprobm--sk-on--ford-investing-in-quebec--building-cathode-plan.html</t>
  </si>
  <si>
    <t>Electra Battery Materials Corp.</t>
  </si>
  <si>
    <t>Electra's Canadian Refinery</t>
  </si>
  <si>
    <t xml:space="preserve">Cobalt sulfate </t>
  </si>
  <si>
    <t>https://www.electrabmc.com/</t>
  </si>
  <si>
    <t>Highway 567</t>
  </si>
  <si>
    <t>North Cobalt</t>
  </si>
  <si>
    <t>P0J 1RO</t>
  </si>
  <si>
    <t>775-856-5700</t>
  </si>
  <si>
    <t>Electra Battery Materials Corp</t>
  </si>
  <si>
    <t>https://electrabmc.com/wp-content/uploads/2022/06/06_15_22-Electra-BMC-June-2022.pdf; electrabmc.com</t>
  </si>
  <si>
    <t>Electra is building an integrated, localized and environmentally sustainable  battery materials park. It will host cobalt and nickel sulfate plants, a lithium-ion battery recycling facility, and battery precursor material production.</t>
  </si>
  <si>
    <t>Commissioning expected 12/2022 with ramp to 5,000 MT/yr contained Co by 6/2023 and 6,500 MT/yr contained Co by 7/2024; Facility will add battery recycling in 2023, and nickel sulfate and precursor to cathode active material production in 2025</t>
  </si>
  <si>
    <t>Element 25</t>
  </si>
  <si>
    <t>E25 HPMSM</t>
  </si>
  <si>
    <t>https://www.element25.com.au/site/content/</t>
  </si>
  <si>
    <t>Ascencion Parish</t>
  </si>
  <si>
    <t>MT HPMSM/yr</t>
  </si>
  <si>
    <t>https://www.element25.com.au/</t>
  </si>
  <si>
    <t>Osborne Park</t>
  </si>
  <si>
    <t>Element 25 operates its Butcherbird Manganese Project in Western Australia and is developing the capability to produce high purity manganese sulfate monohydrate for the electric vehicle market.</t>
  </si>
  <si>
    <t>Enevate</t>
  </si>
  <si>
    <t>https://www.enevate.com/</t>
  </si>
  <si>
    <t>101 Theory, Suite 200</t>
  </si>
  <si>
    <t>Irvine</t>
  </si>
  <si>
    <t>949-243-0399</t>
  </si>
  <si>
    <t>Enevate Corporation</t>
  </si>
  <si>
    <t xml:space="preserve">Enevate produces lithium-ion battery technologies that result in a vehicle charging time 10x faster than conventional EV batteries. </t>
  </si>
  <si>
    <t>EVelution Energy</t>
  </si>
  <si>
    <t>Yuma Facility</t>
  </si>
  <si>
    <t>https://www.evelutionenergy.com/</t>
  </si>
  <si>
    <t>2454 West 5th Street</t>
  </si>
  <si>
    <t>Yuma</t>
  </si>
  <si>
    <t>AZ</t>
  </si>
  <si>
    <t>Evelutionenergy.com</t>
  </si>
  <si>
    <t>EVelution Energy is  building the first solar-powered, carbon-neutral cobalt processing facility in the United States.</t>
  </si>
  <si>
    <t>Farad Power Inc.</t>
  </si>
  <si>
    <t>Anode battery grade materials</t>
  </si>
  <si>
    <t>428 Oakmead Parkway</t>
  </si>
  <si>
    <t>Sunnyvale</t>
  </si>
  <si>
    <t>94085</t>
  </si>
  <si>
    <t>408-472-3696</t>
  </si>
  <si>
    <t>Farad Power transforms agricultural waste into sustainable graphite for lithium-ion batteries, using biomass-derived chemicals in an eco-friendly process that supports an American supply chain.</t>
  </si>
  <si>
    <t>Vinod Nair</t>
  </si>
  <si>
    <t>vinod@faradpower.com</t>
  </si>
  <si>
    <t>412-452-4004</t>
  </si>
  <si>
    <t>First Phosphate Corp.</t>
  </si>
  <si>
    <t>Phosphate rock</t>
  </si>
  <si>
    <t>https://firstphosphate.com/</t>
  </si>
  <si>
    <t>MT LFP/yr</t>
  </si>
  <si>
    <t>First Phosphate is a mineral development company dedicated to extracting and purifying phosphate to produce cathode active material for the lithium iron phosphate battery industry with a low carbon footprint.</t>
  </si>
  <si>
    <t>Bennett Kurtz</t>
  </si>
  <si>
    <t>Bennett@firstphosphate.com</t>
  </si>
  <si>
    <t>Focus Graphite</t>
  </si>
  <si>
    <t>Lac Knife Project</t>
  </si>
  <si>
    <t>Spherical graphite</t>
  </si>
  <si>
    <t>https://www.focusgraphite.com/</t>
  </si>
  <si>
    <t>945 Princess Street</t>
  </si>
  <si>
    <t>Kingston</t>
  </si>
  <si>
    <t>K7L 0E9</t>
  </si>
  <si>
    <t>613-241-4040</t>
  </si>
  <si>
    <t>MT graphite concentrate/yr</t>
  </si>
  <si>
    <t>Focus Graphite, Inc.</t>
  </si>
  <si>
    <t>focusgraphite.com; https://www.focusgraphite.com/wp-content/uploads/2021/04/Focus-Graphite-Corporate-Presentation-April-2021.pdf; https://www.crunchbase.com/organization/focus-graphite; https://www.zoominfo.com/c/focus-graphite-inc/353618425</t>
  </si>
  <si>
    <t>Focus Graphite develops high-grade flake graphite deposits to supply top quality battery-grade graphite, a material critical to green energy storage and consumption.</t>
  </si>
  <si>
    <t>Currently in2nd phase of core drilling program. Location provided is HQ</t>
  </si>
  <si>
    <t>NICO Project - Alberta Refinery</t>
  </si>
  <si>
    <t>Alberta</t>
  </si>
  <si>
    <t>MT/yr cobalt sulfate</t>
  </si>
  <si>
    <t>https://www.fortuneminerals.com/; https://s1.q4cdn.com/337451660/files/doc_presentations/2023/231001-fortune-minerals-nico-project-presentation.pdf</t>
  </si>
  <si>
    <t>Nico is a vertically integrated cobalt-gold-bismuth-copper project that is slated to include a mine in Northwest Territories and a hydrometallurgical refinery in Alberta. According to a 2020 development plan, an underground mine at Nico and an associated refinery to be built in Alberta would produce an average of 1,800 metric tons of battery-grade cobalt sulfate. Co back calculated from cobalt sulfate. Assumed Edmonton to get GPS</t>
  </si>
  <si>
    <t>Gotion</t>
  </si>
  <si>
    <t>Gotion Big Rapids Battery Components Plant</t>
  </si>
  <si>
    <t>https://www.gotion.com/</t>
  </si>
  <si>
    <t>Big Rapids</t>
  </si>
  <si>
    <t>Gotion High-Tech</t>
  </si>
  <si>
    <t>https://www.en.gotion.com.cn/</t>
  </si>
  <si>
    <t>Heifei</t>
  </si>
  <si>
    <t xml:space="preserve"> </t>
  </si>
  <si>
    <t>China</t>
  </si>
  <si>
    <t>BNEF Cell component database; https://www.wzzm13.com/article/news/local/gotion-battery-plant-approved-near-big-rapids/69-3dbe01e7-2544-4ed7-b013-bbb1d74155ce; https://rightplace.nyc3.cdn.digitaloceanspaces.com/production/uploads/downloads/public-resources/Gotion-Updated-FAQ-102622-002.pdf; https://www.michigan.gov/whitmer/news/press-releases/2022/10/05/whitmer-announces-new-battery-component-manufacturing-facility-in-big-rapids</t>
  </si>
  <si>
    <t xml:space="preserve">Based in the Silicon Valley, Gotion is an energy solutions company that aims to innovate and create the next generation of battery materials and technologies. </t>
  </si>
  <si>
    <t>MT anode materials/yr</t>
  </si>
  <si>
    <t xml:space="preserve">Based in the Silicon Valley, Gotion is an energy solutions company that aims to innovate and create the next generation of battery materials and technologies.  </t>
  </si>
  <si>
    <t>Graphex Technologies LLC</t>
  </si>
  <si>
    <t>Warren Graphite Facility</t>
  </si>
  <si>
    <t>https://www.graphexgroup.com/</t>
  </si>
  <si>
    <t>Warren</t>
  </si>
  <si>
    <t>Graphex Group Ltd</t>
  </si>
  <si>
    <t>Hong Kong</t>
  </si>
  <si>
    <t>Graphex Group is a volume producer of spherical graphite for Li-ion battery anodes and provides professional services to the renewable energy sector</t>
  </si>
  <si>
    <t>Green Graphite Technologies</t>
  </si>
  <si>
    <t>Pilot</t>
  </si>
  <si>
    <t>Graphite</t>
  </si>
  <si>
    <t>https://greengraphitetech.com/</t>
  </si>
  <si>
    <t>759 Progress Ave.</t>
  </si>
  <si>
    <t>K7M 6N6</t>
  </si>
  <si>
    <t>Green Graphite Technologies is commercializing a cost effective and eco-friendly process to transform natural flake graphite into lithium-ion battery grade graphite.</t>
  </si>
  <si>
    <t>Jean-Yves Huot</t>
  </si>
  <si>
    <t>jean-yves@greengraphitetech.com</t>
  </si>
  <si>
    <t>Group14 Technologies</t>
  </si>
  <si>
    <t>Group14 Woodinville Plant</t>
  </si>
  <si>
    <t>https://www.group14.technology/</t>
  </si>
  <si>
    <t>8502 Maltby Rd</t>
  </si>
  <si>
    <t>Woodinville</t>
  </si>
  <si>
    <t>206-385-0385</t>
  </si>
  <si>
    <t>Group14 Technologies, Inc.</t>
  </si>
  <si>
    <t>https://www.energy.gov/mesc/bipartisan-infrastructure-law-battery-materials-processing-and-battery-manufacturing-recycling ; https://group14.technology/en/news/group14-technologies-begins-construction-of-the-worlds-largest-commercial-factory-for-advanced-silicon-battery-materials-</t>
  </si>
  <si>
    <t xml:space="preserve">Group14 develops advanced silicon anode battery materials through a scalable modular manufacturing process that provides high energy density and cycle life sustainability. </t>
  </si>
  <si>
    <t>group14.technology; BNEF: 2020 Battery Startups; https://www.zoominfo.com/c/group14-technologies/418083522; Questionnaire; https://group14.technology/en/news/group14-launches-commercial-manufacturing-factory-to-onshore-domestic-battery-supply-chain;https://www.crunchbase.com/organization/group14-technologies;https://group14.technology/en/news/group14-launches-commercial-manufacturing-factory-to-onshore-domestic-battery-supply-chain</t>
  </si>
  <si>
    <t>Hycamite TCD Technologies Ltd</t>
  </si>
  <si>
    <t>https://hycamite.com/</t>
  </si>
  <si>
    <t>Kokkola</t>
  </si>
  <si>
    <t>Finland</t>
  </si>
  <si>
    <t>Suvi Nygård</t>
  </si>
  <si>
    <t>suvi.nygard@hycamite.com</t>
  </si>
  <si>
    <t>358- 503024499</t>
  </si>
  <si>
    <t>ICL-IP America Inc.</t>
  </si>
  <si>
    <t>St. Louis Facility</t>
  </si>
  <si>
    <t>Lithium iron phosphate</t>
  </si>
  <si>
    <t>https://www.icl-ip.com/</t>
  </si>
  <si>
    <t>8201 Idaho Ave</t>
  </si>
  <si>
    <t>314-577-1600</t>
  </si>
  <si>
    <t>MT Lithium iron phosphate/yr</t>
  </si>
  <si>
    <t>ICL Industrial Products</t>
  </si>
  <si>
    <t>Israel</t>
  </si>
  <si>
    <t>https://www.energy.gov/sites/default/files/2022-11/DOE%20BIL%20Battery%20FOA-2678%20Selectee%20Fact%20Sheets.pdf; icl-ip.com; icl-pp.com</t>
  </si>
  <si>
    <t xml:space="preserve">ICL-IP, a global specialty minerals company, is building a battery materials manufacturing plant in St. Louis expected to be one of first large-scale lithium iron phosphate (LFP) facility in U.S. </t>
  </si>
  <si>
    <t>Ioneer</t>
  </si>
  <si>
    <t>Rhyolite Ridge Lithium-Boron Project</t>
  </si>
  <si>
    <t>https://www.ioneer.com/</t>
  </si>
  <si>
    <t>Silver Peak (nearest)</t>
  </si>
  <si>
    <t>775-382-4800</t>
  </si>
  <si>
    <t>Ioneer Ltd</t>
  </si>
  <si>
    <t>Sydney</t>
  </si>
  <si>
    <t>Ioneer seeks to develop a U.S.-based source of lithium and boron that can be extracted in an environmentally and socially responsible manner.</t>
  </si>
  <si>
    <t>Recipient of $100M for project from DE-FOA-2678. Facility location has not yet been selected and so HQ was used for location; Will build two 2,000 MT/yr modules</t>
  </si>
  <si>
    <t>Ionic Mineral Technologies is a vertically integrated company supplying naturally derived, drop-in anode materials using a patented technology. Ionic MT owns the highest purity deposit of nano-structured clay.</t>
  </si>
  <si>
    <t>Lanxess 70% 
Standard Lithium 30%</t>
  </si>
  <si>
    <t>Lanxess Plant</t>
  </si>
  <si>
    <t xml:space="preserve">https://www.lanxess.com </t>
  </si>
  <si>
    <t>2226 Haynesville Hwy</t>
  </si>
  <si>
    <t>El Dorado</t>
  </si>
  <si>
    <t>AR</t>
  </si>
  <si>
    <t>203-573-2000</t>
  </si>
  <si>
    <t>Lanxess 70%
Standard Lithium 30%</t>
  </si>
  <si>
    <t>https://www.lanxess.com
https://www.standardlithium.com/</t>
  </si>
  <si>
    <t>Cologne
Vancouver</t>
  </si>
  <si>
    <t>North Rhine-Westphalia
BC</t>
  </si>
  <si>
    <t>Germany,
Canada</t>
  </si>
  <si>
    <t>standardlithium.com, https://www.standardlithium.com/projects/arkansas-smackover#:~:text=Annual%20production%3A%2020%2C900%20tonnes%20lithium%20carbonate; https://lanxess.com/en/INSIDE-LANXESS/X-PERIENCE/Stories/2020/El-Dorado#:~:text=LANXESS%20is%20at%20home%20in,additives%20and%20brominated%20products%20business.</t>
  </si>
  <si>
    <t xml:space="preserve">LANXESS plans to supply Standard Lithium with lithium-rich brine required for lithium extraction to benefit from the lithium market and strengthen the margin of its additive business. 
</t>
  </si>
  <si>
    <t>Website says 20,900 tonnes LCOE/yr from all 3 facilities. Production was divided equally as no other info was available.  Developing the LISTR Direct Lithium Extraction technology and SiFT.  LISTR makes LiCl and SiFT converts to battery grade LCO; 430 employees over 3 plants - assumed divided equally</t>
  </si>
  <si>
    <t>Lanxess South Plant</t>
  </si>
  <si>
    <t>324 Southfield Cutoff</t>
  </si>
  <si>
    <t>standardlithium.com; https://www.standardlithium.com/investors/news-events/press-releases/detail/94/standard-lithium-announces-delivery-of-its-sift-lithium; https://lanxess.com/en/INSIDE-LANXESS/X-PERIENCE/Stories/2020/El-Dorado#:~:text=LANXESS%20is%20at%20home%20in,additives%20and%20brominated%20products%20business.</t>
  </si>
  <si>
    <t>Lanxess West Plant</t>
  </si>
  <si>
    <t>https://www.standardlithium.com/</t>
  </si>
  <si>
    <t>5821 Shuler Rd</t>
  </si>
  <si>
    <t>Magnolia</t>
  </si>
  <si>
    <t>standardlithium.com; https://lanxess.com/en/INSIDE-LANXESS/X-PERIENCE/Stories/2020/El-Dorado#:~:text=LANXESS%20is%20at%20home%20in,additives%20and%20brominated%20products%20business.</t>
  </si>
  <si>
    <t xml:space="preserve"> Standard Lithium LANXESS plans to supply with lithium-rich brine required for lithium extraction to benefit from the lithium market and strengthen the margin of its additive business. 
</t>
  </si>
  <si>
    <t>LG Chem</t>
  </si>
  <si>
    <t>LG Chem Clarksville  Plant</t>
  </si>
  <si>
    <t>https://www.lgchem.com/</t>
  </si>
  <si>
    <t>Interstate 24, Exit 4</t>
  </si>
  <si>
    <t>Clarksville</t>
  </si>
  <si>
    <t>Seoul</t>
  </si>
  <si>
    <t>Gyeonggi</t>
  </si>
  <si>
    <t>BNEF Cell Component Database; https://clarksvillenow.com/local/lg-chem-to-build-3-2-billion-plant-in-clarksville-to-supply-material-for-ev-batteries/</t>
  </si>
  <si>
    <t xml:space="preserve">LG Chem is a science-oriented corporation working in the areas of protochemicals, advanced materials, and life sciences. 
</t>
  </si>
  <si>
    <t>Libama LLC</t>
  </si>
  <si>
    <t>https://www.libamapower.com/</t>
  </si>
  <si>
    <t>725 Russell Rd</t>
  </si>
  <si>
    <t>Cookeville</t>
  </si>
  <si>
    <t>931-526-9591</t>
  </si>
  <si>
    <t>li-bama.com</t>
  </si>
  <si>
    <t xml:space="preserve">Libama uses Advanced Metal Anode technology to enable the dramatic improvement of lithium batteries. The technology improves power, cost, safety, charge, and flexibility. </t>
  </si>
  <si>
    <t>Thacker Pass Project</t>
  </si>
  <si>
    <t xml:space="preserve">Lithium Americas  is developing the Thacker Pass project, which provides an opportunity to create a North American lithium battery supply chain for electric vehicles. </t>
  </si>
  <si>
    <t>Missouri Cobalt is committed to producing clean and ethical battery metals that will support the advancement of America’s renewable energy resources, creating good jobs in Madison County and being a good steward of the environment.</t>
  </si>
  <si>
    <t>Mitra Chem</t>
  </si>
  <si>
    <t>https://www.mitrachem.com/</t>
  </si>
  <si>
    <t>1245 Terra Bella Ave</t>
  </si>
  <si>
    <t>Mountain View</t>
  </si>
  <si>
    <t>https://www.saurenergy.com/solar-energy-news/mitra-chem-raises-20-m-series-a-to-fund-li-ion-battery-materials-rd; https://www.linkedin.com/company/mitrachem</t>
  </si>
  <si>
    <t>Mitra Chem is innovating and commercializing iron-based cathode materials to enable mass-market electrification in transportation and energy storage</t>
  </si>
  <si>
    <t>Nano One Materials Corp.</t>
  </si>
  <si>
    <t>Nano One CAM Facility</t>
  </si>
  <si>
    <t>https://www.nanoone.ca/</t>
  </si>
  <si>
    <t>280 Av. Liberté</t>
  </si>
  <si>
    <t>Candiac</t>
  </si>
  <si>
    <t>J5R 6X1</t>
  </si>
  <si>
    <t>514-906-1396</t>
  </si>
  <si>
    <t>NanoOne</t>
  </si>
  <si>
    <t>Burnaby</t>
  </si>
  <si>
    <t>nanoone.ca; BNEF Cell Component Database</t>
  </si>
  <si>
    <t>Nano One is a technology company with a focus on the production of cathode powders used in lithium-ion batteries. Its unique production boosts battery capacity, charge, cycling, and lowers cost.</t>
  </si>
  <si>
    <t>NanoGraf Corporation</t>
  </si>
  <si>
    <t>HQ</t>
  </si>
  <si>
    <t>https://www.nanograf.com/</t>
  </si>
  <si>
    <t>3440 S Dearborn St #113N</t>
  </si>
  <si>
    <t xml:space="preserve">	413-478-9712</t>
  </si>
  <si>
    <t>MT AAM/yr</t>
  </si>
  <si>
    <t>Questionnaire; nanograf.com;  Pitchbook.com; https://www.globenewswire.com/en/news-release/2022/11/30/2564914/0/en/NanoGraf-Wins-Contract-from-U-S-Government-to-Develop-First-Large-Volume-Advanced-Silicon-Anode-Manufacturing-Facility-in-the-U-S.html</t>
  </si>
  <si>
    <t>NanoGraf has developed a novel high-energy density Si-based anode material that has long-term potential to replace graphite-based anodes in lithium-ion batteries.</t>
  </si>
  <si>
    <t>Pilot plant located in Japan. The new plant will produce 35 MT/y by the end of 2023 and scale up to 1000 MT/yr and will be located in the U.S. The HQ was used for GPS</t>
  </si>
  <si>
    <t>Nanotech Energy</t>
  </si>
  <si>
    <t>https://www.nanotechenergy.com/</t>
  </si>
  <si>
    <t>12100 Wilshire Blvd., Suite 800</t>
  </si>
  <si>
    <t>Los Angeles</t>
  </si>
  <si>
    <t>800-995-5491</t>
  </si>
  <si>
    <t>nanotechenergy.com; BNEF: 2020 Battery Startups; Pitchbook.com</t>
  </si>
  <si>
    <t>Nanotech Energy develops next-gen super materials, including graphene-powered batteries that serve as a non-flammable, inexpensive, and stable electrolyte.</t>
  </si>
  <si>
    <t>Developing graphene anode materials that could be used in advanced batteries; Are also developing a non-flammable LiB</t>
  </si>
  <si>
    <t>nanotechenergy.com; BNEF: 2020 Battery Startups; https://www.buzzfile.com/business/Nanotech-Energy,-Inc.-310-806-9202; https://www.zoominfo.com/c/nanotech-energy-inc/401335897</t>
  </si>
  <si>
    <t>Conversion Facility</t>
  </si>
  <si>
    <t>https://www.pallinghurst.com/nemaska-lithium/</t>
  </si>
  <si>
    <t>https://www.nmg.com/operations//</t>
  </si>
  <si>
    <t>MT spherical graphite/yr</t>
  </si>
  <si>
    <t xml:space="preserve">Nouveau Monde Graphite develops graphite-based advanced anode materials to deliver on performance specs while ensuring traceability and a carbon-neutral footprint. </t>
  </si>
  <si>
    <t>Novonix</t>
  </si>
  <si>
    <t>Riverside</t>
  </si>
  <si>
    <t>https://www.novonixgroup.com/</t>
  </si>
  <si>
    <t>1029 West 19th St.</t>
  </si>
  <si>
    <t>Chattanooga</t>
  </si>
  <si>
    <t>423-541-5541</t>
  </si>
  <si>
    <t>MT synthetic graphite/yr</t>
  </si>
  <si>
    <t>Novonix Ltd</t>
  </si>
  <si>
    <t>QLD</t>
  </si>
  <si>
    <t>novonixgroup.com; https://www.novonixgroup.com//wp-content/uploads/2021/06/02387036.pdf; https://www.novonixgroup.com/novonix-provides-update-on-scaling-u-s-production-of-synthetic-graphite-anode-materials/</t>
  </si>
  <si>
    <t>Novonix provides advanced, high-performance materials, equipment, and services for the lithium-ion battery industry, with operations in the United States and Canada.</t>
  </si>
  <si>
    <t>Plans to scale up to 3000 MT/yr by end of 2024 and 12000 MT/yr by 2027 to support KORE manufacturing</t>
  </si>
  <si>
    <t>Novonix Anode Materials LLC (NAM)</t>
  </si>
  <si>
    <t>Lookout Valley</t>
  </si>
  <si>
    <t>353 Corporate Pl</t>
  </si>
  <si>
    <t>https://www.energy.gov/sites/default/files/2022-11/DOE%20BIL%20Battery%20FOA-2678%20Selectee%20Fact%20Sheets.pdf</t>
  </si>
  <si>
    <t>Novonix Anode Materials is a domestic supplier of battery-grade synthetic graphite focused on large-scale and sustainable production, using proprietary graphite process technology and R&amp;D capabilities.</t>
  </si>
  <si>
    <t>Paraclete Energy, Inc.</t>
  </si>
  <si>
    <t>https://www.paracleteenergy.com/</t>
  </si>
  <si>
    <t>700 W Industrial Dr</t>
  </si>
  <si>
    <t>Chelsea</t>
  </si>
  <si>
    <t>734-288-4120</t>
  </si>
  <si>
    <t>paracleteenergy.com</t>
  </si>
  <si>
    <t>Questionnaire; paracleteenergy.com, https://www.crunchbase.com/organization/paraclete-energy</t>
  </si>
  <si>
    <t>Paraclete Energy Inc. manufactures high-capacity, cycle-stable silicon for the lithium-ion battery market, using a patented artificial SEI.</t>
  </si>
  <si>
    <t>Workforce Range:  11-50; used average</t>
  </si>
  <si>
    <t>Piedmont Lithium Limited</t>
  </si>
  <si>
    <t>Tennessee Lithium</t>
  </si>
  <si>
    <t>Etowah</t>
  </si>
  <si>
    <t>Belmont</t>
  </si>
  <si>
    <t>https://piedmontlithium.com/piedmont-lithium-selects-tennessee-for-new-lithium-hydroxide-project/;  https://www.energy.gov/sites/default/files/2022-11/DOE%20BIL%20Battery%20FOA-2678%20Selectee%20Fact%20Sheets.pdf</t>
  </si>
  <si>
    <t xml:space="preserve">Piedmont Lithium is developing a world-class integrated lithium business in the United States, enabling the transition to a net-zero world and the creation of a clean energy economy in America. </t>
  </si>
  <si>
    <t>Planned production: 30,000 MT Lithium hydroxide/yr sourced primarily from Piedmont's international project investments; Definitive Feasibility Study (DFS) by eOY 2022 with production in 2025. Received $141 under DE-FOA-2678  for the facility</t>
  </si>
  <si>
    <t>Piedmont Carolina Lithium</t>
  </si>
  <si>
    <t>5706 Dallas Cherryville Hwy 279</t>
  </si>
  <si>
    <t>704-461-8000</t>
  </si>
  <si>
    <t>piedmontlithium.com; Propulsion Quebec; Questionnaire, https://piedmontlithium.com/piedmont-lithium-outlines-2022-development-plans/;  https://wiza.co/d/piedmont-lithium-limited/bc1c</t>
  </si>
  <si>
    <t>Primet Precision Materials</t>
  </si>
  <si>
    <t>Primet</t>
  </si>
  <si>
    <t>https://www.primetprecision.com/</t>
  </si>
  <si>
    <t>950 Danby Rd</t>
  </si>
  <si>
    <t>Ithaca</t>
  </si>
  <si>
    <t>607-277-1530</t>
  </si>
  <si>
    <t>Questionnaire; primetprecision.com</t>
  </si>
  <si>
    <t>Advanced cathode and anode materials produced by optimizing materials at the nano scale, NanoScission</t>
  </si>
  <si>
    <t>Primet Precision Materials is an advanced materials company focused on meeting society's critical need for improved battery performance in applications ranging from consumer handheld devices to electric and hybrid-electric vehicles.</t>
  </si>
  <si>
    <t>Rock Tech Lithium</t>
  </si>
  <si>
    <t>Rock Creek</t>
  </si>
  <si>
    <t>https://www.rocktechlithium.com</t>
  </si>
  <si>
    <t>M5H 2T6</t>
  </si>
  <si>
    <t>778-358-5200</t>
  </si>
  <si>
    <t>Rock Tech Lithium is a cleantech company powering the electric mobility revolution with high-quality lithium hydroxide from its  Canadian mineral project and lithium hydroxide converter technology.</t>
  </si>
  <si>
    <t>Looking at sites in the districts of Thunder Bay, Sudbury, Nipissing and in the Leeds and Grenville areas; Used HQ for location</t>
  </si>
  <si>
    <t>SGL Carbon</t>
  </si>
  <si>
    <t>SGL Carbon LLC Morganton</t>
  </si>
  <si>
    <t>https://www.sglcarbon.com/</t>
  </si>
  <si>
    <t>307 Jamestown Road</t>
  </si>
  <si>
    <t>Morganton</t>
  </si>
  <si>
    <t>828-437-3221</t>
  </si>
  <si>
    <t>Wiesbaden</t>
  </si>
  <si>
    <t>Hesse</t>
  </si>
  <si>
    <t>sglcarbon.com</t>
  </si>
  <si>
    <t>SGL Carbon is a technology-based development of carbon-based solutions, helping customers improve their performance by optimizing materials at the nano scale and delivering those improvements through sustainable, robust processes.</t>
  </si>
  <si>
    <t>SGL Carbon produces a wide range of customized solutions made of specialty graphite for various growth markets. The main products are applications for production facilities in the semiconductor, solar and LED industries, as well as pump components and bearing for traditional as well as electric vehicles</t>
  </si>
  <si>
    <t>SGL Carbon LLC Sinking Spring</t>
  </si>
  <si>
    <t>796 Fritztown Road</t>
  </si>
  <si>
    <t>Sinking Spring</t>
  </si>
  <si>
    <t>PA</t>
  </si>
  <si>
    <t>610-670-4040</t>
  </si>
  <si>
    <t>sglcarbon.com; https://www.sglcarbon.com/en/newsroom/news/press-report/sgl-group-signed-agreement-to-sell-its-graphite-electrode-business-to-showa-denko-sdk-1/</t>
  </si>
  <si>
    <t>SGL Carbon is a technology-based development of carbon-based solutions, helping customers improve their performance by optimizing materials at the nanoscale and delivering those improvements through sustainable, robust processes.</t>
  </si>
  <si>
    <t>SGL Carbon LLC St. Marys</t>
  </si>
  <si>
    <t>900 Theresia Street</t>
  </si>
  <si>
    <t>St. Marys</t>
  </si>
  <si>
    <t>814-781-2600</t>
  </si>
  <si>
    <t>SGL Carbon LLC Valencia</t>
  </si>
  <si>
    <t>28176 No. Avenue Stanford</t>
  </si>
  <si>
    <t>Valencia</t>
  </si>
  <si>
    <t>661-257-0500</t>
  </si>
  <si>
    <t>Sherritt International</t>
  </si>
  <si>
    <t>Fort Saskatchewan</t>
  </si>
  <si>
    <t>Nickel pellets, powder or rounds</t>
  </si>
  <si>
    <t>10101 114t St</t>
  </si>
  <si>
    <t>T8L 2T3</t>
  </si>
  <si>
    <t>780-992-7000</t>
  </si>
  <si>
    <t>MT finished Ni/yr</t>
  </si>
  <si>
    <t>https://www.sherritt.com/English/Home/default.aspx</t>
  </si>
  <si>
    <t>https://www.sherritt.com/English/Investor-Relations/News-Releases/News-Release-Details/2022/Sherritt-Announces-2021-Production-Results-and-Guidance-for-2022/default.aspx; https://www.fortsaskatchewanrecord.com/news/local-news/sherritts-fort-saskatchewan-refinery-produces-its-three-billionth-pound-of-class-i-nickel/#:~:text=Sherritt's%20operation%20depends%20on%20this,and%20surrounding%20areas%2C%20Katchur%20added.</t>
  </si>
  <si>
    <t>Sherritt leads in the global mining and refining of nickel and cobalt. It creates innovative, proprietary solutions for oil and mining companies to improve environmental and economic performance.</t>
  </si>
  <si>
    <t>Values are 2021 production</t>
  </si>
  <si>
    <t>Cobalt pellets, powder or rounds</t>
  </si>
  <si>
    <t>MT finished Co/yr</t>
  </si>
  <si>
    <t>Sila Nanotechnologies</t>
  </si>
  <si>
    <t>Alameda</t>
  </si>
  <si>
    <t>https://www.silanano.com/</t>
  </si>
  <si>
    <t>2450 Mariner Square Loop</t>
  </si>
  <si>
    <t>408-475-7452</t>
  </si>
  <si>
    <t>GWh of silicon anode/yr</t>
  </si>
  <si>
    <t>silanano.com; BNEF: 2020 Battery Startups; https://www.signalhire.com/companies/sila-nanotechnologies-inc; https://www.futurecar.com/5380/Sila-Nanotechnologies-a-Company-Founded-by-Former-Tesla-Engineer-Buys-U-S--Factory-to-Produce-Next-Gen-Silicon-based-EV-Battery-Materials#:~:text=The%20new%20Washington%20facility%2C%20which,a%20partial%20replacement%20for%20graphite.; https://www.energy.gov/sites/default/files/2022-11/DOE%20BIL%20Battery%20FOA-2678%20Selectee%20Fact%20Sheets.pdf; Pitchbook.com</t>
  </si>
  <si>
    <t>Sila delivers a market-proven nano-composite silicon anode to power lithium-ion batteries, with a commitment to quality, impactful innovation, and environmental health.</t>
  </si>
  <si>
    <t>Have 3 lines of R&amp;D and commercial</t>
  </si>
  <si>
    <t>Moses Lake</t>
  </si>
  <si>
    <t>3741 Rd N NE</t>
  </si>
  <si>
    <t>silanano.com; BNEF: 2020 Battery Startups; https://www.signalhire.com/companies/sila-nanotechnologies-inc; https://www.futurecar.com/5380/Sila-Nanotechnologies-a-Company-Founded-by-Former-Tesla-Engineer-Buys-U-S--Factory-to-Produce-Next-Gen-Silicon-based-EV-Battery-Materials#:~:text=The%20new%20Washington%20facility%2C%20which,a%20partial%20replacement%20for%20graphite.; https://www.energy.gov/sites/default/files/2022-11/DOE%20BIL%20Battery%20FOA-2678%20Selectee%20Fact%20Sheets.pdf</t>
  </si>
  <si>
    <t>Sonora Lithium Ltd</t>
  </si>
  <si>
    <t>Sonora Phase I and II</t>
  </si>
  <si>
    <t>https://www.bacanoralithium.com/</t>
  </si>
  <si>
    <t>Bacadehuachi (nearest town)</t>
  </si>
  <si>
    <t>Bacadehuachi</t>
  </si>
  <si>
    <t>Sonora</t>
  </si>
  <si>
    <t>52-662-251-0360</t>
  </si>
  <si>
    <t>Bacanora Lithium (50%)
Ganfeng Lithium Ltd (50%)</t>
  </si>
  <si>
    <t>Greater London</t>
  </si>
  <si>
    <t>BNEF: Interactive Datasets / Metals/ Mine Assets Map/ Lithium; https://www.mining-technology.com/uncategorised/bacanora-begins-early-site-works-at-sonora-lithium-project-in-mexico/; https://www.cadenceminerals.com/wp-content/uploads/2020/06/Bacanora-FS-Technical-Report-25-01-2018.pdf; https://miningdataonline.com/property/3218/Sonora-Project.aspx</t>
  </si>
  <si>
    <t xml:space="preserve">Bacanara owns ten open-pit lithium mining concessions in northeast Sonora, Mexico, covering 100,000 hectares and accessing 8.8 Mt of LCE resources </t>
  </si>
  <si>
    <t>Phase I (30,000 MT/y BG Li2CO3) is estimated to start production in 2023 and Phase II in 2027 (60k MT/y BG Li2CO3); Actual product is a battery-grade lithium carbonate; GPS is for Bacadehuachi - mine is 11 km from city;  Phase II will have 282 workers (2018 Feasibility Study); Construction of the mine started in 2021</t>
  </si>
  <si>
    <t>Sun Chemicals</t>
  </si>
  <si>
    <t>Sun Chemical Spring Grove</t>
  </si>
  <si>
    <t>Iron oxide</t>
  </si>
  <si>
    <t>https://www.sunchemical.com/</t>
  </si>
  <si>
    <t>5020 Spring Grove Avenue</t>
  </si>
  <si>
    <t>Cincinnati</t>
  </si>
  <si>
    <t>Sun Chemical Corporation</t>
  </si>
  <si>
    <t>Parsippany</t>
  </si>
  <si>
    <t>NJ</t>
  </si>
  <si>
    <t>Email: E. Couch, 9/17/2023; https://www.sunchemical.com/</t>
  </si>
  <si>
    <t xml:space="preserve">Sun Chemical manufactures ultra-pure iron oxides tailored for the battery industry as feedstock for LFP. It also operates many U.S. chemical factories that can make cathode materials.  </t>
  </si>
  <si>
    <t>Superior Graphite</t>
  </si>
  <si>
    <t>Chicago Plant #1</t>
  </si>
  <si>
    <t>https://www.superiorgraphite.com/</t>
  </si>
  <si>
    <t>6540 S Laramie Avenue</t>
  </si>
  <si>
    <t>Bedford Park</t>
  </si>
  <si>
    <t>708-458-0006</t>
  </si>
  <si>
    <t>superiorgraphite.com; https://rocketreach.co/superior-graphite-profile_b5c737bff42e0d03; https://www.datanyze.com/companies/superior-graphite/109478148</t>
  </si>
  <si>
    <t>Superior Graphite specializes in thermal purification, advanced sizing, and blending and coating technologies providing graphite and carbon-based solutions.</t>
  </si>
  <si>
    <t>Total US workforce</t>
  </si>
  <si>
    <t>Chicago Plant #4</t>
  </si>
  <si>
    <t>4201 West 36th Place</t>
  </si>
  <si>
    <t>312-559-2999</t>
  </si>
  <si>
    <t>superiorgraphite.com; https://www.datanyze.com/companies/superior-graphite/109478148</t>
  </si>
  <si>
    <t>Syrah Technologies, LLC</t>
  </si>
  <si>
    <t>Vidalia Active Anode Material Facility</t>
  </si>
  <si>
    <t>https://www.syrahresources.com.au/</t>
  </si>
  <si>
    <t>2001 D A Biglane Rd</t>
  </si>
  <si>
    <t>Vidalia</t>
  </si>
  <si>
    <t>MT anode active material/yr</t>
  </si>
  <si>
    <t>Syrah Resources</t>
  </si>
  <si>
    <t>Melbourne</t>
  </si>
  <si>
    <t>https://www.syrahresources.com.au/our-business/vidalia-active-anode-material-facility; https://www.energy.gov/sites/default/files/2022-11/DOE%20BIL%20Battery%20FOA-2678%20Selectee%20Fact%20Sheets.pdf</t>
  </si>
  <si>
    <t>The Syrah Vidalia processing facility produces graphite-based active anode materials. The facility brings a key industry to the United States to support the EV sector.</t>
  </si>
  <si>
    <t>Production is expected Q3 2023; Recipient of $219.8M under DE-FOA-2678 for the facility</t>
  </si>
  <si>
    <t>Tesla</t>
  </si>
  <si>
    <t>Telsa Lithium Refinery</t>
  </si>
  <si>
    <t>https://www.tesla.com/</t>
  </si>
  <si>
    <t>4518 Co Rd 28</t>
  </si>
  <si>
    <t>Robstown</t>
  </si>
  <si>
    <t>GWh of lithium</t>
  </si>
  <si>
    <t>Austin</t>
  </si>
  <si>
    <t>tesla.com/blog/tesla-lithium-refinery-groundbreaking; https://gov.texas.gov/news/post/governor-abbott-celebrates-new-tesla-lithium-refinery-in-robstown; pitchbook.com; https://www.electrive.com/2023/05/09/tesla-kicks-off-lithium-refinery-construction-in-texas/#:~:text=Tesla%20had%20announced%20the%20lithium,processing%20capacity%20of%2050%20GWh.</t>
  </si>
  <si>
    <t>Tesla accelerates the world's transition to sustainable energy by building products to vertically integrate the production of electric vehicles and additional products to replace large polluters.</t>
  </si>
  <si>
    <t>$375M investment; jobs estimates range from 200-400; new sulfate-free process; should be fully operational by 2025 with initial production in late 2023 or early 2024</t>
  </si>
  <si>
    <t>Tesla Texas Gigafactory - Cathode Plant</t>
  </si>
  <si>
    <t>13101 Tesla Drive Austin</t>
  </si>
  <si>
    <t>650- 681-5000</t>
  </si>
  <si>
    <t>https://electrek.co/2022/02/03/tesla-applies-build-giant-new-cathode-factory-battery-production-gigafactory-texas/</t>
  </si>
  <si>
    <t>The Coretec Group</t>
  </si>
  <si>
    <t>Anode active material</t>
  </si>
  <si>
    <t>Silicon-based active anode material</t>
  </si>
  <si>
    <t>https://thecoretecgroup.com/</t>
  </si>
  <si>
    <t>600 South Wagner Road</t>
  </si>
  <si>
    <t>Ann Arbor</t>
  </si>
  <si>
    <t>The Coretec Group is an industry leader in advanced silicon engineering to improve life and power tomorrow's EV, cleantech, and emerging technology markets.</t>
  </si>
  <si>
    <t>Michelle Tokarz</t>
  </si>
  <si>
    <t>mtokarz@thecoretecgroup.com</t>
  </si>
  <si>
    <t>Project One</t>
  </si>
  <si>
    <t>Gulf Coast of TX</t>
  </si>
  <si>
    <t>MT contained cobalt/yr</t>
  </si>
  <si>
    <t>The facility will also produced Cu cathode and Mn silicate. The Mn silicate will likely go towards steel. The company is looking at several options for processing</t>
  </si>
  <si>
    <t>The Metals Company produces metals from polymetallic rocks to power electric vehicles. Its metallurgical processes derive key battery metals while generating zero solid processing waste.</t>
  </si>
  <si>
    <t xml:space="preserve">Nickel sulfate </t>
  </si>
  <si>
    <t>The Mosaic Company</t>
  </si>
  <si>
    <t>Phosphoric acid</t>
  </si>
  <si>
    <t>https://www.mosaicco.com/</t>
  </si>
  <si>
    <t>101 East Kennedy Blvd. Suite 2500</t>
  </si>
  <si>
    <t>Tampa</t>
  </si>
  <si>
    <t>FL</t>
  </si>
  <si>
    <t>813-775-4200</t>
  </si>
  <si>
    <t>Email from A. Weatherhead, 10/2023</t>
  </si>
  <si>
    <t xml:space="preserve">The Mosaic Company mines and processes phosphate and potash minerals into crop nutrients to help farmers produce more food per acre. </t>
  </si>
  <si>
    <t>Toda Advanced Materials</t>
  </si>
  <si>
    <t>Toda Advanced Materials Sarnia Lithium-ion Battery Material Manufacturing Plant</t>
  </si>
  <si>
    <t>Nickel cobalt aluminum oxide unlithiated hydroxide</t>
  </si>
  <si>
    <t>https://todaca.com/</t>
  </si>
  <si>
    <t>933 Vidal St. South</t>
  </si>
  <si>
    <t>Sarnia</t>
  </si>
  <si>
    <t>N7T 7K2</t>
  </si>
  <si>
    <t>519-346-4316</t>
  </si>
  <si>
    <t xml:space="preserve">Toda Kogyo Corporation </t>
  </si>
  <si>
    <t>BNEF: Interactive Datasets/Storage/Component manufacturers/All components; Questionnaire; http://todaca.com/; https://www.sarnialambton.on.ca/business/toda-advanced-materials-inc; https://www.energy.gov/sites/prod/files/2014/03/f13/arravt017_es_han_2013_p.pdf</t>
  </si>
  <si>
    <t xml:space="preserve">TODA Advanced Materials developed a plant in Sarnia, Ontario, that produces iron oxide particles for rechargeable battery manufacturers. </t>
  </si>
  <si>
    <t>Has been producing metal hydroxide materials for batteries since 1999; Location also has a pilot plant</t>
  </si>
  <si>
    <t>Ultium CAM JV</t>
  </si>
  <si>
    <t>https://www.gm.ca/en/home/company/canada/ultium-cam.html/</t>
  </si>
  <si>
    <t>MT cathode active material /yr</t>
  </si>
  <si>
    <t>General Motors
POSCO Future M</t>
  </si>
  <si>
    <t>https://www.gm.com 
poscochemical.com/en/index.do/</t>
  </si>
  <si>
    <t>Detroit
Pohang-si</t>
  </si>
  <si>
    <t>MI
Gyeongsangbuk-do</t>
  </si>
  <si>
    <t>US,
South Korea</t>
  </si>
  <si>
    <t>This joint venture between General Motors and POSCO Future M seeks to increase production capacity of cathode active materials in North America and integrate precursor materials production.</t>
  </si>
  <si>
    <t>Umicore Canada</t>
  </si>
  <si>
    <t>Umicore Loyalist CAM Plant</t>
  </si>
  <si>
    <t>https://www.umicore.com/en/newsroom/umicore-prepares-to-construct-battery-materials-production-plant-in-canada/</t>
  </si>
  <si>
    <t>Loyalist</t>
  </si>
  <si>
    <t>GWh equivalent</t>
  </si>
  <si>
    <t>Umicore Inc.</t>
  </si>
  <si>
    <t>https://www.umicore.com</t>
  </si>
  <si>
    <t>Brussels</t>
  </si>
  <si>
    <t>Brussels Capital Region</t>
  </si>
  <si>
    <t>Belgium</t>
  </si>
  <si>
    <t>BNEF Cell Component Database; https://www.umicore.com/en/newsroom/umicore-prepares-to-construct-battery-materials-production-plant-in-canada/; https://globalnews.ca/news/9533043/loyalist-township-battery-plant-land-preparation/</t>
  </si>
  <si>
    <t>Umicore prepares to construct a first-of-its-kind battery materials production plant in Canada, completing the missing link in Canada's battery value chain, from natural resources to electric mobility.</t>
  </si>
  <si>
    <t xml:space="preserve">Should start production in 2025; $1.5B investment; Estimated to support 1MM EVs; Will also produce precursor to cathode active material </t>
  </si>
  <si>
    <t>Nickel manganese cobalt aluminum</t>
  </si>
  <si>
    <t>Umicore prepares to construct first-of-its-kind battery materials production plant in Canada, completing the missing link in Canada's battery value chain, from natural resources to electric mobility.</t>
  </si>
  <si>
    <t>Vale Canada Limited</t>
  </si>
  <si>
    <t>Nickel sulfate</t>
  </si>
  <si>
    <t>https://vale.com/</t>
  </si>
  <si>
    <t>vale.com/w/vale-and-gm-sign-long-term-nickel-supply-agreement-in-canada-critical-to-north-american-ev-supply-chain-1</t>
  </si>
  <si>
    <t xml:space="preserve">11-17-22 TORONTO and DETROIT – Vale Canada Limited, a subsidiary of Vale, and General Motors Co. (NYSE: GM), announced today they have signed a term sheet for the long-term supply of battery grade nickel sulfate from Vale’s proposed plant at Bécancour, Québec, Canada. This agreement secures for GM a supply of nickel sulfate from a U.S. free-trade partner to support its fast-growing EV production needs in North America.
</t>
  </si>
  <si>
    <t>Copper Cliff Nickel Refinery (Sudbury)</t>
  </si>
  <si>
    <t>175 Industrial Rd</t>
  </si>
  <si>
    <t>P3E 6A4</t>
  </si>
  <si>
    <t>905-835-6000</t>
  </si>
  <si>
    <t>Questionnaire; http://www.vale.com/canada/en/aboutvale/communities/sudbury/pages/default.aspx;https://en.wikipedia.org/wiki/Vale_Canada; BNEF Interactive Datasets/Metals/Refinery Supply</t>
  </si>
  <si>
    <t>The 4000 employees includes 5 mines, a mill, a smelter and a refinery</t>
  </si>
  <si>
    <t>Questionnaire; http://www.vale.com/canada/en/aboutvale/communities/sudbury/pages/default.aspx; BNEF Interactive Datasets/Metals/Refinery Supply</t>
  </si>
  <si>
    <t>Long Harbour Processing Plant</t>
  </si>
  <si>
    <t>Long Haroubour-Mount Arlington Heights</t>
  </si>
  <si>
    <t>Long Harbour</t>
  </si>
  <si>
    <t>A0B3E0</t>
  </si>
  <si>
    <t>Questionnaire; http://www.vale.com/canada/EN/aboutvale/communities/long-harbour/Pages/default.aspx; BNEF Interactive Datasets/Metals/Refinery Supply</t>
  </si>
  <si>
    <t>Questionnaire; http://www.vale.com/canada/EN/aboutvale/communities/long-harbour/Pages/default.aspx; http://www.vale.com/EN/investors/information-market/quarterly-results/QuarterlyResultsDocs/20210203%20PREREPORT%204T20_i.pdf; BNEF Interactive Datasets/Metals/Refinery Supply</t>
  </si>
  <si>
    <t>Vibrantz</t>
  </si>
  <si>
    <t>Tampico</t>
  </si>
  <si>
    <t>https://vibrantz.com/</t>
  </si>
  <si>
    <t>Tampico-Valles Km. 28 Tamós</t>
  </si>
  <si>
    <t>Pánuco</t>
  </si>
  <si>
    <t>Veracruz</t>
  </si>
  <si>
    <t>MT/yr manganese sulfate</t>
  </si>
  <si>
    <t>Houston</t>
  </si>
  <si>
    <t>https://vibrantz.com/press/vibrantz-technologies-battery-grade-manganese-sulfate-demonstrates-ultra-low-carbon-footprint/; https://vibrantz.com/press/vibrantz-technologies-scales-up-high-purity-manganese-sulfate-for-north-american-lithium-ion-battery-market/</t>
  </si>
  <si>
    <t>Has built a pilot plant at Tampico</t>
  </si>
  <si>
    <t>Wildcat Discovery Technologies</t>
  </si>
  <si>
    <t>Wildcat Manufacturing</t>
  </si>
  <si>
    <t>San Diego</t>
  </si>
  <si>
    <t>Wildcat is engaged in battery material development, integration, and supply. A key step towards this is to produce high-performance US-made cathode material to enable widespread adoption of clean energy.</t>
  </si>
  <si>
    <t>Jim Voeffray</t>
  </si>
  <si>
    <t>jvoeffray@wildcatdiscovery.com</t>
  </si>
  <si>
    <t>858-550-1980</t>
  </si>
  <si>
    <t>Lithium manganese iron phosphate</t>
  </si>
  <si>
    <t>Disordered Rocksalt</t>
  </si>
  <si>
    <t>24M Technologies</t>
  </si>
  <si>
    <t>Cambridge Facility</t>
  </si>
  <si>
    <t>Other/ Unknown cells</t>
  </si>
  <si>
    <t>Other/ Unknown</t>
  </si>
  <si>
    <t>https://24-m.com/</t>
  </si>
  <si>
    <t>130 Brookline St</t>
  </si>
  <si>
    <t>Cambridge</t>
  </si>
  <si>
    <t>02139</t>
  </si>
  <si>
    <t>617-553-1012</t>
  </si>
  <si>
    <t>24 M Technologies</t>
  </si>
  <si>
    <t>24-m.com; Questionnaire</t>
  </si>
  <si>
    <t xml:space="preserve">24M Technologies specializes in developing advanced lithium-ion batteries with a unique design and manufacturing, aiming to improve energy density, safety, and cost-effectiveness for various applications. </t>
  </si>
  <si>
    <t>A123 Systems</t>
  </si>
  <si>
    <t>A123 Advanced Engineering Center</t>
  </si>
  <si>
    <t>http://www.a123systems.com/</t>
  </si>
  <si>
    <t>248-412-9100</t>
  </si>
  <si>
    <t>Wanxiang A123</t>
  </si>
  <si>
    <t>Hangzhou</t>
  </si>
  <si>
    <t>Zheijiang</t>
  </si>
  <si>
    <t>Questionnaire;  A123systems.com; BNEF Interactive Dataset; Cell manufacturing; https://www.buzzfile.com/business/A123-Systems-LLC-248-412-9249</t>
  </si>
  <si>
    <t xml:space="preserve">
 A123 Systems  aims to make the air fresher. It leads in batteries and control systems, boasting global patents and a renowned customer base after 20 years of innovation.</t>
  </si>
  <si>
    <t>ABSL Power Solutions, Inc.</t>
  </si>
  <si>
    <t>https://www.enersys.com/en/products/batteries/absl/absl-space/</t>
  </si>
  <si>
    <t>1751 S. Fordham St., Suite 100</t>
  </si>
  <si>
    <t>Longmont</t>
  </si>
  <si>
    <t xml:space="preserve">Enersys </t>
  </si>
  <si>
    <t>https://www.enersys.com/en/</t>
  </si>
  <si>
    <t>Reading</t>
  </si>
  <si>
    <t>ABSL manufactures lithium-ion batteries for space applications. It conducts design, structural and thermal analysis to ensure their performance exceeds the most demanding requirements.</t>
  </si>
  <si>
    <t>Roger Carlone</t>
  </si>
  <si>
    <t>roger.carlone@eas.enersys.com</t>
  </si>
  <si>
    <t>AESC</t>
  </si>
  <si>
    <t>Bowling Green Plant</t>
  </si>
  <si>
    <t>https://www.aesc-group.com/en/</t>
  </si>
  <si>
    <t>Kentucky Transpark </t>
  </si>
  <si>
    <t>Bowling Green</t>
  </si>
  <si>
    <t>502-377-5675</t>
  </si>
  <si>
    <t>Envision</t>
  </si>
  <si>
    <t>Zama</t>
  </si>
  <si>
    <t>Kanagawa</t>
  </si>
  <si>
    <t>https://www.aesc-group.com/en/, https://www.aesc-group.com/en/aboutus.html</t>
  </si>
  <si>
    <t>Florence County Electric Battery Gigafactory</t>
  </si>
  <si>
    <t>Technology and Business Park</t>
  </si>
  <si>
    <t>Florence</t>
  </si>
  <si>
    <t>US Plant</t>
  </si>
  <si>
    <t>Prismatic pouch cells</t>
  </si>
  <si>
    <t>500 Battery Plant Road</t>
  </si>
  <si>
    <t>Smyrna</t>
  </si>
  <si>
    <t>615-768-3505</t>
  </si>
  <si>
    <t>Lithium titanium oxide</t>
  </si>
  <si>
    <t>https://altairnano.com/</t>
  </si>
  <si>
    <t>7311 Quality Circle</t>
  </si>
  <si>
    <t>Anderson</t>
  </si>
  <si>
    <t>317-333-7617</t>
  </si>
  <si>
    <t>Reno</t>
  </si>
  <si>
    <t>altairnano.com;https://www.sec.gov/Archives/edgar/data/1016546/000143774916042208/alti20160922_10k.htm;https://en.wikipedia.org/wiki/Altairnano</t>
  </si>
  <si>
    <t>Altairnano leverages nanoscale technologies for powerful lithium titanate solutions. Its unique nano cells bring advantages to electric grid, transportation, and industrial applications.</t>
  </si>
  <si>
    <t>American Battery Factory</t>
  </si>
  <si>
    <t>Prismatic metal can cells</t>
  </si>
  <si>
    <t>https://americanbatteryfactory.com/</t>
  </si>
  <si>
    <t>Aerospace Research Campus - I10 and South Rita Road</t>
  </si>
  <si>
    <t>Tucson</t>
  </si>
  <si>
    <t>385-269-2061</t>
  </si>
  <si>
    <t>American Fork</t>
  </si>
  <si>
    <t xml:space="preserve">
American Battery Factory revolutionizes energy with U.S.-owned vertical manufacturing for LFP battery cells, integrating software, hardware, and technology to ensure renewable, independent, and affordable energy. </t>
  </si>
  <si>
    <t>American Lithium Energy</t>
  </si>
  <si>
    <t>ALEC</t>
  </si>
  <si>
    <t>https://www.americanlithiumenergy.com/</t>
  </si>
  <si>
    <t xml:space="preserve">2261 Rutherford Rd </t>
  </si>
  <si>
    <t>760-444-5244</t>
  </si>
  <si>
    <t>Focuses on batteries and packs for military applications</t>
  </si>
  <si>
    <t>https://www.americanlithiumenergy.com/, https://www.americanlithiumenergy.com/about</t>
  </si>
  <si>
    <t>Amprius Fab</t>
  </si>
  <si>
    <t>Pouch cells</t>
  </si>
  <si>
    <t>Lithium-ion batteries, Silicon nanowire anode</t>
  </si>
  <si>
    <t>18875 E. Bromley Lane</t>
  </si>
  <si>
    <t>Brighton</t>
  </si>
  <si>
    <t xml:space="preserve">
Amprius pioneers the highest energy density lithium-ion batteries, enabling new applications and accelerating markets with indispensable storage capabilities using silicon nanowires.</t>
  </si>
  <si>
    <t>https://amprius.com/, https://amprius.com/about/</t>
  </si>
  <si>
    <t>Blue Solutions Canada Inc.</t>
  </si>
  <si>
    <t>https://www.blue-solutions.ca/</t>
  </si>
  <si>
    <t>1601 Rue de Coulomb</t>
  </si>
  <si>
    <t>Boucherville</t>
  </si>
  <si>
    <t>J4B 8J7</t>
  </si>
  <si>
    <t>450-655-6622</t>
  </si>
  <si>
    <t>Blue Solutions develops and produces batteries based on its own unique solid-state Lithium Metal Polymer (LMP®) technology. The company controls every step of the design and mass production of these groundbreaking solid-state batteries</t>
  </si>
  <si>
    <t>https://www.blue-solutions.ca/en</t>
  </si>
  <si>
    <t>BlueOvalSK Glendale Plant</t>
  </si>
  <si>
    <t>Other/ unknown cells</t>
  </si>
  <si>
    <t>https://blueovalsk.com/</t>
  </si>
  <si>
    <t>2022 Battery Park Dr</t>
  </si>
  <si>
    <t>Glendale</t>
  </si>
  <si>
    <t> </t>
  </si>
  <si>
    <t>S K Innovation</t>
  </si>
  <si>
    <t>Jongno-gu</t>
  </si>
  <si>
    <t>S Korea</t>
  </si>
  <si>
    <t>https://www.blueovalsk.com/</t>
  </si>
  <si>
    <t>BlueOvalSK Tennessee Plant</t>
  </si>
  <si>
    <t>2025 BlueOval City Dr</t>
  </si>
  <si>
    <t>Stanton</t>
  </si>
  <si>
    <t>GWh/Yr</t>
  </si>
  <si>
    <t>BMW Group Inc</t>
  </si>
  <si>
    <t>BMW San Luis Potosi Battery Manufacturing Plant</t>
  </si>
  <si>
    <t>https://www.bmwgroup-werke.com/san-luis-potosi/es.html</t>
  </si>
  <si>
    <t>Boulevard BMW No. 655 Parque Industrial Desarrollo Logistik II</t>
  </si>
  <si>
    <t>San Luis Potosi</t>
  </si>
  <si>
    <t>79526</t>
  </si>
  <si>
    <t>52-444-347-9137</t>
  </si>
  <si>
    <t>BMW Group</t>
  </si>
  <si>
    <t>https://www.bmwgroup-werke.com</t>
  </si>
  <si>
    <t>Munich</t>
  </si>
  <si>
    <t>Bavaria</t>
  </si>
  <si>
    <t>https://www.bmwgroup-werke.com/san-luis-potosi/en.html, https://www.bmwgroup.com/en/investor-relations/company-reports.html</t>
  </si>
  <si>
    <t>BMZ USA Inc.</t>
  </si>
  <si>
    <t>BMZ Virginia Beach Battery Manufacturing Plant</t>
  </si>
  <si>
    <t>https://www.bmz-group.com/index.php/en/</t>
  </si>
  <si>
    <t>1429 Miller Store Rd.</t>
  </si>
  <si>
    <t>Virginia Beach</t>
  </si>
  <si>
    <t>VA</t>
  </si>
  <si>
    <t>23455</t>
  </si>
  <si>
    <t>757-821-8494</t>
  </si>
  <si>
    <t>BMZ Co GmBH</t>
  </si>
  <si>
    <t>bmz-group.com</t>
  </si>
  <si>
    <t>Karlstein am Main</t>
  </si>
  <si>
    <t>BMZ innovates high-tech batteries for global brands, integrating cutting-edge tech. Its one-stop-shop ensures excellence across the value chain, from production to after-sales.</t>
  </si>
  <si>
    <t>Britishvolt</t>
  </si>
  <si>
    <t>https://www.britishvolt.com/</t>
  </si>
  <si>
    <t xml:space="preserve"> 3900 Montréal</t>
  </si>
  <si>
    <t>H3B 4M7</t>
  </si>
  <si>
    <t>781-610-860</t>
  </si>
  <si>
    <t>Blyth</t>
  </si>
  <si>
    <t>Northumberland</t>
  </si>
  <si>
    <t>Britishvolt specializes in developing and manufacturing lithium-ion batteries for electric vehicles, focusing on innovation and large-scale production to support the transition to sustainable transportation and reduce carbon emissions.</t>
  </si>
  <si>
    <t>https://www.britishvolt.com/, https://www.rechargeindustries.com/</t>
  </si>
  <si>
    <t>Camel Group</t>
  </si>
  <si>
    <t>Camel Energy Manufacturing (Michigan)</t>
  </si>
  <si>
    <t>https://www.camelbatt.com/</t>
  </si>
  <si>
    <t>4600 W. Dickman Rd</t>
  </si>
  <si>
    <t>734-929-4396</t>
  </si>
  <si>
    <t>Camel Group Co., Ltd.</t>
  </si>
  <si>
    <t>camelbatt.com</t>
  </si>
  <si>
    <t>Wuhan</t>
  </si>
  <si>
    <t>Hubei</t>
  </si>
  <si>
    <t>BNEF Cell Database; https://www.camelbatt.com/news/details/58.html; camelenergyus.com</t>
  </si>
  <si>
    <t xml:space="preserve">
The Camel Group's main focus includes automobile low-voltage batteries and energy storage. </t>
  </si>
  <si>
    <t>https://www.camelbatt.com/, https://www.camelbatt.com/about.html</t>
  </si>
  <si>
    <t>Clarios</t>
  </si>
  <si>
    <t>Clarios  Meadowbrook Battery Manufacturing Plant</t>
  </si>
  <si>
    <t>Lithium nickel cobalt aluminum oxide</t>
  </si>
  <si>
    <t>https://clairos.com/</t>
  </si>
  <si>
    <t>70 W 48th St</t>
  </si>
  <si>
    <t>Holland</t>
  </si>
  <si>
    <t>616-494-4420</t>
  </si>
  <si>
    <t>MWh/yr</t>
  </si>
  <si>
    <t>Clarios, Inc.</t>
  </si>
  <si>
    <t>BNEF Cell Database https://betterbuildingssolutioncenter.energy.gov/iso-50001/showcase-projects/clarios-meadowbrook-lithium-ion%E2%80%9450001-ready-facility; https://business.westcoastchamber.org/member-directory/Details/clarios-884387;https://wwmt.com/news/local/battery-clairos-manufacturing-plant-holland-michigan-meadowbrook-recycling-environmental-efforts-electric-cars; BNEF Interactive Dataset cell manufacturing</t>
  </si>
  <si>
    <t>Purchased by Clarios</t>
  </si>
  <si>
    <t>https://www.clarios.com/, https://www.clarios.com/company/company-overview, https://www.clarios.com/company/mission-values</t>
  </si>
  <si>
    <t>Contemporary Amperex Technology (CATL) Co Ltd</t>
  </si>
  <si>
    <t>CATL Chihuahua Ciudad Juarez Battery Manufacturing Plant</t>
  </si>
  <si>
    <t>https://www.catlbttery.com</t>
  </si>
  <si>
    <t>Chihuahua</t>
  </si>
  <si>
    <t>Ciudad Juarez</t>
  </si>
  <si>
    <t>Contemporary Amperex Technology (CATL)</t>
  </si>
  <si>
    <t>https://www.catlbattery.com</t>
  </si>
  <si>
    <t>Ningde</t>
  </si>
  <si>
    <t>Fujian</t>
  </si>
  <si>
    <t>CATL is a global leader of new energy innovative technologies, committed to providing premier solutions and services for new energy applications worldwide.</t>
  </si>
  <si>
    <t>Could be located in Saltillo, Coahuila; $5 billion investment; expected in 2024</t>
  </si>
  <si>
    <t>https://www.catlbattery.com, https://www.catl.com/en/about/profile/, https://www.catl.com/en/about/strategy/</t>
  </si>
  <si>
    <t>EaglePicher Technologies, LLC</t>
  </si>
  <si>
    <t>Aerospace Business Unit an Lithium Ion Center of Excellence</t>
  </si>
  <si>
    <t>Cylindrical and Prismatic Can cells</t>
  </si>
  <si>
    <t>https://www.eaglepicher.com/</t>
  </si>
  <si>
    <t>8230 E. 23rd St</t>
  </si>
  <si>
    <t>Joplin</t>
  </si>
  <si>
    <t>417-624-3167</t>
  </si>
  <si>
    <t>Eaglepicher Technologies</t>
  </si>
  <si>
    <t>eaglepicher.com</t>
  </si>
  <si>
    <t>EaglePicher Technologies specializes in designing and manufacturing advanced lithium-ion batteries for various applications, including defense, aerospace, and medical devices, ensuring high-performance and reliability.</t>
  </si>
  <si>
    <t>Also does R&amp;D and makes a charger/analyzer; Makes several types of batteries, including Li-ion for specialized mission-critical applications: aerospace, military and medical.  This facility focuses on batteries for aerospace devices; facility is 100,000 sq ft; &gt;9 00 employees across all locations</t>
  </si>
  <si>
    <t>Defense Strategic Business Unit</t>
  </si>
  <si>
    <t>C &amp; Porter Streets</t>
  </si>
  <si>
    <t>417-623-8000</t>
  </si>
  <si>
    <t>Also does R&amp;D and makes a charger/analyzer; Makes several types of batteries, including Li-ion for specialized mission-critical applications: aerospace, military and medical.  This facility focuses on batteries for aerospace devices; &gt; 900 employees across all locations</t>
  </si>
  <si>
    <t>Medical Power Production</t>
  </si>
  <si>
    <t>Pouch and cylindrical Can cells</t>
  </si>
  <si>
    <t>Lithium cobalt oxide</t>
  </si>
  <si>
    <t>13136 82A Avenue</t>
  </si>
  <si>
    <t>Surrey</t>
  </si>
  <si>
    <t>V3W 9Y6</t>
  </si>
  <si>
    <t>604-543-4350</t>
  </si>
  <si>
    <t>eaglepicher.com;https://growjo.com/company/EaglePicher_Technologies</t>
  </si>
  <si>
    <t>Also does R&amp;D and makes a charger/analyzer; Makes several types of batteries, including Li-ion for specialized mission-critical applications: aerospace, military and medical.  This facility focuses on batteries for medical devices; facility is 61,000 sq ft; &gt; 900 employees across all locations</t>
  </si>
  <si>
    <t>EC Power</t>
  </si>
  <si>
    <t>Pouch and Prismatic Can cells</t>
  </si>
  <si>
    <t>https://ecpowergroup.com/</t>
  </si>
  <si>
    <t>341 Science Park Rd</t>
  </si>
  <si>
    <t>State College</t>
  </si>
  <si>
    <t>814-861-6233</t>
  </si>
  <si>
    <t xml:space="preserve">
EC Power innovates with 30x technology and rapid thermal control. Focused on cooperation, science, and fairness, it unites to deliver faster, reliable lithium-ion batteries globally.</t>
  </si>
  <si>
    <t>Develops new solid-state batteries, especially those applicable to different environments; has a heat from within technology for their cells, TMCT ™ , which allows faster charging. Also prototypes cells for clients with new technologies; Workforce range 8-15</t>
  </si>
  <si>
    <t>https://www.ecpowergroup.com/, https://www.ecpowergroup.com/story</t>
  </si>
  <si>
    <t>Electrochem Solutions, Inc.</t>
  </si>
  <si>
    <t>https://www.integer.net/home/default.aspx</t>
  </si>
  <si>
    <t xml:space="preserve">670 Paramount Dr. </t>
  </si>
  <si>
    <t>Raynham</t>
  </si>
  <si>
    <t>02767</t>
  </si>
  <si>
    <t>781-830-5800</t>
  </si>
  <si>
    <t>Integer Holdings Company</t>
  </si>
  <si>
    <t>Plano</t>
  </si>
  <si>
    <t>electrochemsolutions.com; integer.net; https://www.buzzfile.com/business/Electrochem-Solutions,-Inc.-781-575-0800</t>
  </si>
  <si>
    <t>Electrochem is the premium provider of custom power solutions for critical applications where energy demands are high, operating conditions are extreme, and the cost of failure is significant.</t>
  </si>
  <si>
    <t>https://www.integer.net/home/default.aspx, https://electrochemsolutions.com/about/default.aspx</t>
  </si>
  <si>
    <t>Electrovaya</t>
  </si>
  <si>
    <t>Jamestown</t>
  </si>
  <si>
    <t>https://electrovaya.com/</t>
  </si>
  <si>
    <t>Mississauga</t>
  </si>
  <si>
    <t>Pioneering the energy transformation with safe, durable lithium-ion batteries, Electrovaya's mission is to accelerate the energy transition with advanced technology for safer and better batteries.</t>
  </si>
  <si>
    <t>https://electrovaya.com/, https://electrovaya.com/company/#About-Us</t>
  </si>
  <si>
    <t>6688 Kitimat Rd</t>
  </si>
  <si>
    <t>L5N 1P8</t>
  </si>
  <si>
    <t>905-855-4610</t>
  </si>
  <si>
    <t>Focuses primarily on mission critical applications like forklifts.  Uses ceramic separators; Employee range: 50-80</t>
  </si>
  <si>
    <t>Enersys</t>
  </si>
  <si>
    <t>Quallion LLC</t>
  </si>
  <si>
    <t>12744 San Fernando Rd</t>
  </si>
  <si>
    <t>Sylmar</t>
  </si>
  <si>
    <t>91342</t>
  </si>
  <si>
    <t>732-543-7900</t>
  </si>
  <si>
    <t>enersys.com</t>
  </si>
  <si>
    <t>EnerSys provides energy storage systems and technology for industrial applications, manufacturing and distributing reserve and motive power batteries, chargers, power equipment, and accessories for telecommunications, utilities, medical, aerospace, and defense.</t>
  </si>
  <si>
    <t>Enovix</t>
  </si>
  <si>
    <t>Enovix Fremont</t>
  </si>
  <si>
    <t>Lithium cobalt oxide, Nickel manganese cobalt</t>
  </si>
  <si>
    <t>https://www.enovix.com/</t>
  </si>
  <si>
    <t>3501 W Warren Ave</t>
  </si>
  <si>
    <t>510-695-2350</t>
  </si>
  <si>
    <t>enovix.com; https://ir.enovix.com/static-files/26fdf917-b25f-461f-862a-3e9349934d9d; https://www.zippia.com/enovix-careers-1404878/; Questionnaire; https://www.buzzfile.com/business/Enovix-Corporation-510-695-2399; Pitchbook.com; https://www.zoominfo.com/c/enovix-incorporated/346492803</t>
  </si>
  <si>
    <t xml:space="preserve">Enovix's breakthrough cell architecture is unlocking the full potential of next-gen devices with 100% active silicon anode. </t>
  </si>
  <si>
    <t>EnPower, Inc.</t>
  </si>
  <si>
    <t>Prismatic pouch and canned cells</t>
  </si>
  <si>
    <t>https://www.enpowerinc.com/</t>
  </si>
  <si>
    <t>8740 Hague Rd, Building 7</t>
  </si>
  <si>
    <t>Indianapolis</t>
  </si>
  <si>
    <t>317-703-1800</t>
  </si>
  <si>
    <t>EnPower</t>
  </si>
  <si>
    <t>BNEF: Interactive Datasets/Storage/Cell manufacturers; ;https://www.enpowerinc.com/us-lithium-ion-battery-manufacturing-facility/; https://www.zoominfo.com/pic/enerdel-inc/34770801; https://www.insideindianabusiness.com/articles/lithium-ion-battery-maker-relocating-to-indianapolis; https://www.enpowerinc.com/us-lithium-ion-battery-manufacturing-facility/; https://www.ibj.com/articles/battery-maker-relocating-to-indianapolis-planning-more-than-100-jobs; https://www.enpowerinc.com/enpower-opens-americas-newest-gigawatt-factory/; https://www.youarecurrent.com/2022/10/25/enpower-opens-gigawatt-facility/; https://my.pitchbook.com/profile/118857-34/company/profile#general-info</t>
  </si>
  <si>
    <t xml:space="preserve">EnPower is a lithium-ion battery company engaged in advanced battery manufacturing using its patented multilayer electrodes, which address the trade-off between energy and power, enabling fast charging,
</t>
  </si>
  <si>
    <t>Acquired EnerDel's manufacturing facility and dedicated the 800 MWh facility on 10/5/2022; It hopes to start production in 2023 and increase the production capacity to &gt; 1 GWh</t>
  </si>
  <si>
    <t>Andrew Rossier</t>
  </si>
  <si>
    <t>1 586-524-8892</t>
  </si>
  <si>
    <t>andrew.rossier@enpowerinc.com</t>
  </si>
  <si>
    <t>Five Stone Energy</t>
  </si>
  <si>
    <t>Prismatic, pouch and cylindrical cells</t>
  </si>
  <si>
    <t>Nickel manganese cobalt, Lithium iron phosphate</t>
  </si>
  <si>
    <t>https://www.fivestonegreen.com/</t>
  </si>
  <si>
    <t>11220 Waples Mill Road</t>
  </si>
  <si>
    <t>Fairfax</t>
  </si>
  <si>
    <t>917-528-3159</t>
  </si>
  <si>
    <t>Jian Ham</t>
  </si>
  <si>
    <t>jham@fivestonegreen.com</t>
  </si>
  <si>
    <t>Ford Motor Company</t>
  </si>
  <si>
    <t>BlueOval Battery Park Michigan</t>
  </si>
  <si>
    <t>Cylindrical cells</t>
  </si>
  <si>
    <t>https://corporate.ford.com/</t>
  </si>
  <si>
    <t>Marshall</t>
  </si>
  <si>
    <t>Detroit</t>
  </si>
  <si>
    <t>$3.5B investment; production expected in 2026; Ford revised its investment in late 2023 by &gt;$1 B and reducing 800 jobs and reducing capacity by 40%</t>
  </si>
  <si>
    <t>https://corporate.ford.com/, https://corporate.ford.com/about/purpose.html, https://corporate.ford.com/social-impact/sustainability.html</t>
  </si>
  <si>
    <t>Forge Nano</t>
  </si>
  <si>
    <t>Nickel manganese cobalt with ALD</t>
  </si>
  <si>
    <t>https://www.forgenano.com/</t>
  </si>
  <si>
    <t>12300 Grant St., #110</t>
  </si>
  <si>
    <t>Thornton</t>
  </si>
  <si>
    <t>720-259-8579</t>
  </si>
  <si>
    <t>Forge Nano, Inc.</t>
  </si>
  <si>
    <t>Questionnaire; forgenano.com;https://www.forgenano.com/press-release-atomic-layer-deposition-enabled-battery-materials-methods-products-ip-roll/;https://www.zoominfo.com/pic/forge-nano-inc/398065114</t>
  </si>
  <si>
    <t>Forge Nano - Forge Battery</t>
  </si>
  <si>
    <t>North Carolina Gigafactory</t>
  </si>
  <si>
    <t>Cylindrical and Pouch  cells</t>
  </si>
  <si>
    <t>Morrisville</t>
  </si>
  <si>
    <t>FREYR</t>
  </si>
  <si>
    <t>FREYR Giga America</t>
  </si>
  <si>
    <t>Nickel cobalt manganese oxide;  Lithium iron phosphate</t>
  </si>
  <si>
    <t>https://www.freyrbattery.com/extra-pages/facilities/giga-factory-usa</t>
  </si>
  <si>
    <t>Bridgeport Industrial Park</t>
  </si>
  <si>
    <t>https://www.freyrbattery.com/</t>
  </si>
  <si>
    <t>Luxembourg</t>
  </si>
  <si>
    <t>BNEF Cell database:; https://www.businesswire.com/news/home/20221111005115/en/FREYR-Battery-Announces-Plans-for-U.S.-Gigafactory-in-Georgia; https://www.freyrbattery.com/extra-pages/facilities/giga-factory-usa</t>
  </si>
  <si>
    <t>$1.7B investment; could expand to $2.9B; will be focused on ESS</t>
  </si>
  <si>
    <t>General Motors (GM) - Samsung SDI JV</t>
  </si>
  <si>
    <t>GM-Samsung SDI JV Indiana Battery Plant</t>
  </si>
  <si>
    <t>Prismatic pouch cells,  cylindrical cells</t>
  </si>
  <si>
    <t>https://gmauthority.com/blog/gm/gm-facilities/ultium-cells-battery-plants-global/ultium-cells-usa-battery-plants/gm-new-carlisle-indiana-battery-plant/</t>
  </si>
  <si>
    <t>near New Carlisle</t>
  </si>
  <si>
    <t>General Motors
Samsung SDI</t>
  </si>
  <si>
    <t>https://www.gm.com/</t>
  </si>
  <si>
    <t>Detroit
Yongin</t>
  </si>
  <si>
    <t>MI
Gyeonggi-do</t>
  </si>
  <si>
    <t>Gotion Manteno Plant</t>
  </si>
  <si>
    <t>Cylindrical and Pouch cells</t>
  </si>
  <si>
    <t>Nickel cobalt manganese oxide</t>
  </si>
  <si>
    <t>333 S Spruce St.</t>
  </si>
  <si>
    <t>Manteno</t>
  </si>
  <si>
    <t>Battery Atlas; https://abc7chicago.com/electric-vehicles-gotion-manteno-battery-plant/13755678/; https://www.illinois.gov/news/press-release.26993.html#:~:text=Once%20completed%2C%20the%20facility%20in,will%20cover%20approximately%20150%20acres. https://chicagoyimby.com/2023/09/new-ev-gigafactory-announced-near-kankakee.html#:~:text=Located%20at%20333%20S%20Spruce,battery%20maker%20Gotion%20Hight%2DTech.</t>
  </si>
  <si>
    <t>Gotion is a rapidly expanding company focused on innovative energy solutions and next-gen battery technology such as advanced lithium ion batteries for electric vehicles and stationary applications.</t>
  </si>
  <si>
    <t>https://lgeshonda.com/</t>
  </si>
  <si>
    <t>Gotion Mecosta County Plant</t>
  </si>
  <si>
    <t>https://www.hyundainews.com/en-us/releases/3920</t>
  </si>
  <si>
    <t>Honda - LGES Partnership</t>
  </si>
  <si>
    <t>Honda LGES Fayette Battery Manufacturing Plant</t>
  </si>
  <si>
    <t>Milledgeville-Jeffersonville Road</t>
  </si>
  <si>
    <t>Jeffersonville</t>
  </si>
  <si>
    <t>Honda
LGES</t>
  </si>
  <si>
    <t>Tokyo
Seoul</t>
  </si>
  <si>
    <t>Japan,
South Korea</t>
  </si>
  <si>
    <t>https://insideevs.com/news/591209/rumor-honda-lges-battery-plant-ohio/; https://www.bloomberg.com/news/articles/2022-06-08/honda-lg-energy-eyeing-ohio-for-new-electric-car-battery-plant; BNEF Interactive Dataset Cell Manufacturing; lgesolhonda.com; https://www.prnewswire.com/news-releases/lg-energy-solution-and-honda-break-ground-for-new-joint-venture-ev-battery-plant-in-ohio-301758629.html</t>
  </si>
  <si>
    <t>The newly announced battery plant, a joint venture between LG Energy Solution and Honda, is coming to Fayette County, Ohio.</t>
  </si>
  <si>
    <t>Will supply US Honda facilities</t>
  </si>
  <si>
    <t>Hyundai Mobis</t>
  </si>
  <si>
    <t>Hyundai Mobis Plant</t>
  </si>
  <si>
    <t>https://www.mobis.co.kr/en/index.do</t>
  </si>
  <si>
    <t>1395 Mitchell Young Rd</t>
  </si>
  <si>
    <t xml:space="preserve">Montgomery </t>
  </si>
  <si>
    <t>334-387-4800</t>
  </si>
  <si>
    <t>Hyundai Motor Group</t>
  </si>
  <si>
    <t>https://www.hyundaimotorgroup.com/main/mainRecommend</t>
  </si>
  <si>
    <t xml:space="preserve">Seoul
</t>
  </si>
  <si>
    <t xml:space="preserve">Gyeonggi
</t>
  </si>
  <si>
    <t>https://www.al.com/news/2022/10/hyundai-mobis-electric-vehicle-battery-plant-in-montgomery-will-employ-400-people.html; https://www.wsfa.com/video/2023/08/03/ev-battery-production-new-hyundai-mobis-plant-begin-by-mid-2024/</t>
  </si>
  <si>
    <t>Hyundai Mobis is a global auto parts vendor, focusing on autonomous driving, connectivity and electrification to be a leader in the era of smart mobility.</t>
  </si>
  <si>
    <t>Hyundai-LGES JV</t>
  </si>
  <si>
    <t>Hyundai LGES Bryan County Battery Plant</t>
  </si>
  <si>
    <t>near Hyundai Metaplant in Bryan County</t>
  </si>
  <si>
    <t>Hyundai Motor Group
LGES</t>
  </si>
  <si>
    <t>Gyeonggi
Gyeonggi</t>
  </si>
  <si>
    <t xml:space="preserve">South Korea </t>
  </si>
  <si>
    <t xml:space="preserve">
Hyundai Motor Group, a global enterprise with a diverse value chain, spans mobility, steel, construction, logistics, finance, IT, and service. </t>
  </si>
  <si>
    <t>Hyundai-SK On</t>
  </si>
  <si>
    <t>Bartow Battery Manufacturing Plant</t>
  </si>
  <si>
    <t>https://www.hyundai.com/worldwide/en/company/newsroom/detail/hyundai-motor-group-and-sk-on-to-establish-ev-battery-cell-production-joint-venture-in-us-0000000237</t>
  </si>
  <si>
    <t>Hyundai Motor Group
SK On</t>
  </si>
  <si>
    <t>Seoul
Icheon</t>
  </si>
  <si>
    <t>BNEF Cell database; https://www.utilitydive.com/news/Hyundai-SK-On-plan-5B-Georgia-EV-battery-joint-venture/648667/; https://www.prnewswire.com/news-releases/hyundai-motor-group-and-sk-on-to-build-ev-battery-facility-in-bartow-county-301698015.html; https://electrek.co/2023/04/25/hyundai-and-sk-on-finalize-5b-us-battery-factory-update/</t>
  </si>
  <si>
    <t xml:space="preserve">Hyundai Motor Group is a global enterprise that has created a value chain based on mobility, steel, and construction, as well as logistics, finance, IT, and service. </t>
  </si>
  <si>
    <t>IM3NY</t>
  </si>
  <si>
    <t>Imperium3 Huron Battery Manufacturing Plant I</t>
  </si>
  <si>
    <t>https://im3ny.com/</t>
  </si>
  <si>
    <t>Huron Campus - 1701 North St</t>
  </si>
  <si>
    <t>Endicott</t>
  </si>
  <si>
    <t>607-444-1545</t>
  </si>
  <si>
    <t>Imperium3</t>
  </si>
  <si>
    <t>im3.com.au</t>
  </si>
  <si>
    <t xml:space="preserve">
iM3NY, a U.S.-based independent lithium-ion cell manufacturer, commercializes American-developed cell chemistry with a primarily North American supply chain. Production started in 2022, targeting 38 GWh/yr in the near future.</t>
  </si>
  <si>
    <t>https://im3ny.com/, https://im3ny.com/about/</t>
  </si>
  <si>
    <t>Imperium3 Huron Battery Manufacturing Plant II</t>
  </si>
  <si>
    <t>Ion Storage Systems</t>
  </si>
  <si>
    <t>Prismatic (pouch) cells</t>
  </si>
  <si>
    <t>https://ionstoragesystems.com/</t>
  </si>
  <si>
    <t>12500 Baltimore Avenue Suite D</t>
  </si>
  <si>
    <t>Beltsville</t>
  </si>
  <si>
    <t>MD</t>
  </si>
  <si>
    <t>240-384-6020</t>
  </si>
  <si>
    <t xml:space="preserve"> MWh/yr</t>
  </si>
  <si>
    <t>Beltsville, MD</t>
  </si>
  <si>
    <t xml:space="preserve">ION offers a uniquely adaptable solid-state battery solution for a variety of applications including defense and aerospace, consumer electronics, electric vehicles, and grid storage. </t>
  </si>
  <si>
    <t>Ryan Naehr</t>
  </si>
  <si>
    <t>6109312084</t>
  </si>
  <si>
    <t>https://ionstoragesystems.com/, https://ionstoragesystems.com/#about</t>
  </si>
  <si>
    <t>naehr@ionstoragesystems.com</t>
  </si>
  <si>
    <t>Ionblox</t>
  </si>
  <si>
    <t>https://www.ionblox.com/</t>
  </si>
  <si>
    <t>3390 Gateway Blvd.</t>
  </si>
  <si>
    <t>510-962-3682</t>
  </si>
  <si>
    <t>zenlabsinc.com; Questionnaire; Pitchbook.com; ionblox.com</t>
  </si>
  <si>
    <t>Ionblox transforms lithium-ion batteries using high-capacity silicon monoxide anodes. Its nano-engineered SEI layer and advanced cell architecture ensure high conductivity and extended cycle life, even with extreme fast charging.</t>
  </si>
  <si>
    <t>Formerly Zenlabs Energy; the proprietary silicon-based anodes help make a battery with high energy density and a long cycle life</t>
  </si>
  <si>
    <t>John Deere</t>
  </si>
  <si>
    <t>Kernersville</t>
  </si>
  <si>
    <t>https://www.deere.com/en/</t>
  </si>
  <si>
    <t>1000 John Deere Rd</t>
  </si>
  <si>
    <t>https://www.deere.com</t>
  </si>
  <si>
    <t>Moline</t>
  </si>
  <si>
    <t>Kore Power</t>
  </si>
  <si>
    <t>https://korepower.com/</t>
  </si>
  <si>
    <t>SEC 85 &amp; Baseline Rd</t>
  </si>
  <si>
    <t>Buckeye</t>
  </si>
  <si>
    <t>208-904-1642</t>
  </si>
  <si>
    <t>Coeur d’Alene</t>
  </si>
  <si>
    <t>korepower.com; https://www.businesswire.com/news/home/20210511006073/en/KORE-Power-Names-Three-Potential-Sites-for-U.S.-Lithium-Ion-Battery-Manufacturing-Facility; https://www.automotivemanufacturingsolutions.com/emobility/lithium-ion-battery-gigafactory-database/41937.article; https://assets.website-files.com/602d520c7a0a3866755c38ae/602d520c7a0a3850e25c3b03_KORE-Power-GTM-Whitepaper.pdf;https://korepower.com/cell#:~:text=KORE%20Power%20has%202%20GWh,capacity%20based%20on%20market%20requirements; https://www.thecentersquare.com/arizona/kore-power-to-grow-in-maricopa-county-bringing-thousands-of-jobs/article_1b3ced78-f56e-11eb-a16c-ff48349baabb.html; https://korepower.com/media/kore-power-closes-on-purchase-of-koreplex-gigafactory-site-in-buckeye-arizona</t>
  </si>
  <si>
    <t>https://korepower.com/, https://korepower.com/about</t>
  </si>
  <si>
    <t>LG Energy Solution Ltd</t>
  </si>
  <si>
    <t>Arizona ESS plant</t>
  </si>
  <si>
    <t>https://news.lgensol.com/company-news/press-releases/1613/</t>
  </si>
  <si>
    <t>22358 S. Ellsworth Road</t>
  </si>
  <si>
    <t>Queen Creek</t>
  </si>
  <si>
    <t>480-358-3000</t>
  </si>
  <si>
    <t>https://www.lgensol.com/en/index</t>
  </si>
  <si>
    <t>https://www.azfamily.com/2022/04/12/300-acres-queen-creek-could-be-new-site-an-lg-battery-plant/; BNEF Interactive Dataset Cell manufacturers; https://www.just-auto.com/news/lges-reconsiders-ev-battery-plant-in-arizona/; https://www.azcommerce.com/news-events/news/2023/3/lg-energy-solution-to-invest-55-billion-to-build-battery-manufacturing-complex-in-queen-creek/</t>
  </si>
  <si>
    <t>LG Energy Solution, subsidiary of the LG Chem,  is a key player in the EV battery market, manufacturing and designing lithium-ion batteries for electric vehicles and energy storage systems</t>
  </si>
  <si>
    <t>https://news.lgensol.com/company-news/press-releases/1613/, https://news.lgensol.com/company-overview/fast-facts/</t>
  </si>
  <si>
    <t>Arizona EV plant</t>
  </si>
  <si>
    <t>LG Energy Solution Michigan Inc.</t>
  </si>
  <si>
    <t>LG Energy Solution Michigan Holland Battery Manufacturing Plant</t>
  </si>
  <si>
    <t>https://lgenergymi.com/</t>
  </si>
  <si>
    <t>1 LG Way</t>
  </si>
  <si>
    <t>616-494-7100</t>
  </si>
  <si>
    <t>LG Energy Solution</t>
  </si>
  <si>
    <t>https://www.lgensol.com/kr/index</t>
  </si>
  <si>
    <t>BNEF: Interactive Datasets/Storage/Cell manufacturers; https://www.forbes.com/sites/samabuelsamid/2021/03/11/lg-chem-commits-45b-to-expand-ev-battery-production-capacity-in-us-by-70-gwh/?sh=47842698a026; Questionnaire; https://www.automotivemanufacturingsolutions.com/emobility/lithium-ion-battery-gigafactory-database/41937.article; Questionnaire; https://www.michiganbusiness.org/news/2022/03/lg-energy-solution-and-michigan-leading-the-battery-evolution/; https://www.spglobal.com/commodityinsights/en/market-insights/latest-news/energy-transition/042722-lg-energy-aims-to-more-than-double-battery-capacity-to-520-gwhyear-by-2025; https://www.michigan.gov/whitmer/news/press-releases/2022/03/22/whitmer-announces-1200-new-jobs-from-lg-energy-solutions-investment#:~:text=LG%20Energy%20Solution%2C%20formerly%20known,has%201%2C495%20employees%20in%20Michigan; https://www.electrive.com/2022/03/24/lg-energy-solution-to-expand-michigan-plant/; https://insideevs.com/news/575359/lges-plant-expansion-michigan/</t>
  </si>
  <si>
    <t>BNEF: Interactive Datasets/Storage/Cell manufacturers; https://www.forbes.com/sites/samabuelsamid/2021/03/11/lg-chem-commits-45b-to-expand-ev-battery-production-capacity-in-us-by-70-gwh/?sh=47842698a026; Questionnaire; https://www.automotivemanufacturingsolutions.com/emobility/lithium-ion-battery-gigafactory-database/41937.article; Questionnaire; https://www.michiganbusiness.org/news/2022/03/lg-energy-solution-and-michigan-leading-the-battery-evolution/; https://www.spglobal.com/commodityinsights/en/market-insights/latest-news/energy-transition/042722-lg-energy-aims-to-more-than-double-battery-capacity-to-520-gwhyear-by-2025; https://www.michigan.gov/whitmer/news/press-releases/2022/03/22/whitmer-announces-1200-new-jobs-from-lg-energy-solutions-investment#:~:text=LG%20Energy%20Solution%2C%20formerly%20known,has%201%2C495%20employees%20in%20Michigan;https://www.electrive.com/2022/03/24/lg-energy-solution-to-expand-michigan-plant/</t>
  </si>
  <si>
    <t>LI-CAP Technologies</t>
  </si>
  <si>
    <t>Electrodes</t>
  </si>
  <si>
    <t>https://www.licaptech.com/</t>
  </si>
  <si>
    <t>9795 Business Park Dr
Unit I</t>
  </si>
  <si>
    <t>Sacramento</t>
  </si>
  <si>
    <t>916-329-8099</t>
  </si>
  <si>
    <t>LICAP Technologies</t>
  </si>
  <si>
    <t>licaptech.com; https://www.zoominfo.com/c/licap-technologies-inc/458886699; https://rocketreach.co/licap-technologies-inc-profile_b4525d66fc89e31f</t>
  </si>
  <si>
    <t xml:space="preserve">LI-CAP Technologies' Activated Dry Electrode® technology enables cost-effective and environmentally friendly manufacturing of lithium-ion batteries, ultracapacitors, and lithium-ion capacitors with superior performance. </t>
  </si>
  <si>
    <t>https://www.licaptech.com/, https://www.licaptech.com/about</t>
  </si>
  <si>
    <t>LION Electric</t>
  </si>
  <si>
    <t>Lion Campus - Battery Plant and Innovation Center</t>
  </si>
  <si>
    <t>https://thelionelectric.com/en</t>
  </si>
  <si>
    <t>9900 Rie Irénée Vachon</t>
  </si>
  <si>
    <t>Mirabel</t>
  </si>
  <si>
    <t>J7N 3C5</t>
  </si>
  <si>
    <t>450-432-5466</t>
  </si>
  <si>
    <t>thelionelectric.com/documents/en/PressRelease_Lion_BatteryManufacturingPlantOpening_ENG.pdf; https://s27.q4cdn.com/902820926/files/doc_presentations/2023/May-2023-IR-Presentation-V2.pdf</t>
  </si>
  <si>
    <t>LION Electric manufactures innovative zero-emission vehicles, including all-electric school buses and urban trucks. A leading OEM in North American transportation electrification, it actively seeks new technologies for user-specific features.</t>
  </si>
  <si>
    <t>First packs were tested; Facility will get to 1.7 GWh by the end of 2023 and then on to 5 GWh</t>
  </si>
  <si>
    <t>Lithion Battery, Inc.</t>
  </si>
  <si>
    <t>Engineered Power Limited Partnership</t>
  </si>
  <si>
    <t>https://www.lithionbattery.com/</t>
  </si>
  <si>
    <t>3103 14th Ave NE, #20</t>
  </si>
  <si>
    <t>T2A 7N6</t>
  </si>
  <si>
    <t>403-235-2584</t>
  </si>
  <si>
    <t>Lithion Battery Inc.</t>
  </si>
  <si>
    <t>lithionbattery.com</t>
  </si>
  <si>
    <t>Lithion Batteries, a vertically integrated manufacturer of battery cells and packs, produces custom, high-quality power solutions globally, emphasizing reliability in critical applications.</t>
  </si>
  <si>
    <t>1350 Wigwam Parkway</t>
  </si>
  <si>
    <t>702-478-3590</t>
  </si>
  <si>
    <t>Luna Lithium Battery</t>
  </si>
  <si>
    <t>Luna Lithium Hermosillo Battery Manufacturing Plant</t>
  </si>
  <si>
    <t>https://www.delunalithiumbattery.com/</t>
  </si>
  <si>
    <t>Ciudad Sahagún</t>
  </si>
  <si>
    <t>Hidalgo</t>
  </si>
  <si>
    <t>52-551-377-9167</t>
  </si>
  <si>
    <t>delunalithiumbattery.com</t>
  </si>
  <si>
    <t>Mexico City</t>
  </si>
  <si>
    <t>delunalthiumbattery.com; BNEF Cell Database; https://mexicobusiness.news/mining/news/new-lithium-battery-plant-start-operations-soon</t>
  </si>
  <si>
    <t>Luna Lithium Battery improves lives with its lithium battery technology, powering everything with energy.</t>
  </si>
  <si>
    <t>Microvast</t>
  </si>
  <si>
    <t>Microvast North American Manufacturing Facility</t>
  </si>
  <si>
    <t xml:space="preserve">Nickel manganese cobalt, Lithium iron phosphate,  Lithium titanium oxide </t>
  </si>
  <si>
    <t>https://microvast.com/</t>
  </si>
  <si>
    <t>780 International Blvd</t>
  </si>
  <si>
    <t>Stafford</t>
  </si>
  <si>
    <t>Microvast controls every aspect of battery development for industry-leading energy density, safety, ultra-fast charging, and long lifespans in commercial transportation and energy storage.</t>
  </si>
  <si>
    <t>https://microvast.com/, https://microvast.com/company/</t>
  </si>
  <si>
    <t>https://nanotechenergy.com/</t>
  </si>
  <si>
    <t>https://nanotechenergy.com/, https://nanotechenergy.com/about-us/</t>
  </si>
  <si>
    <t>Navitas Systems, LLC</t>
  </si>
  <si>
    <t>Navitas Systems Venture Drive</t>
  </si>
  <si>
    <t>https://www.navitassys.com/</t>
  </si>
  <si>
    <t>4880 Venture Drive</t>
  </si>
  <si>
    <t>734-205-1400</t>
  </si>
  <si>
    <t>Navitas Systems LLC</t>
  </si>
  <si>
    <t>Lisle</t>
  </si>
  <si>
    <t>navitassys.com; Questionnaire; https://www.zoominfo.com/c/navitas-systems-llc/356127778</t>
  </si>
  <si>
    <t>Navitas Systems specializes in comprehensive energy storage solutions, manufacturing lithium cells and products for commercial and U.S. government/military customers. Its capabilities include advanced chemistries, electronics, system integration, and more.</t>
  </si>
  <si>
    <t>https://www.navitassys.com/, https://www.navitassys.com/about-us/</t>
  </si>
  <si>
    <t>NextStar Energy (Stellantis - LG Energy Solution JV)</t>
  </si>
  <si>
    <t>Windsor Gigafactory</t>
  </si>
  <si>
    <t>https://www.stellantis.com/en/news/press-releases/2022/march/stellantis-and-lg-energy-solution-to-invest-over-5-billion-cad-in-joint-venture-for-first-large-scale-lithium-Ion-battery-production-plant-in-canada</t>
  </si>
  <si>
    <t>Windsor</t>
  </si>
  <si>
    <t>N8W 3Y3</t>
  </si>
  <si>
    <t>Stellantis - LG Energy Solution JV</t>
  </si>
  <si>
    <t>https://www.stellantis.com/en</t>
  </si>
  <si>
    <t>Hoofddorp
Seoul</t>
  </si>
  <si>
    <t>North Holland
Gyeonggi</t>
  </si>
  <si>
    <t>Netherlands,
Republic of Korea</t>
  </si>
  <si>
    <t>https://www.stellantis.com/en/news/press-releases/2022/march/stellantis-and-lg-energy-solution-to-invest-over-5-billion-cad-in-joint-venture-for-first-large-scale-lithium-Ion-battery-production-plant-in-canada; BNEF Interactive Dataset Cell manufacturing; https://moparinsiders.com/stellantis-close-to-an-agreement-to-resume-construction-of-windsor-gigafactory/</t>
  </si>
  <si>
    <t>Stellantis and LG Energy Solution's joint venture, NextStar Energy, aims to establish Canada's first major EV battery facility in Windsor, Ontario, focusing on lithium-ion battery production for Stellantis vehicle requirements.</t>
  </si>
  <si>
    <t>Construction scheduled to start at the end of 2022 with production in Q1 2024; Construction is on hold as of 6/19/2023 due to disagreement with government, but the 2 sides are close to a deal.</t>
  </si>
  <si>
    <t>https://www.stellantis.com/en/news/press-releases/2022/may/stellantis-and-samsung-announce-battery-plant-in-kokomo</t>
  </si>
  <si>
    <t>Northvolt</t>
  </si>
  <si>
    <t xml:space="preserve">Northvolt Six </t>
  </si>
  <si>
    <t>https://northvolt.com/manufacturing/six/</t>
  </si>
  <si>
    <t xml:space="preserve">Saint-Basile-le-Grand and McMasterville, suburbs of Montreal </t>
  </si>
  <si>
    <t xml:space="preserve">Montreal </t>
  </si>
  <si>
    <t xml:space="preserve"> Northvolt</t>
  </si>
  <si>
    <t>https://northvolt.com/</t>
  </si>
  <si>
    <t xml:space="preserve">Stockholm </t>
  </si>
  <si>
    <t xml:space="preserve">Sweden </t>
  </si>
  <si>
    <t>Northvolt produces batteries with clean energy to deliver batteries with a 90% lower carbon footprint than those using coal.</t>
  </si>
  <si>
    <t>Our Next Energy, Inc.</t>
  </si>
  <si>
    <t>ONE Circle Gigafactory</t>
  </si>
  <si>
    <t>https://one.ai/</t>
  </si>
  <si>
    <t>42060 Ecorse Rd.</t>
  </si>
  <si>
    <t>Belleville</t>
  </si>
  <si>
    <t>248-677-1010</t>
  </si>
  <si>
    <t>BNEF Cell Database; prnewswire.com/news-releases/battery-startup-our-next-energy-one-closes-series-a-led-by-breakthrough-energy-ventures-301400984.html; BNEF Cell Database; https://one.ai/our-next-energy-helps-gov-whitmer-unveil-make-it-in-michigan-plan</t>
  </si>
  <si>
    <t>https://one.ai/, https://one.ai/mission</t>
  </si>
  <si>
    <t>Panasonic</t>
  </si>
  <si>
    <t>De Soto Facility</t>
  </si>
  <si>
    <t>De Soto</t>
  </si>
  <si>
    <t>KS</t>
  </si>
  <si>
    <t>Kadoma</t>
  </si>
  <si>
    <t>Osaka</t>
  </si>
  <si>
    <t>https://na.panasonic.com/us/, https://na.panasonic.com/us/who-we-are</t>
  </si>
  <si>
    <t>Piersica</t>
  </si>
  <si>
    <t>https://piersica.com/</t>
  </si>
  <si>
    <t>10801 NW 42nd Ct</t>
  </si>
  <si>
    <t>Sunrise</t>
  </si>
  <si>
    <t>Pomega Energy Storage Technologies</t>
  </si>
  <si>
    <t>Colleton County Battery Plant</t>
  </si>
  <si>
    <t>https://tr.pomega.com/en/pomega-energy-storage-technologies-breaks-ground-for-new-lithium-ion-battery-plant/</t>
  </si>
  <si>
    <t>Walterboro</t>
  </si>
  <si>
    <t>Kontrolmatik Technologies</t>
  </si>
  <si>
    <t>https://www.kontrolmatik.com/en/</t>
  </si>
  <si>
    <t>Istanbul</t>
  </si>
  <si>
    <t>Türkiye</t>
  </si>
  <si>
    <t>Charged-the-book.com; https://governor.sc.gov/news/2022-12/kontrolmatik-technologies-establishing-operations-colleton-county; https://rebusinessonline.com/pomega-energy-storage-breaks-ground-on-300m-lithium-battery-plant-near-charleston/; https://charlestonbusiness.com/news/manufacturing/83129/</t>
  </si>
  <si>
    <t>Pomega Energy, a Kontrolmatik subsidiary, breaks ground on a U.S. lithium-ion battery plant in South Carolina. It will manufacture lithium iron phosphate cells and assemble turnkey energy storage systems.</t>
  </si>
  <si>
    <t>Production expected in 2024; Would like to expand to 6GWh; $300M investment; focused on ESS</t>
  </si>
  <si>
    <t>Proterra</t>
  </si>
  <si>
    <t>Powered 1</t>
  </si>
  <si>
    <t>https://www.proterra.com/</t>
  </si>
  <si>
    <t>1650 Poplar Dr. Ext.</t>
  </si>
  <si>
    <t>Greer</t>
  </si>
  <si>
    <t>Burlingame</t>
  </si>
  <si>
    <t>https://www.proterra.com/, https://www.proterra.com/about/</t>
  </si>
  <si>
    <t>QuantumScape</t>
  </si>
  <si>
    <t>SJ-1</t>
  </si>
  <si>
    <t>Battery Development</t>
  </si>
  <si>
    <t>https://www.quantumscape.com/</t>
  </si>
  <si>
    <t>1730 Technology Drive</t>
  </si>
  <si>
    <t>San Jose</t>
  </si>
  <si>
    <t>408-452-2000</t>
  </si>
  <si>
    <t>Questionnaire; https://www.mercurynews.com/2021/04/15/quantumscape-battery-big-north-san-jose-lease-expand-real-estate-tech/; Quantumscape.com; https://www.quantumscape.com/press-release/quantumscape-secures-campus-in-san-jose-california/; BNEF Interactive Dataset Cell manufacturing'</t>
  </si>
  <si>
    <t>Website states &gt; 600 employees; assumed all were at HQ;  1 GWh/yr; Listed as pilot plants in BNEF</t>
  </si>
  <si>
    <t>SJ-2</t>
  </si>
  <si>
    <t>1710 Automation Parkway</t>
  </si>
  <si>
    <t>Website states &gt; 600 employees; assumed all were at HQ; 20 GWh/yr; Listed as pilot plant in BNEF</t>
  </si>
  <si>
    <t>Rolled-Ribbon Battery Company</t>
  </si>
  <si>
    <t>Austin Headquarters</t>
  </si>
  <si>
    <t>http://rolled-ribbon.com/</t>
  </si>
  <si>
    <t>14141 W. Highway 290, Building #400</t>
  </si>
  <si>
    <t>512-387-2553</t>
  </si>
  <si>
    <t>rolled-ribbon.com; Questionnaire</t>
  </si>
  <si>
    <t>Rolled-Ribbon technology overcomes industry challenges, outperforming conventional cells in power and capacity. Its physical structures, not electrochemical formulations, deliver superior performance for high-power Li-ion applications.</t>
  </si>
  <si>
    <t>Currently at pilot scale: 1.5MWh/year. Hoping to increase to: 75MWh+/year in 2023</t>
  </si>
  <si>
    <t>Saft America Inc</t>
  </si>
  <si>
    <t>Saft America Jacksonville Lithium Ion Battery Manufacturing Plant</t>
  </si>
  <si>
    <t>https://www.saft.com/</t>
  </si>
  <si>
    <t>13575 Waterworks St</t>
  </si>
  <si>
    <t>904-861-1501</t>
  </si>
  <si>
    <t>Saft</t>
  </si>
  <si>
    <t>Levallois-Perret</t>
  </si>
  <si>
    <t>Île-de-France</t>
  </si>
  <si>
    <t>France</t>
  </si>
  <si>
    <t>Saft delivers longer-lasting batteries and systems for critical safety applications, back-up power, and propulsion, ensuring high performance in various environments.</t>
  </si>
  <si>
    <t>https://www.saft.com/, https://www.saft.com/about-us/who-saft/battery-company</t>
  </si>
  <si>
    <t>Samsung SDI America Inc.</t>
  </si>
  <si>
    <t>Auburn Hills</t>
  </si>
  <si>
    <t>https://www.samsungsdi.com/index.html</t>
  </si>
  <si>
    <t>4121 N. Atlantic Blvd.</t>
  </si>
  <si>
    <t>248-843-7871</t>
  </si>
  <si>
    <t>Samsung SDI Inc.</t>
  </si>
  <si>
    <t>Yongin</t>
  </si>
  <si>
    <t>Gyeonggi-do</t>
  </si>
  <si>
    <t xml:space="preserve">South Korea  </t>
  </si>
  <si>
    <t>samsungsdi.ocm; https://www.media.stellantis.com/be-fr/corporate-communications/press/stellantis-and-samsung-sdi-to-form-joint-venture-for-lithium-ion-battery-production-in-north-america-1634888846-1634886420;https://www.linkedin.com/company/samsung-sdi-america-inc-</t>
  </si>
  <si>
    <t>Samsung SDI America Inc. specializes in manufacturing lithium-ion batteries, energy storage systems, and electronic materials, focusing on applications in electric vehicles, renewable energy, and consumer electronics industries.</t>
  </si>
  <si>
    <t>https://www.samsungsdi.com/index.html, https://www.samsungsdi.com/lithium-ion-battery/index.html</t>
  </si>
  <si>
    <t>Sion Power</t>
  </si>
  <si>
    <t>https://sionpower.com/</t>
  </si>
  <si>
    <t>2900 E. Elvira Road</t>
  </si>
  <si>
    <t>520-799-7500</t>
  </si>
  <si>
    <t>sionpower.com; https://www.linkedin.com/company/sion-power#:~:text=Headquartered%20in%20Tucson%2C%20Arizona%2C%20Sion,500%20patents%20issued%20and%20pending; Pitchbook.com</t>
  </si>
  <si>
    <t>Sion Power pioneers high-energy lithium-metal rechargeable batteries, focusing on electric vehicles and aerospace markets with dendrite-resistant technology.</t>
  </si>
  <si>
    <t>Sionic Energy</t>
  </si>
  <si>
    <t>Headquarters</t>
  </si>
  <si>
    <t>Electrode Materials</t>
  </si>
  <si>
    <t>Additives</t>
  </si>
  <si>
    <t>https://sionicenergy.com/</t>
  </si>
  <si>
    <t>1200 Ridgeway Ave, Suite 110</t>
  </si>
  <si>
    <t>Rochester</t>
  </si>
  <si>
    <t>SK Battery America</t>
  </si>
  <si>
    <t>SK Battery America Commerce Georgia Battery Manufacturing Plant Phase I</t>
  </si>
  <si>
    <t>https://eng.sk.com/</t>
  </si>
  <si>
    <t>1523 Steve Reynolds Industrial Pkwy</t>
  </si>
  <si>
    <t>Commerce</t>
  </si>
  <si>
    <t>706-520-7500</t>
  </si>
  <si>
    <t>SK On</t>
  </si>
  <si>
    <t>Incheon</t>
  </si>
  <si>
    <t>BNEF: Interactive Datasets/Storage/Cell manufacturers; https://www.automotivemanufacturingsolutions.com/emobility/lithium-ion-battery-gigafactory-database/41937.article;https://auto.economictimes.indiatimes.com/news/auto-components/sk-innovation-to-raise-annual-battery-capacity-to-200-gwh-by-2025/84008343; https://www.ajc.com/news/business/sk-boosts-hiring-plans-for-georgia-battery-plant/BBUP7AKM6NA75CRJM36J36MH5I/</t>
  </si>
  <si>
    <t xml:space="preserve">Will have 2,600 workers at the end of Phase II (end of 2023).  </t>
  </si>
  <si>
    <t>https://eng.sk.com/, https://eng.sk.com/about</t>
  </si>
  <si>
    <t>SK Battery America Commerce Georgia Battery Manufacturing Plant Phase II</t>
  </si>
  <si>
    <t>BNEF: Interactive Datasets/Storage/Cell manufacturers; https://www.prnewswire.com/news-releases/sk-innovation-accelerates-hiring-at-its-first-us-based-electric-vehicle-battery-site-in-georgia-301134940.html; https://www.automotivemanufacturingsolutions.com/emobility/lithium-ion-battery-gigafactory-database/41937.article; https://www.ajc.com/news/business/sk-boosts-hiring-plans-for-georgia-battery-plant/BBUP7AKM6NA75CRJM36J36MH5I/</t>
  </si>
  <si>
    <t>One of two factories. Together they will have 21.5 GWh capacity when completed in 2023</t>
  </si>
  <si>
    <t>Solid Power Inc.</t>
  </si>
  <si>
    <t>Solid Power</t>
  </si>
  <si>
    <t>https://www.solidpowerbattery.com/</t>
  </si>
  <si>
    <t>486 S. Pierce Ave., Unit E</t>
  </si>
  <si>
    <t>Louisville</t>
  </si>
  <si>
    <t>303-219-0720</t>
  </si>
  <si>
    <t>Solid Power Inc</t>
  </si>
  <si>
    <t>solidpowerbattery.com; https://www.electrive.com/2021/05/25/solid-power-presents-detail-sto-their-solid-state-battery-platform/  https://boards.greenhouse.io/solidpower https://s28.q4cdn.com/717221730/files/doc_presentations/Solid-Power-Investor-Presentation-June-2021-Final.pdf; Questionnaire; Email; Pitchbook.com; BNEF Cell Database</t>
  </si>
  <si>
    <t xml:space="preserve">Startup company that is developing all-solid-state rechargeable batteries for Evs and power; has JDAs with BMW, Ford and investors include Hyundai, Samsung, Volta Energy Technologies, Umicore, A123 Systems, Sanoh and Solvay; Has pilot plant since 2008.  Can produce 1-10 MWh/yr; Planning to build Solid Power 2, which will make u[p to 30 MT/y solid electrolyte and do R&amp;D.  Also produces solid state sulfide electrolyte </t>
  </si>
  <si>
    <t>https://www.solidpowerbattery.com/, https://www.solidpowerbattery.com/about/</t>
  </si>
  <si>
    <t>StarPlus Energy (JV Stellantis - Samsung SDI Co) Ltd</t>
  </si>
  <si>
    <t>StarPlus Energy Plant 1</t>
  </si>
  <si>
    <t>Kokomo</t>
  </si>
  <si>
    <t>Hoofddorp
Yongin</t>
  </si>
  <si>
    <t>StarPlus Energy Plant 2</t>
  </si>
  <si>
    <t>https://www.stellantis.com/en/news/press-releases/2023/october/stellantis-samsung-sdi-announce-kokomo-indiana-as-site-for-second-us-starplus-energy-gigafactory#:~:text=The%20new%20StarPlus%20Energy%20plant,Kokomo%20and%20the%20surrounding%20areas.</t>
  </si>
  <si>
    <t>$3.2B investment; production scheduled for 2027</t>
  </si>
  <si>
    <t>Statevolt</t>
  </si>
  <si>
    <t>Statevolt Imperial Valley Battery Manufacturing Plant</t>
  </si>
  <si>
    <t>https://www.statevolt.com/</t>
  </si>
  <si>
    <t>2029 Century Park East Suite 400N</t>
  </si>
  <si>
    <t>https://insideevs.com/news/581719/california-statevolt-gigafactory-project/; Statevolt.com; BNEF Interactive Dataset Cell manufacturing; https://chargedevs.com/newswire/statevolt-to-build-54-gwh-battery-gigafactory-in-california/</t>
  </si>
  <si>
    <t>Statevolt aims to be a leading player in the energy transition with Gigafactories in strategic U.S. locations. Its hyperlocal model prioritizes sustainability and a domestic supply chain for American-made batteries.</t>
  </si>
  <si>
    <t>New company; Address is for HQ as site has not yet been selected. Will use locally produced lithium and geothermal power from its planned Hells Kitchen Lithium and Power development</t>
  </si>
  <si>
    <t>https://www.statevolt.com/, https://statevolt.com/about/</t>
  </si>
  <si>
    <t>Stellantis</t>
  </si>
  <si>
    <t>Belvidere Plant</t>
  </si>
  <si>
    <t>3000 W Chrysler Dr</t>
  </si>
  <si>
    <t>Belvidere</t>
  </si>
  <si>
    <t>Hoofddorp</t>
  </si>
  <si>
    <t>North Holland</t>
  </si>
  <si>
    <t>Netherlands</t>
  </si>
  <si>
    <t>On site of Belvidere Assembly plant; $5B investment - $3.2B for battery plant; startup in 2028</t>
  </si>
  <si>
    <t>Stromvolt</t>
  </si>
  <si>
    <t>https://www.stromvolt.com/</t>
  </si>
  <si>
    <t>https://www.electrive.com/2021/10/06/stromvolt-americas-announces-battery-plant-plans-for-canada/; BNEF Interactive Dataset cell manufacturing; stromvolt.com</t>
  </si>
  <si>
    <t xml:space="preserve">
StromVolt tackles lithium cell shortages amid growing EV demand, aiming to secure North American clean tech leadership by owning innovation and intellectual property development, reducing exposure to geopolitical risks.</t>
  </si>
  <si>
    <t>Plant will start with a 250 MWh/yr in 2023 and grow to 10 GWh/yr by 2030; Website specifies cells</t>
  </si>
  <si>
    <t>https://www.stromvolt.com/, https://www.stromvolt.com/about</t>
  </si>
  <si>
    <t>Stryten Energy</t>
  </si>
  <si>
    <t>Ottowa Transportation Manufacturing Plant</t>
  </si>
  <si>
    <t xml:space="preserve">Prismatic cell </t>
  </si>
  <si>
    <t>https://www.stryten.com/</t>
  </si>
  <si>
    <t>15 Fitzgerald Rd
Suite 100</t>
  </si>
  <si>
    <t>K2H 9G1</t>
  </si>
  <si>
    <t>866-713-0406</t>
  </si>
  <si>
    <t>Stryten Energy LLC</t>
  </si>
  <si>
    <t>Alpharetta</t>
  </si>
  <si>
    <t>stryten.com; https://www.galvion.com/blogs/newsroom/galvion-announces-sale-of-vehicle-power-division-assets-to-stryten-energy-llc</t>
  </si>
  <si>
    <t>Stryten Energy offers a comprehensive range of advanced lead, lithium, and vanadium batteries, providing versatile energy solutions tailored to specific customer needs through diverse chemistry options.</t>
  </si>
  <si>
    <t>Li-ion applications are mainly military; have strong  presence in advanced lead-acid batteries</t>
  </si>
  <si>
    <t>https://www.stryten.com/, https://www.stryten.com/about-us/</t>
  </si>
  <si>
    <t>Tesla Megafactory</t>
  </si>
  <si>
    <t>https://www.tesla.com/energy</t>
  </si>
  <si>
    <t>700 D'Arcy Pkwy</t>
  </si>
  <si>
    <t>Lathrop</t>
  </si>
  <si>
    <t>https://electrek.co/2022/10/26/tesla-unveils-megafactory-battery-production-ramps-up/</t>
  </si>
  <si>
    <t>Facility has commercial production in 2023 and will ramp up to 40 GWh</t>
  </si>
  <si>
    <t xml:space="preserve">Tesla Inc </t>
  </si>
  <si>
    <t>Tesla Fremont Pilot Battery Manufacturing Plant</t>
  </si>
  <si>
    <t>https://www.tesla.com/fremont-factory</t>
  </si>
  <si>
    <t>4680 Kato Road</t>
  </si>
  <si>
    <t>Tesla Inc</t>
  </si>
  <si>
    <t>BNEF: Interactive Datasets/Storage/Cell manufacturers; https://insideevs.com/news/485347/musk-tesla-4680-cell-pilot-plant-top-capacity/; https://insideevs.com/news/666756/tesla-expanding-4680-battery-cell-facility-kato-road/</t>
  </si>
  <si>
    <t>https://www.tesla.com/fremont-factory, Accelerate the world’s transition to sustainable energy at our hub for Model S, Model 3, Model X and Model Y production.</t>
  </si>
  <si>
    <t>Tesla Inc, Panasonic Corp</t>
  </si>
  <si>
    <t>https://www.tesla.com/giga-nevada</t>
  </si>
  <si>
    <t>Electric Avenue</t>
  </si>
  <si>
    <t>Sparks</t>
  </si>
  <si>
    <t>888-518-3752</t>
  </si>
  <si>
    <t>https://www.tesla.com/blog/continuing-our-investment-nevada#:~:text=Building%20Gigafactory%20Nevada,world's%20transition%20to%20sustainable%20energy.</t>
  </si>
  <si>
    <t xml:space="preserve">Tesla/Panasonic Gigafactory Nevada is one of the world's highest volume plants for electric motors, energy storage products(lithium -ion), vehicle powertrains and batteries—producing billions of cells per year. </t>
  </si>
  <si>
    <t>https://www.tesla.com/giga-nevada, https://www.tesla.com/about</t>
  </si>
  <si>
    <t>Tesla Gigafactory Expansion</t>
  </si>
  <si>
    <t>Tesla Inc.</t>
  </si>
  <si>
    <t>Gigafactory Texas - Cell 1</t>
  </si>
  <si>
    <t>https://www.tesla.com/giga-texas</t>
  </si>
  <si>
    <t>650-681-5000</t>
  </si>
  <si>
    <t>https://electrek.co/2022/02/03/tesla-applies-build-giant-new-cathode-factory-battery-production-gigafactory-texas/; https://electrek.co/2023/09/22/tesla-reveals-unbelievable-employment-numbers-giga-texas/</t>
  </si>
  <si>
    <t>$368B investment</t>
  </si>
  <si>
    <t>https://www.tesla.com/giga-texas, https://www.tesla.com/about</t>
  </si>
  <si>
    <t xml:space="preserve">Toyota </t>
  </si>
  <si>
    <t>Toyota Battery Manufacturing North Carolina (TBMNC)</t>
  </si>
  <si>
    <t>https://www.toyota.com/usa/operations/map/tbmnc</t>
  </si>
  <si>
    <t>Liberty</t>
  </si>
  <si>
    <t>Toyota</t>
  </si>
  <si>
    <t>https://www.toyota.com/</t>
  </si>
  <si>
    <t>Aichi</t>
  </si>
  <si>
    <t>Production will start in 2025; Build LIBs for both EVs and hybrids; $13.9B investment; Will use 100% renewable energy</t>
  </si>
  <si>
    <t>Ultium Cells LLC (JV of GM and LG Energy Solution)</t>
  </si>
  <si>
    <t>Lansing Battery Manufacturing Plant</t>
  </si>
  <si>
    <t>https://www.ultiumcell.com/</t>
  </si>
  <si>
    <t>Lansing</t>
  </si>
  <si>
    <t>517-267-044</t>
  </si>
  <si>
    <t>Ultium Cells</t>
  </si>
  <si>
    <t>Lordstown Manufacturing Plant</t>
  </si>
  <si>
    <t>586-295-5429</t>
  </si>
  <si>
    <t>Spring Hill Battery Manufacturing Plant</t>
  </si>
  <si>
    <t>301 Donald F Ephlin Parkway</t>
  </si>
  <si>
    <t>Spring Hill</t>
  </si>
  <si>
    <t>931-486-5440</t>
  </si>
  <si>
    <t>ultiumcell.com; https://www.automotivemanufacturingsolutions.com/emobility/lithium-ion-battery-gigafactory-database/41937.article; https://insideevs.com/news/590979/ultium-cells-steel-building-structure-tennessee/#:~:text=The%20upcoming%20plant%20in%20Spring,very%20soon%20%2D%20in%20August%202022; BNEF Interactive Dataset Cell manufacturing; https://www.ultiumcell.com/our-locations/spring-hill-tn; https://theconstructionbroadsheet.com/ultium-cells-invests-extra-m-in-tennessee-factory-increases-capacity-p1147-174.htm; https://www.ucbjournal.com/ultium-cells-to-expand-battery-cell-manufacturing-plant-in-spring-hill/</t>
  </si>
  <si>
    <t>Joint venture between LG and GM; Production slated for late 2023; $2.6B investment after additional $275M for expansion</t>
  </si>
  <si>
    <t>Volkswagen - PowerCo</t>
  </si>
  <si>
    <t>Volkswagen St. Thomas Gigafactory</t>
  </si>
  <si>
    <t>https://www.volkswagengroupofamerica.com/en-us/</t>
  </si>
  <si>
    <t>St. Thomas</t>
  </si>
  <si>
    <t>Volkswagen Group</t>
  </si>
  <si>
    <t>https://www.volkswagenag.com/</t>
  </si>
  <si>
    <t>Wolfsburg</t>
  </si>
  <si>
    <t>Lower Saxony</t>
  </si>
  <si>
    <t>the-.com; https://www.reuters.com/business/autos-transportation/volkswagen-canada-battery-plant-targets-90-gwh-capacity-its-biggest-yet-2023-04-21/; https://www.volkswagen-newsroom.com/en/press-releases/volkswagen-group-steps-up-activities-in-north-america-canada-chosen-as-location-for-first-overseas-gigafactory-of-its-battery-company-powerco-se-15615; Battery Atlas</t>
  </si>
  <si>
    <t>$14.8B investment from VW and $9.6B in tax credits from Canadian government; groundbreaking planned for 2024 with production in 2027</t>
  </si>
  <si>
    <t>https://www.volkswagengroupofamerica.com/en-us/, https://www.volkswagengroupofamerica.com/en-us/about, https://vwiecc.com/</t>
  </si>
  <si>
    <t>Xalt Energy MI LLC</t>
  </si>
  <si>
    <t>Xalt Energy Battery Park</t>
  </si>
  <si>
    <t>https://www.xaltenergy.com/</t>
  </si>
  <si>
    <t>2700 S. Saginaw Rd</t>
  </si>
  <si>
    <t>Midland</t>
  </si>
  <si>
    <t>989-486-8501</t>
  </si>
  <si>
    <t>Xalt Energy</t>
  </si>
  <si>
    <t>xaltenergy.com; Questionnaire; https://siteselection.com/theEnergyReport/2015/feb/storage.cfm#:~:text=The%20initial%20annual%20production%20capacity,500%2C000%20start%2Fstop%20vehicle%20batteries; https://craft.co/xalt-energy-109; https://www.zoominfo.com/pic/xalt-energy-llc/363457532</t>
  </si>
  <si>
    <t>Xalt Energy, based in Michigan, specializes in designing and manufacturing high-quality lithium-ion batteries for heavy-duty commercial, industrial, and marine electric vehicles and energy storage applications.</t>
  </si>
  <si>
    <t>https://www.xaltenergy.com/, https://www.xaltenergy.com/about/</t>
  </si>
  <si>
    <t>Xerion Advanced Battery Corp</t>
  </si>
  <si>
    <t>Dayton Development Facility</t>
  </si>
  <si>
    <t>Lithium cobalt oxide Silicon cells</t>
  </si>
  <si>
    <t>https://xerionbattery.com/</t>
  </si>
  <si>
    <t>3100 Research Blvd, Ste 320</t>
  </si>
  <si>
    <t>Kettering</t>
  </si>
  <si>
    <t>937-733-8976</t>
  </si>
  <si>
    <t xml:space="preserve">Kettering </t>
  </si>
  <si>
    <t>xerionbattery.com; Questionnaire</t>
  </si>
  <si>
    <t>Development of battery manufacturing platform innovative refining and deposition and a novel electrode architecture; Focus on Lithium cobalt oxide/Silicon pouch cells; Also listed in equipment</t>
  </si>
  <si>
    <t>https://xerionbattery.com/, https://xerionbattery.com/about-xabc/</t>
  </si>
  <si>
    <t>Xerion Dayton Cell Production Facility</t>
  </si>
  <si>
    <t>250 Northwoods Blvd</t>
  </si>
  <si>
    <t>Vandalia</t>
  </si>
  <si>
    <t>720-229-0697</t>
  </si>
  <si>
    <t>Questionnaire; https://electric-vehicle.autotechoutlook.com/vendor/xerion-advanced-battery-changing-the-dynamics-of-lithium-ion-battery-manufacturing-cid-145-mid-19.html; https://www.zoominfo.com/c/xerion-advanced-battery-corp/348122338; https://craft.co/xerion-materials-corp; https://www.daytondailynews.com/business/battery-maker-plans-21m-investment-vandalia-plant/IUA02IZGPUBy1m3pKZUUeM/#:~:text=Xerion%20has%20about%2040%20employees,to%20beyond%201%2C000%20after%20that.</t>
  </si>
  <si>
    <t>Xerion is finishing development on a new, fast-charging and longer-lasting advanced lithium ion battery. The technology could extend battery life for a phone or a tool by up to 40 percent, while charging in just six minutes. Full production is projected for 2022</t>
  </si>
  <si>
    <t>Questionnaire; https://www.zoominfo.com/c/xerion-advanced-battery-corp/348122338; https://craft.co/xerion-materials-corp; https://www.daytondailynews.com/business/battery-maker-plans-21m-investment-vandalia-plant/IUA02IZGPUBy1m3pKZUUeM/#:~:text=Xerion%20has%20about%2040%20employees,to%20beyond%201%2C000%20after%20that.</t>
  </si>
  <si>
    <t>Full production is scheduled for 2022, but could not confirm</t>
  </si>
  <si>
    <t>Questionnaire;https://www.signalhire.com/companies/xerion-advanced-battery-corp; https://www.zoominfo.com/c/xerion-advanced-battery-corp/348122338; https://craft.co/xerion-materials-corp; https://www.daytondailynews.com/business/battery-maker-plans-21m-investment-vandalia-plant/IUA02IZGPUBy1m3pKZUUeM/#:~:text=Xerion%20has%20about%2040%20employees,to%20beyond%201%2C000%20after%20that.</t>
  </si>
  <si>
    <t>Could not confirm 2022 start</t>
  </si>
  <si>
    <t>Downstream</t>
  </si>
  <si>
    <t>3M</t>
  </si>
  <si>
    <t>3M Guin</t>
  </si>
  <si>
    <t>Non-cell Components</t>
  </si>
  <si>
    <t>Thermal Systems</t>
  </si>
  <si>
    <t>https://www.3m.com/</t>
  </si>
  <si>
    <t>6675 US Highway 43</t>
  </si>
  <si>
    <t>Guin</t>
  </si>
  <si>
    <t>205-468-3315</t>
  </si>
  <si>
    <t>Saint Paul</t>
  </si>
  <si>
    <t>EW</t>
  </si>
  <si>
    <t>3m.com</t>
  </si>
  <si>
    <t xml:space="preserve">3M applies science in collaborative ways to improve lives daily. </t>
  </si>
  <si>
    <t>Thermal Pads &amp; Fillers</t>
  </si>
  <si>
    <t>https://www.3m.com/; https://www.3m.com/3M/en_US/company-us/about-3m/</t>
  </si>
  <si>
    <t>3M Cottage Grove</t>
  </si>
  <si>
    <t>10746 Innovation Road</t>
  </si>
  <si>
    <t>Cottage Grove</t>
  </si>
  <si>
    <t>651-458-2334</t>
  </si>
  <si>
    <t>3M Springfield</t>
  </si>
  <si>
    <t>Safety Systems</t>
  </si>
  <si>
    <t>3211 E Chestnut Expressway</t>
  </si>
  <si>
    <t>Springfield</t>
  </si>
  <si>
    <t>417-869-3501</t>
  </si>
  <si>
    <t>Rapid thermal suppression</t>
  </si>
  <si>
    <t>AA Portable Power Corp.</t>
  </si>
  <si>
    <t>Cell Assemblies/ Groupings</t>
  </si>
  <si>
    <t>Packs</t>
  </si>
  <si>
    <t>https://www.batteryspace.com/?gad=1&amp;gclid=Cj0KCQjwk96lBhDHARIsAEKO4xY2o39jDdsYILun_GXH8PAloFNva54KUidx4aN6RDw6Uc46SGLc530aAjq2EALw_wcB</t>
  </si>
  <si>
    <t>825 South 19th Street</t>
  </si>
  <si>
    <t>Richmond</t>
  </si>
  <si>
    <t>510-525-2328</t>
  </si>
  <si>
    <t>Thomasnet: Battery Packs / manufacturers; batteryspace.com</t>
  </si>
  <si>
    <t xml:space="preserve">AA Portable Power Corp. (dba: Batteryspace.com) was founded in 2000 and became a reputable battery manufacturer over the years. </t>
  </si>
  <si>
    <t>Mostly a battery distributor, but has production lines for custom order battery packs and battery testing. Workforce Range: 10-49</t>
  </si>
  <si>
    <t>https://www.batteryspace.com/?gad=1&amp;gclid=Cj0KCQjwk96lBhDHARIsAEKO4xY2o39jDdsYILun_GXH8PAloFNva54KUidx4aN6RDw6Uc46SGLc530aAjq2EALw_wcB, https://www.batteryspace.com/contactus.aspx</t>
  </si>
  <si>
    <t>Acculon Energy</t>
  </si>
  <si>
    <t>Rev1</t>
  </si>
  <si>
    <t>Battery management system</t>
  </si>
  <si>
    <t>https://acculonenergy.com/</t>
  </si>
  <si>
    <t>1305 Kinnear Rd</t>
  </si>
  <si>
    <t>Columbus</t>
  </si>
  <si>
    <t>614-259-7792</t>
  </si>
  <si>
    <t xml:space="preserve">Acculon Energy is a battery system developer and manufacturer. It provides an innovative end-to-end approach for accelerating market entry while minimizing risk during commercialization. </t>
  </si>
  <si>
    <t>Betsy Barry</t>
  </si>
  <si>
    <t>betsy.barry@acculonenergy.com</t>
  </si>
  <si>
    <t>706-206-7271</t>
  </si>
  <si>
    <t>ADA Technologies, Inc.</t>
  </si>
  <si>
    <t>https://www.adatech.com/</t>
  </si>
  <si>
    <t>11149 Bradford Road</t>
  </si>
  <si>
    <t>Littleton</t>
  </si>
  <si>
    <t>303-792-5615</t>
  </si>
  <si>
    <t>adatech.com; Questionnaire; https://www.buzzfile.com/business/Ada-Technologies,-Inc.-303-792-5615</t>
  </si>
  <si>
    <t>ADA Technologies manufactures innovative products for advanced markets.</t>
  </si>
  <si>
    <t xml:space="preserve">Thermal Interface Materials; </t>
  </si>
  <si>
    <t>https://www.adatech.com/, https://www.adatech.com/company</t>
  </si>
  <si>
    <t>https://spectrumnews1.com/ky/bowling-green/news/2022/04/26/envision-aesc-plans-to-establish--2-billion-gigafactory-in-kentucky</t>
  </si>
  <si>
    <t>Smyrna Battery Plant</t>
  </si>
  <si>
    <t>500 Battery Plant Rd</t>
  </si>
  <si>
    <t>https://www.commercialappeal.com/story/money/2018/08/03/nissan-envision-group-take-control-smyrna-battery-plant/897768002/; https://www.dnb.com/business-directory/company-profiles.envision_aesc_(us)_llc.8a4477d46136013057715865676bc4c9.html</t>
  </si>
  <si>
    <t>AKASOL, Inc.</t>
  </si>
  <si>
    <t>Hazel Park</t>
  </si>
  <si>
    <t>https://www.borgwarner.com/acquires/akasol</t>
  </si>
  <si>
    <t>1400 E 10 Mile Rd, Suite 150</t>
  </si>
  <si>
    <t>248-25-7843</t>
  </si>
  <si>
    <t xml:space="preserve">BorgWarner </t>
  </si>
  <si>
    <t>https://www.borgwarner.com/home</t>
  </si>
  <si>
    <t>www.akasol.com/en; borgwarner.com; Questionnaire; https://www.automotivemanufacturingsolutions.com/emobility/lithium-ion-battery-gigafactory-database/41937.article; https://www.buzzfile.com/business/Akasol-Inc.-248-259-7843</t>
  </si>
  <si>
    <t>BorgWarner's acquisition of AKASOL is expected to significantly strengthen the company’s commercial vehicle and industrial electrification capabilities, which positions it to capitalize on a fast-growing battery systems market.</t>
  </si>
  <si>
    <t>https://www.borgwarner.com/acquires/akasol, https://www.borgwarner.com/company</t>
  </si>
  <si>
    <t>Modules/ Arrays</t>
  </si>
  <si>
    <t>Broadview</t>
  </si>
  <si>
    <t>2600 S 25th Ave, Suite Z</t>
  </si>
  <si>
    <t>872-281-7606</t>
  </si>
  <si>
    <t xml:space="preserve">AllCell Technology produces safe lithium-ion batteries. </t>
  </si>
  <si>
    <t>https://www.allcelltech.com/index.php/, https://www.allcelltech.com/index.php/about-us/allcell-overview/</t>
  </si>
  <si>
    <t>Alpha Technologies</t>
  </si>
  <si>
    <t>https://www.alpha.com/</t>
  </si>
  <si>
    <t>1075 Satellite Blvd NW #100</t>
  </si>
  <si>
    <t>Suwanee</t>
  </si>
  <si>
    <t>800-322-5742</t>
  </si>
  <si>
    <t>EnerSys</t>
  </si>
  <si>
    <t>Questionnaire; enersys.com; alpha.com</t>
  </si>
  <si>
    <t>Alpha Technologies, and EnerSys company, delivers integrated energy storage systems designed to meet the demands of a fast-evolving energy future, particularly in broadband and renewable energy applications.</t>
  </si>
  <si>
    <t>https://www.alpha.com/, https://www.alpha.com/company/overview/about-alpha-technologies</t>
  </si>
  <si>
    <t>7307 Quality Circle</t>
  </si>
  <si>
    <t>altairnano.com</t>
  </si>
  <si>
    <t>LTO Battery Module; Closed its Reno manuf. Facility and moved it to China.  Initial facility in Anderson is listed as permanently closed; BNEF does not list it;  Unsure if it  makes cells in US. Called and emailed</t>
  </si>
  <si>
    <t>Racks / Cabinets</t>
  </si>
  <si>
    <t>Up to 40 LTO-modules/rack; Closed its Reno manuf. Facility and moved it to China.  Initial facility in Anderson is listed as permanently closed; BNEF does not list it;  Unsure if it  makes cells in US. Called and emailed</t>
  </si>
  <si>
    <t>American Battery Solutions</t>
  </si>
  <si>
    <t>https://www.americanbatterysolutions.com/</t>
  </si>
  <si>
    <t>MWh</t>
  </si>
  <si>
    <t>Lake Orion</t>
  </si>
  <si>
    <t>americanbatterysolutions.com/high-voltage; dnb.com/business-directory/company-profiles.american_battery_solutions_inc; Questionnaire; https://www.americanbatterysolutions.com/news-articles/american-battery-solutions-announces-re-launch-of-springboro-ohio-manufacturing-facility-with-added-capacity-to-meet-growing-lithium-ion-battery-demand; https://www.oemoffhighway.com/electronics/power-systems/batteries-capacitors/company/22005710/american-battery-solutions#:~:text=Our%20manufacturing%20team%20has%20produced,motive%20industrial%2C%20and%20commercial%20sectors.</t>
  </si>
  <si>
    <t>American Battery Solutions delivered high-quality lithium-ion integrated battery solutions to meet energy needs</t>
  </si>
  <si>
    <t>Assembles battery packs for Fiat; 8 MWh/y expected production 2025 for 150,000 vehicles; Production capacity was estimated from current production of 60k packs to 150k packs corresponding to 8 MWh</t>
  </si>
  <si>
    <t>americanlithiumenergy.com; https://www.datanyze.com/companies/american-lithium-energy/347887839</t>
  </si>
  <si>
    <t>American Lithium Energy ships the world's highest energy density silicon anode lithium-ion batteries.</t>
  </si>
  <si>
    <t>Amphenol</t>
  </si>
  <si>
    <t>Amphenol Optimize</t>
  </si>
  <si>
    <t>Electrical Systems</t>
  </si>
  <si>
    <t>https://www.amphenol.com/</t>
  </si>
  <si>
    <t>México 15 Km 6.5, Zona Industrial</t>
  </si>
  <si>
    <t>Nogales</t>
  </si>
  <si>
    <t>52-631-311-1600</t>
  </si>
  <si>
    <t>Amphenol Corporation</t>
  </si>
  <si>
    <t>Wallingford</t>
  </si>
  <si>
    <t>CT</t>
  </si>
  <si>
    <t>Questionnaire; amphenol.com</t>
  </si>
  <si>
    <t>Amphenol is a global leader in high-tech interconnect, sensor, and antenna solutions, catering to diverse markets such as automotive, aerospace, industrial, IT, military, and mobile technologies, driving electronic advancements worldwide.</t>
  </si>
  <si>
    <t>Amphenol Industrial Operations</t>
  </si>
  <si>
    <t>https://www.tpil.com/</t>
  </si>
  <si>
    <t>191 Delaware Ave</t>
  </si>
  <si>
    <t>Sidney</t>
  </si>
  <si>
    <t>888-364-9011</t>
  </si>
  <si>
    <t>Amphenol Industrial Operations specializes in interconnect systems for harsh environments, offering a wide range of connectors and solutions for industrial, military, and other demanding applications​</t>
  </si>
  <si>
    <t>Amphenol Interconnect Products</t>
  </si>
  <si>
    <t>https://amphenol-ipc.com/</t>
  </si>
  <si>
    <t>20 Valley St</t>
  </si>
  <si>
    <t>Endwell</t>
  </si>
  <si>
    <t>607-754-4444</t>
  </si>
  <si>
    <t>Amphenol IPC is a premier provider of integrated worldwide custom power solutions and cable assembly with a complete portfolio of leading-edge power solutions, advanced customization, and unparalleled customer support.</t>
  </si>
  <si>
    <t>https://amphenol-ipc.com/, https://amphenol-ipc.com/about/</t>
  </si>
  <si>
    <t>Amphenol Advanced Sensors</t>
  </si>
  <si>
    <t>https://www.amphenol-sensors.com/en/</t>
  </si>
  <si>
    <t>967 Windfall Road</t>
  </si>
  <si>
    <t>203-265-8900</t>
  </si>
  <si>
    <t xml:space="preserve">Amphenol Advanced Sensors excels in developing innovative sensing technologies and embedded measurement solutions for industry-specific and regulatory applications, enhancing decision-making through real-time critical information.
</t>
  </si>
  <si>
    <t>Thermal Runaway Detection in LIBs</t>
  </si>
  <si>
    <t>Amphenol Thermometrics</t>
  </si>
  <si>
    <t>Amphenol Thermometrics St. Marys</t>
  </si>
  <si>
    <t>Amphenol Thermometrics specializes in advanced temperature sensors, producing infrared sensors and NTC thermistors for non-contact temperature measurement and cryogenic liquid level detection, widely used in automotive, HVAC, and medical industries.</t>
  </si>
  <si>
    <t>Amphenol Thermometrics Tijuana</t>
  </si>
  <si>
    <t>Calle 7 Norte #110
Colonia, Ciudad Industrial Otay</t>
  </si>
  <si>
    <t>Tijuana</t>
  </si>
  <si>
    <t>52-664-615-3825</t>
  </si>
  <si>
    <t>Arkema</t>
  </si>
  <si>
    <t>Arkema - Bostik Adhesives</t>
  </si>
  <si>
    <t>https://www.arkema.com/global/en/</t>
  </si>
  <si>
    <t>1301 N. 113th St</t>
  </si>
  <si>
    <t>Wauwatosa</t>
  </si>
  <si>
    <t>270-395-7121</t>
  </si>
  <si>
    <t>King of Prussia</t>
  </si>
  <si>
    <t>Questionnaire; Arkema.com</t>
  </si>
  <si>
    <t>Arkema, a leader in specialty materials, leverages its expertise in materials science to create innovative, sustainable materials, and particularly providing necessary materials for lithium-ion cell manufacturing</t>
  </si>
  <si>
    <t>Adhesives</t>
  </si>
  <si>
    <t>https://www.arkema.com/global/en/, https://www.arkema.com/global/en/arkema-group/profile/</t>
  </si>
  <si>
    <t>Aspen Aerogels</t>
  </si>
  <si>
    <t>Advanced Thermal Barrier Center</t>
  </si>
  <si>
    <t>https://www.zeusbatteryproducts.com/</t>
  </si>
  <si>
    <t>870 Donald Lynch Blvd.</t>
  </si>
  <si>
    <t>Marlborough</t>
  </si>
  <si>
    <t>01752</t>
  </si>
  <si>
    <t>508-691-1111</t>
  </si>
  <si>
    <t>https://www.aerogel.com/</t>
  </si>
  <si>
    <t>Northborough</t>
  </si>
  <si>
    <t>https://www.wbjournal.com/article/northborough-firm-to-open-marlborough-research-facility-for-electric-vehicle-technology; NAAT Batt online member directory</t>
  </si>
  <si>
    <t xml:space="preserve">Aspen Aerogels developed PyroThin®, the world’s first aerogel cell-to-cell barrier engineered for pouch and prismatic battery cell applications to protect from thermal runaway propagation. </t>
  </si>
  <si>
    <t>ATC Drivetrain</t>
  </si>
  <si>
    <t>ATC-Holland</t>
  </si>
  <si>
    <t>https://atcdrivetrain.com/products/electrification/</t>
  </si>
  <si>
    <t>581 Ottawa Avenue, Suite 100</t>
  </si>
  <si>
    <t>616-392-6911</t>
  </si>
  <si>
    <t>Farmington Hills</t>
  </si>
  <si>
    <t>Questionnaire; globalbatterysolutions.com</t>
  </si>
  <si>
    <t xml:space="preserve">ATC Drivetrain is expanding its remanufacturing capabilities to support vehicle electrification, focusing on three stages of EV battery life—remanufacturing, reuse, and recycling—to enhance cost efficiency and reduce environmental impact. </t>
  </si>
  <si>
    <t>https://atcdrivetrain.com/products/electrification/, https://atcdrivetrain.com/about/what-we-do/</t>
  </si>
  <si>
    <t>Auto Motive Power, Inc.</t>
  </si>
  <si>
    <t>https://www.amp.tech/</t>
  </si>
  <si>
    <t>11643 Telegraph Rd</t>
  </si>
  <si>
    <t>Santa Fe Springs</t>
  </si>
  <si>
    <t>800-894-7104</t>
  </si>
  <si>
    <t>https://www.automotivepower.com/</t>
  </si>
  <si>
    <t xml:space="preserve">Auto Motive Power, Inc., part of Ford, designs automotive-grade hardware and software for e-mobility, specializing in battery management systems and charging solutions from drone to trucks. </t>
  </si>
  <si>
    <t>Provider of automotive software and hardware services intended to drive e-mobility to the global mass market. The company's services include battery management systems (BMS), charging solutions, bootloaders and cloud services, enabling industries to create a seamless mobility experience.</t>
  </si>
  <si>
    <t>https://www.amp.tech/, https://www.ford.com/ford-blue-ford-model-e/</t>
  </si>
  <si>
    <t>Battery Specialties</t>
  </si>
  <si>
    <t>https://batteryspecialties.com/</t>
  </si>
  <si>
    <t>3530 Cadillac Ave.</t>
  </si>
  <si>
    <t>Costa Mesa</t>
  </si>
  <si>
    <t>800-854-5759</t>
  </si>
  <si>
    <t>Thomasnet: Battery Packs / manufacturers; https://www.zoominfo.com/c/battery-specialties/8523659</t>
  </si>
  <si>
    <t>Battery Specialties is involved in industrial and commercial battery distribution.</t>
  </si>
  <si>
    <t>Custom battery packs, usually for military use;</t>
  </si>
  <si>
    <t>https://batteryspecialties.com/, https://batteryspecialties.com/about</t>
  </si>
  <si>
    <t>Black Teal Energy</t>
  </si>
  <si>
    <t>Enclosures, aftermarket EV batteries, Energy Storage Systems</t>
  </si>
  <si>
    <t>https://www.blacktealenergy.com/</t>
  </si>
  <si>
    <t>3951 Research Drive, Suite D</t>
  </si>
  <si>
    <t>310-525-5296</t>
  </si>
  <si>
    <t>Variable</t>
  </si>
  <si>
    <t>Black Teal Energy focuses on sustainable energy solutions, offering aftermarket batteries for electric vehicles and energy storage systems, aiming for 100% recyclability and extending the lifespan of battery materials.</t>
  </si>
  <si>
    <t>Blue Line Battery, Inc.</t>
  </si>
  <si>
    <t>https://bluelinebattery.com/</t>
  </si>
  <si>
    <t>601 3rd St</t>
  </si>
  <si>
    <t>Beloit</t>
  </si>
  <si>
    <t>262-501-3376</t>
  </si>
  <si>
    <t>Whitewater</t>
  </si>
  <si>
    <t>https://bluelinebattery.com/products/</t>
  </si>
  <si>
    <t>Blue Line Battery focuses on the next stage in lithium-ion technology.</t>
  </si>
  <si>
    <t>Manufacturer of lithium-ion batteries designed for multiple and varied industrial applications. The company develops water and impact-resistant batteries for applications such as electric bikes, power storage, remote controls, and industrial purposes, enabling companies across various industries to meet and fulfill motive power and stationary energy storage needs.</t>
  </si>
  <si>
    <t>https://bluelinebattery.com/, https://bluelinebattery.com/about/</t>
  </si>
  <si>
    <t>Questionnaire; https://www.zoominfo.com/pic/blue-solutions/372118582</t>
  </si>
  <si>
    <t xml:space="preserve">Blue Solutions Canada has the only solid-state 100% on the market. </t>
  </si>
  <si>
    <t>BlueOvalSK (JV - Ford and SK ON)</t>
  </si>
  <si>
    <t>1 Blue Oval</t>
  </si>
  <si>
    <t>https://blueovalsk.com/kentucky</t>
  </si>
  <si>
    <t>1 BlueOval</t>
  </si>
  <si>
    <t>https://blueovalsk.com/kentucky, https://www.blueovalsk.com/</t>
  </si>
  <si>
    <t>Blue Oval City</t>
  </si>
  <si>
    <t>https://blueovalsk.com/tennessee</t>
  </si>
  <si>
    <t>https://blueovalsk.com/tennessee, https://www.blueovalsk.com/</t>
  </si>
  <si>
    <t>BMW Manufacturing</t>
  </si>
  <si>
    <t>Spartanburg Manufacturing Plant</t>
  </si>
  <si>
    <t>https://www.bmwgroup-werke.com/en.html</t>
  </si>
  <si>
    <t>864-802-6000 </t>
  </si>
  <si>
    <t>units/yr</t>
  </si>
  <si>
    <t>https://www.bmwusa.com/</t>
  </si>
  <si>
    <t>BMW Manufacturing, a subsidiary of BMW Group, assembles several vehicle models and battery packs in this 8 million square-foot campus in Greer, South Carolina.</t>
  </si>
  <si>
    <t>Braille Battery, Inc</t>
  </si>
  <si>
    <t>https://braillebattery.com/</t>
  </si>
  <si>
    <t>6935 15th St E</t>
  </si>
  <si>
    <t>Sarasota</t>
  </si>
  <si>
    <t>941-312-5047</t>
  </si>
  <si>
    <t>Braille Battery Inc.</t>
  </si>
  <si>
    <t>braillebattery.com; https://www.zoominfo.com/c/braille-battery-inc/353980518; https://www.linkedin.com/company/braille-battery</t>
  </si>
  <si>
    <t xml:space="preserve">Braille Battery is a world leader in light-weight AGM batteries.
</t>
  </si>
  <si>
    <t>Manufacture specialty Li-ion batteries for racing cars and other high performance applications; Workforce &lt; 25 or 11-50; Estimated 15</t>
  </si>
  <si>
    <t>https://braillebattery.com/, https://braillebattery.com/our-story/</t>
  </si>
  <si>
    <t>https://britishvolt.com/</t>
  </si>
  <si>
    <t xml:space="preserve">Cell-Con, Inc. </t>
  </si>
  <si>
    <t>https://cell-con.com/</t>
  </si>
  <si>
    <t>8468 US Rte. 220</t>
  </si>
  <si>
    <t>Bedford</t>
  </si>
  <si>
    <t>800-771-7139</t>
  </si>
  <si>
    <t>Cell-Con, Inc.</t>
  </si>
  <si>
    <t>Exton</t>
  </si>
  <si>
    <t>Thomasnet: Battery Packs / manufacturers;</t>
  </si>
  <si>
    <t>Low voltage packs with embedded sensors; Workforce range: 10-49</t>
  </si>
  <si>
    <t>https://www.clairos.com/</t>
  </si>
  <si>
    <t>Clairos</t>
  </si>
  <si>
    <t>https://www.Clarios.com/</t>
  </si>
  <si>
    <t>https://betterbuildingssolutioncenter.energy.gov/iso-50001/showcase-projects/clarios-meadowbrook-lithium-ion%E2%80%9450001-ready-facility</t>
  </si>
  <si>
    <t>Clarios develops and manufactures advanced automotive batteries, focusing on lead-acid and lithium-ion technologies for vehicles, including start-stop, conventional, and electric vehicles.</t>
  </si>
  <si>
    <t>Proprietary LTO pack; Used to be Johnson Controls Inc.</t>
  </si>
  <si>
    <t>Conamix Inc.</t>
  </si>
  <si>
    <t>61 Brown Rd</t>
  </si>
  <si>
    <t xml:space="preserve"> Ithaca</t>
  </si>
  <si>
    <t>607-216-6229</t>
  </si>
  <si>
    <t xml:space="preserve"> NY</t>
  </si>
  <si>
    <t>Conamix develops lithium sulfur battery technology by working on cathode and electrolyte to reduces cost of electric and other markets without using expensive and exotic materials or constrained supply chains.</t>
  </si>
  <si>
    <t>Developer of nano-structured silicon advanced battery materials intended to be used in lithium-ion batteries. The company's battery is developed with high-energy cobalt-free battery materials for rechargeable batteries that can yield more energy than current batteries, providing companies with materials to improve the performance of lithium-ion batteries.</t>
  </si>
  <si>
    <t>https://www.conamix.com/, https://www.conamix.com/about</t>
  </si>
  <si>
    <t>Coreshell Technologies Inc</t>
  </si>
  <si>
    <t>https://www.coreshell.com/</t>
  </si>
  <si>
    <t>1933 Davis St., Suite 228</t>
  </si>
  <si>
    <t>San Leandro</t>
  </si>
  <si>
    <t>415-314-9926</t>
  </si>
  <si>
    <t>https://www.buzzfile.com/business/Coreshell-Technologies-Inc-415-314-9926</t>
  </si>
  <si>
    <t>Coreshell is an advanced battery solutions company that increases the range of electric vehicles while bringing down costs, so the world can transition to clean energy in time.</t>
  </si>
  <si>
    <t xml:space="preserve"> Coreshell is unlocking lower cost, higher capacity, and safer batteries with its low-cost thin-film electrode coating technology. </t>
  </si>
  <si>
    <t>https://www.coreshell.com/, https://www.coreshell.com/about</t>
  </si>
  <si>
    <t>Cuberg</t>
  </si>
  <si>
    <t>Advanced Technology Center</t>
  </si>
  <si>
    <t>https://cuberg.net/</t>
  </si>
  <si>
    <t>1198 65th Street, Suite 170</t>
  </si>
  <si>
    <t>Emeryville</t>
  </si>
  <si>
    <t>Stockholm</t>
  </si>
  <si>
    <t>Uppland</t>
  </si>
  <si>
    <t>Sweden</t>
  </si>
  <si>
    <t>cuberg.net; BNEF: 2020 Battery Startups; https://www.owler.com/company/cuberg</t>
  </si>
  <si>
    <t>Cuberg combines next-generation battery technology, world-class R&amp;D expertise, and a global manufacturing capacity to enable entirely new modes of all-electric transportation.</t>
  </si>
  <si>
    <t>Developing the first aviation-certified lithium metal battery pack</t>
  </si>
  <si>
    <t>https://cuberg.net/, https://cuberg.net/company</t>
  </si>
  <si>
    <t>Custom Power</t>
  </si>
  <si>
    <t>https://www.custompower.com/</t>
  </si>
  <si>
    <t>10910 Talbert Ave.</t>
  </si>
  <si>
    <t>Fountain Valley</t>
  </si>
  <si>
    <t>800-896-5059</t>
  </si>
  <si>
    <t>Thomasnet: Battery Packs / manufacturers; custompower.com</t>
  </si>
  <si>
    <t>Custom Power specializes in designing and manufacturing custom battery packs for Defense, Aerospace, Medical, and Industrial sectors, with a focus on lithium-ion and other chemistries.</t>
  </si>
  <si>
    <t>Custom battery packs for military and medical devices; Workforce range: 50-99</t>
  </si>
  <si>
    <t>https://www.custompower.com/, https://www.custompower.com/about-us/</t>
  </si>
  <si>
    <t>Daimler</t>
  </si>
  <si>
    <t>Daimler Tuscaloosa Plant</t>
  </si>
  <si>
    <t>https://www.daimlertruck.com/en</t>
  </si>
  <si>
    <t>1 Mercedes Dr</t>
  </si>
  <si>
    <t>Vance</t>
  </si>
  <si>
    <t>Daimler AG</t>
  </si>
  <si>
    <t>Stuttgart</t>
  </si>
  <si>
    <t>Baden-Württemberg</t>
  </si>
  <si>
    <t>EV Battery Supply Chain Analysis; daimler.com</t>
  </si>
  <si>
    <t>The Daimler Tuscaloosa Plant, operated by Mercedes-Benz, is focused on electric vehicle production, including EQS and EQE SUV models, supported by a new battery plant in Bibb County, Alabama.</t>
  </si>
  <si>
    <t>Will assemble battery packs for Mercedes</t>
  </si>
  <si>
    <t>https://www.daimlertruck.com/en, https://www.daimlertruck.com/en/company/our-purpose</t>
  </si>
  <si>
    <t xml:space="preserve">Dantona Industries, Inc. </t>
  </si>
  <si>
    <t>https://dantona.com/</t>
  </si>
  <si>
    <t>3051 Burns Ave</t>
  </si>
  <si>
    <t>Wantagh</t>
  </si>
  <si>
    <t>800-326-8662</t>
  </si>
  <si>
    <t>Dantona Industries is a supplier of industrial and consumer batteries, chargers, and battery packs.</t>
  </si>
  <si>
    <t>Custom battery packs; Workforce Range: 10-49</t>
  </si>
  <si>
    <t>Eaglepicher Technologies, LLC</t>
  </si>
  <si>
    <t>Also does R&amp;D and makes a charger/analyzer;  This facility focuses on batteries for medical devices; facility is 61,000 sq ft; &gt; 900 employees across all locations</t>
  </si>
  <si>
    <t>Also does R&amp;D and makes a charger/analyzer;   This facility focuses on batteries for aerospace devices; facility is 100,000 sq ft; &gt; 900 employees across all locations</t>
  </si>
  <si>
    <t>Also does R&amp;D and makes a charger/analyzer;   This facility focuses on batteries for military applications; &gt; 900 employees across all locations</t>
  </si>
  <si>
    <t>Eaton</t>
  </si>
  <si>
    <t>https://www.eaton.com/country.html</t>
  </si>
  <si>
    <t>Dublin</t>
  </si>
  <si>
    <t>Leinster</t>
  </si>
  <si>
    <t>eaton.com</t>
  </si>
  <si>
    <t>Eaton provides electric vehicle charging solutions and lithium-ion battery and energy storage systems to support the transition to low-carbon transportation. It also collaborates on electric drives for commercial vehicles.</t>
  </si>
  <si>
    <t>USP battery packs</t>
  </si>
  <si>
    <t>https://www.eaton.com/us/en-us.html, https://www.eaton.com/us/en-us/company/about-us.html</t>
  </si>
  <si>
    <t>Electric Power Systems</t>
  </si>
  <si>
    <t>https://epsenergy.com/</t>
  </si>
  <si>
    <t>520 W 2850 N</t>
  </si>
  <si>
    <t>North Logan</t>
  </si>
  <si>
    <t>435-535-6978</t>
  </si>
  <si>
    <t>ep-sys.net; https://www.sltrib.com/news/2022/06/13/flying-cars-see-how-this/#:~:text=%E2%80%9CWe%20call%20them%20electric%20vertical,others%2C%20Millecam%20said%20EPS%20said.</t>
  </si>
  <si>
    <t xml:space="preserve">
Electric Power Systems (EPS) develops advanced lithium-ion energy storage solutions, including high-power, scalable powertrains certifiable for electrified aviation, and a  broad range of applications, from fixed-wing aircraft to eVTOLs. </t>
  </si>
  <si>
    <t>batteries for spacecraft, helicopters, airplanes</t>
  </si>
  <si>
    <t>https://epsenergy.com/, https://epsenergy.com/about-electric-power-systems/our-mission/</t>
  </si>
  <si>
    <t>Electrochem Solutions</t>
  </si>
  <si>
    <t>https://www.electrochemsolutions.com/</t>
  </si>
  <si>
    <t>670 Paramount Dr.</t>
  </si>
  <si>
    <t>Makes custom cells and packs for Li-ion; also does consulting and design/development; Most manufacturing is lithium primary cells</t>
  </si>
  <si>
    <t>Element Energy, Inc.</t>
  </si>
  <si>
    <t>https://elementenergy.com/</t>
  </si>
  <si>
    <t>3479 Edison Way</t>
  </si>
  <si>
    <t>Melno Park</t>
  </si>
  <si>
    <t> 94025</t>
  </si>
  <si>
    <t> 650-330-6600 </t>
  </si>
  <si>
    <t>Menlo Park</t>
  </si>
  <si>
    <t>elementenergy.com</t>
  </si>
  <si>
    <t>Element is developer of a battery management system designed to improve safety, energy throughput, and lifetime of lithium-ion battery packs for cost-effective repurposing of second-life EV batteries for stationary applications.</t>
  </si>
  <si>
    <t>Developer of a battery management system designed to improve the safety, energy throughput, and lifetime of lithium-ion battery packs. The company's system helps with the cost-effective repurposing of retired electric vehicle batteries into highly effective grid-scale energy storage systems, enabling users to facilitate the proliferation of renewable energy while providing the total energy capacity of the pack.</t>
  </si>
  <si>
    <t>https://elementenergy.com/, https://elementenergy.com/who-we-are/</t>
  </si>
  <si>
    <t>Eneon ES</t>
  </si>
  <si>
    <t>Indoor fabrication and integration facility</t>
  </si>
  <si>
    <t>https://eneon-es.com/</t>
  </si>
  <si>
    <t>3200 118 Ave SE</t>
  </si>
  <si>
    <t>T2Z 3X1</t>
  </si>
  <si>
    <t>844-589-4743</t>
  </si>
  <si>
    <t>eneon-es.com; https://www.linkedin.com/company/eneon-es</t>
  </si>
  <si>
    <t>Eneon designs and integrates cutting-edge BESS systems that meet the highest safety and quality control standards, ensuring a safer and more sustainable future.</t>
  </si>
  <si>
    <t>Containerized battery storage systems; Workforce range: 11-50</t>
  </si>
  <si>
    <t>EnerSys is a provider of  energy storage systems for industrial applications, manufacturing and distributing a range of products including power batteries, battery chargers, power equipment for various industries​</t>
  </si>
  <si>
    <t>Erwin Quarder</t>
  </si>
  <si>
    <t>Erwin Quarder USA</t>
  </si>
  <si>
    <t>Packaging Systems</t>
  </si>
  <si>
    <t>https://www.quarder.de/entwicklung/</t>
  </si>
  <si>
    <t>5101 Kraft Avenue S.E.</t>
  </si>
  <si>
    <t>Grand Rapids</t>
  </si>
  <si>
    <t>616-575-1600</t>
  </si>
  <si>
    <t>Espelkamp</t>
  </si>
  <si>
    <t>North Rhine-Westphalia</t>
  </si>
  <si>
    <t>thebatteryshow.com; quarder.de; dnb.com</t>
  </si>
  <si>
    <t>Erwin Quarder Group has been concentrating on electric transportation components from high-voltage mechatronics, cooling, housing or sensors; Erwin supports OEMS with the growing eMobility market.</t>
  </si>
  <si>
    <t>Glass fiber battery pack housing</t>
  </si>
  <si>
    <t>Erwin Quarder Mexico</t>
  </si>
  <si>
    <t>Carretera Estatal 431, 2+200 Interior 60</t>
  </si>
  <si>
    <t>Santiago de Querétaro</t>
  </si>
  <si>
    <t>Querétaro</t>
  </si>
  <si>
    <t>52-442-290-8865</t>
  </si>
  <si>
    <t>thebatteryshow.com; quarder.de</t>
  </si>
  <si>
    <t>Battery temperature sensor</t>
  </si>
  <si>
    <t>Exponential Power</t>
  </si>
  <si>
    <t>https://www.exponentialpower.com/</t>
  </si>
  <si>
    <t>179 Easy St</t>
  </si>
  <si>
    <t>Carol Stream</t>
  </si>
  <si>
    <t>630-221-1730</t>
  </si>
  <si>
    <t>Thomasnet: Battery Packs / manufacturers; exponentialpower.com</t>
  </si>
  <si>
    <t>Exponential Power provides stored power products and services.</t>
  </si>
  <si>
    <t>Li.ON FORCE industrial battery; Total Company Workforce Range: 100-199; Updated Long/Lat</t>
  </si>
  <si>
    <t>https://www.exponentialpower.com/, https://www.exponentialpower.com/about-us</t>
  </si>
  <si>
    <t>7603 Honeywell Dr.</t>
  </si>
  <si>
    <t>Fort Wayne</t>
  </si>
  <si>
    <t>260-420-5170</t>
  </si>
  <si>
    <t xml:space="preserve">Li.ON FORCE industrial battery; Total Company Workforce Range: 100-199 </t>
  </si>
  <si>
    <t>2670 Observation Trail</t>
  </si>
  <si>
    <t>Rockwell</t>
  </si>
  <si>
    <t>214-247-5150</t>
  </si>
  <si>
    <t>Li.ON FORCE industrial battery; Total Company Workforce Range: 100-199</t>
  </si>
  <si>
    <t>Factorial</t>
  </si>
  <si>
    <t>https://factorialenergy.com/</t>
  </si>
  <si>
    <t>Woborn</t>
  </si>
  <si>
    <t>617-315-9733</t>
  </si>
  <si>
    <t>Factorial Energy</t>
  </si>
  <si>
    <t>Woburn</t>
  </si>
  <si>
    <t>Factorial delivers high performing, safe solid-state batteries that power life to the fullest.</t>
  </si>
  <si>
    <t>https://factorialenergy.com/, https://factorialenergy.com/purpose/</t>
  </si>
  <si>
    <t>Fedco Electronics, Inc., d/b/a Fedco Batteries</t>
  </si>
  <si>
    <t>Fedco Batteries</t>
  </si>
  <si>
    <t>https://www.fedcobatteries.com/</t>
  </si>
  <si>
    <t>1363 Capital Drive</t>
  </si>
  <si>
    <t>Fond du Lac</t>
  </si>
  <si>
    <t>54937</t>
  </si>
  <si>
    <t>920-922-6490</t>
  </si>
  <si>
    <t>Steve Victor</t>
  </si>
  <si>
    <t>svictor@fedcobatteries.com</t>
  </si>
  <si>
    <t>920-238-3241</t>
  </si>
  <si>
    <t>Flex-N-Gate</t>
  </si>
  <si>
    <t>Flex-n-Gate</t>
  </si>
  <si>
    <t>https://www.flex-n-gate.com/</t>
  </si>
  <si>
    <t xml:space="preserve">Flex-N-Gate provides full range of battery development, ranging from chemistry development, cell, module, and enclosure manufacturing.  </t>
  </si>
  <si>
    <t>Flexodes, Inc</t>
  </si>
  <si>
    <t>https://www.flexodesinc.com/</t>
  </si>
  <si>
    <t>1046 Hayden Creek Dr</t>
  </si>
  <si>
    <t>Sugar Land</t>
  </si>
  <si>
    <t>281-850-8015</t>
  </si>
  <si>
    <t>Flexodes is a manufacturing company that is developing a lithium-sulfur battery.</t>
  </si>
  <si>
    <t>Developer of a lithium-sulfur battery technology intended to reduce the environmental impact of discarded batteries. The company's technology utilizes carbon nanotube (CNT) foam architecture to tackle crucial challenges in both cathode and anode to achieve a high cell-level energy density by increasing the areal loading of sulfur, enabling clients to reduce their carbon footprint.</t>
  </si>
  <si>
    <t>Flux Power, Inc.</t>
  </si>
  <si>
    <t>https://www.fluxpower.com/</t>
  </si>
  <si>
    <t>2685 S Melrose</t>
  </si>
  <si>
    <t>Vista</t>
  </si>
  <si>
    <t>877-505-3589</t>
  </si>
  <si>
    <t>https://www.yahoo.com/now/flux-power-launches-high-capacity-123100640.html</t>
  </si>
  <si>
    <t>Flux Power, Inc. designs, manufactures, and sells advanced lithium-ion batteries for industrial and commercial uses, including material handling equipment, airport ground support, and stationary energy storage​​​</t>
  </si>
  <si>
    <t>Flux Power Holdings Inc designs, develops and sells rechargeable advanced lithium-ion batteries for industrial uses, including UL 2771 listed lithium-ion LiFT Pack forklift batteries. It offers a high power battery cell management system(BMS). The company's BMS provides three functions to its battery systems which include Cell Balancing, Monitoring and Error Reporting.</t>
  </si>
  <si>
    <t>https://www.fluxpower.com/, https://www.fluxpower.com/company#mission-1</t>
  </si>
  <si>
    <t>Oakville Electric Vehicle Complex</t>
  </si>
  <si>
    <t>https://www.ford.ca</t>
  </si>
  <si>
    <t>1400 The Canadian Road</t>
  </si>
  <si>
    <t>Oakville</t>
  </si>
  <si>
    <t>GWh</t>
  </si>
  <si>
    <t>https://www.ford.com/</t>
  </si>
  <si>
    <t>Dearborn</t>
  </si>
  <si>
    <t>https://media.ford.com/content/fordmedia/fna/us/en/news/2023/04/11/ford_s-oakville--ontario--complex-prepares-to-build-next-gen-evs.html</t>
  </si>
  <si>
    <t>Ford is a global vehicle manufacturing company evolving to focus on services, experiences and software as well as vehicles.</t>
  </si>
  <si>
    <t>Ford Motor Company is investing C$1.8 billion in its Oakville Assembly Complex to transform it into a high-volume hub of electric vehicle manufacturing in Canada. The campus, to be renamed Oakville Electric Vehicle Complex, will begin to retool and modernize in the second quarter of 2024 to prepare for production of next-generation EVs. The transformed campus will feature a new 407,000 square-foot on-site battery plant that will utilize cells and arrays from BlueOval SK Battery Park in Kentucky. Oakville workers will take these components and assemble battery packs that will then be installed in vehicles assembled on-site.
The capacity was estimated by 2 MM vehicles and the average battery pack size of the Nautilus of 78 kWh (68 kWh and 88 kWh) https://www.google.com/search?q=what+is+the+battery+pack+kwh+size+of+ford+nautilus&amp;sca_esv=595870843&amp;rlz=1C1GCEU_enUS1071US1071&amp;ei=So-XZeiOO4yiqtsP3p2v4Ac&amp;oq=what+is+the+battery+pack+kWh+of+Ford+Nautilus&amp;gs_lp=Egxnd3Mtd2l6LXNlcnAiLXdoYXQgaXMgdGhlIGJhdHRlcnkgcGFjayBrV2ggb2YgRm9yZCBOYXV0aWx1cyoCCAAyCBAhGKABGMMESJ4_UKwNWLYfcAF4AJABAJgBjwGgAZUHqgEDMC44uAEByAEA-AEBwgIOEAAYgAQYigUYhgMYsAPCAgwQIRgKGKABGMMEGArCAgoQIRgKGKABGMME4gMEGAEgQYgGAZAGAg&amp;sclient=gws-wiz-serp</t>
  </si>
  <si>
    <t>https://corporate.ford.com/about.html, https://corporate.ford.com/about/purpose.html</t>
  </si>
  <si>
    <t> 38069</t>
  </si>
  <si>
    <t>Ford</t>
  </si>
  <si>
    <t>https://www.kentucky.com/news/state/kentucky/article254556442.html</t>
  </si>
  <si>
    <t>Rawsonville Components Plant</t>
  </si>
  <si>
    <t>10300 Textile Road</t>
  </si>
  <si>
    <t>Ypsilanti</t>
  </si>
  <si>
    <t>734-484-8626</t>
  </si>
  <si>
    <t>EV Battery Supply Chain Analysis</t>
  </si>
  <si>
    <t>Assembles PHEV and FHEV battery packs for Ford</t>
  </si>
  <si>
    <t>https://media.gm.com/media/us/en/gm/company_info/facilities/battery-assembly/brownstown.html</t>
  </si>
  <si>
    <t>General Motors (GM)</t>
  </si>
  <si>
    <t>CAMI Assembly</t>
  </si>
  <si>
    <t>https://www.gm.ca/en/home.html</t>
  </si>
  <si>
    <t xml:space="preserve">300 Ingersoll </t>
  </si>
  <si>
    <t>Ingersoll</t>
  </si>
  <si>
    <t>Ontario</t>
  </si>
  <si>
    <t>N5C 4A6</t>
  </si>
  <si>
    <t>General Motors</t>
  </si>
  <si>
    <t xml:space="preserve">https://news.gm.ca/en/home/newsroom.detail.html/Pages/news/ca/en/2023/jul/0725_cami.html
https://electricautonomy.ca/2023/07/26/general-motors-battery-modules-cami/; JayDB
</t>
  </si>
  <si>
    <t>General Motors is working towards a global vehicle portfolio with advanced platforms and leading-edge technologies including electric and autonomous vehicles.</t>
  </si>
  <si>
    <t>General Motors (GM) Subsystems Manufacturing</t>
  </si>
  <si>
    <t>Brownstown Battery</t>
  </si>
  <si>
    <t>20001 Brownstown Center Dr.</t>
  </si>
  <si>
    <t>Brownstown Charter Twp</t>
  </si>
  <si>
    <t>`48183</t>
  </si>
  <si>
    <t>313-972-6178</t>
  </si>
  <si>
    <t>https://media.gm.com/media/us/en/gm/company_info/facilities/battery-assembly/brownstown.html; https://media.chevrolet.com/media/us/en/chevrolet/news.detail.html/content/Pages/news/us/en/2016/Jan/naias/chevy/0111-bolt-du.html</t>
  </si>
  <si>
    <t>Brownstown Battery Assembly Plant was the first U.S. battery assembly plant operated by a major automaker. The plant was converted from an empty warehouse into a battery manufacturing site.</t>
  </si>
  <si>
    <t>Assembles battery packs for the Chevy Bolt EV</t>
  </si>
  <si>
    <t>Gotion Manteno plant</t>
  </si>
  <si>
    <t>https://gsyuasa-lp.com/, https://gsyuasa-lp.com/about_gylp/</t>
  </si>
  <si>
    <t>GS Yuasa Lithium Power, Inc.</t>
  </si>
  <si>
    <t>GS Yuasa Lithium Power</t>
  </si>
  <si>
    <t>https://gsyuasa-lp.com/</t>
  </si>
  <si>
    <t>1150 Northmeadow Parkway, Suite 118</t>
  </si>
  <si>
    <t>Roswell</t>
  </si>
  <si>
    <t>888-479-8272</t>
  </si>
  <si>
    <t>GS Yuasa</t>
  </si>
  <si>
    <t>Kyoto</t>
  </si>
  <si>
    <t>gsyuasa.com; Questionnaire</t>
  </si>
  <si>
    <t>GS Yuasa Lithium Power delivers advanced batteries and battery systems for North American clients within the aerospace, industrial, military, and specialty markets.</t>
  </si>
  <si>
    <t>Highpower International Inc.</t>
  </si>
  <si>
    <t>https://www.highpowertech.com/</t>
  </si>
  <si>
    <t>800 W. El Camino Real, Suite 180</t>
  </si>
  <si>
    <t>844-948-3076</t>
  </si>
  <si>
    <t>Wh/Yr</t>
  </si>
  <si>
    <t>Shenzhen</t>
  </si>
  <si>
    <t xml:space="preserve"> Guangdang</t>
  </si>
  <si>
    <t>https://www.highpowertech.com/li-ion-li-polymer-rechargeable-batteries</t>
  </si>
  <si>
    <t>Highpower International Inc. develops, manufactures, and markets Ni-MH and lithium-ion batteries for consumer and industrial uses. It focuses on clean energy storage it is engaged in battery production and research.</t>
  </si>
  <si>
    <t>Honda LGES Battery Pack Manufacturing Plant</t>
  </si>
  <si>
    <t>https://insideevs.com/news/591209/rumor-honda-lges-battery-plant-ohio/; https://www.bloomberg.com/news/articles/2022-06-08/honda-lg-energy-eyeing-ohio-for-new-electric-car-battery-plant; BNEF Interactive Dataset Cell Manufacturing</t>
  </si>
  <si>
    <t>This battery plant is a joint venture between LG Energy Solution and Honda.</t>
  </si>
  <si>
    <t>Honeywell International</t>
  </si>
  <si>
    <t>Honeywell Process Solutions</t>
  </si>
  <si>
    <t>https://www.honeywell.com/us/en</t>
  </si>
  <si>
    <t>2101 City West Blvd.</t>
  </si>
  <si>
    <t>877-841-2840</t>
  </si>
  <si>
    <t>Questionnaire; https://pmt.honeywell.com/us/en/about-pmt/newsroom/press-release/2021/08/honeywell-completes-move-of-performance-materials-and-technologies-global-headquarters-to-houston#:~:text=The%20move%20has%20co%2Dlocated,than%20850%20people%20in%20Houston.</t>
  </si>
  <si>
    <t>Honeywell is a technology company  offering industry-specific solutions, including integrated manufacturing systems for the lithium-ion battery industry, aerospace products and services; control technologies; and performance materials globally.</t>
  </si>
  <si>
    <t xml:space="preserve">Questionnaire; </t>
  </si>
  <si>
    <t>HotStart Thermal Management</t>
  </si>
  <si>
    <t>Corporate and Manufacturing HQ</t>
  </si>
  <si>
    <t>https://www.hotstart.com/</t>
  </si>
  <si>
    <t>5723 E. Alki</t>
  </si>
  <si>
    <t>Spokane</t>
  </si>
  <si>
    <t>509-534-6171</t>
  </si>
  <si>
    <t>Hotstart Thermal Management</t>
  </si>
  <si>
    <t>hotstart.com</t>
  </si>
  <si>
    <t>Hotstart develops energy efficient heating systems for standby generators.</t>
  </si>
  <si>
    <t>Ravi Balakrishnan</t>
  </si>
  <si>
    <t>ravindran.balakrishnan@honeywell.com</t>
  </si>
  <si>
    <t>602-300-4205</t>
  </si>
  <si>
    <t>https://www.hotstart.com/, https://www.hotstart.com/about/who-we-are/</t>
  </si>
  <si>
    <t>Hybrid Design Services, Inc.</t>
  </si>
  <si>
    <t>HDS - Troy (HQ)</t>
  </si>
  <si>
    <t>https://www.hybriddesignservices.com/</t>
  </si>
  <si>
    <t>2479 Elliott Ave.</t>
  </si>
  <si>
    <t>Troy</t>
  </si>
  <si>
    <t>48083</t>
  </si>
  <si>
    <t>248-298-3400</t>
  </si>
  <si>
    <t>James Pinon</t>
  </si>
  <si>
    <t>jpinon@hybriddesignservices.com</t>
  </si>
  <si>
    <t>313-673-6917</t>
  </si>
  <si>
    <t>HYLIION</t>
  </si>
  <si>
    <t>https://www.hyliion.com/</t>
  </si>
  <si>
    <t>1202 BMC Drive, Suite 100</t>
  </si>
  <si>
    <t>Cedar Park</t>
  </si>
  <si>
    <t>833-495-4466</t>
  </si>
  <si>
    <t>hyliion.com</t>
  </si>
  <si>
    <t xml:space="preserve">
Hyliion is creating innovative power and energy storage solutions that enable clean, flexible and affordable electricity production and heavy-duty electric trucks.</t>
  </si>
  <si>
    <t>Liquid cooling</t>
  </si>
  <si>
    <t>https://www.hyliion.com/, https://www.hyliion.com/company/</t>
  </si>
  <si>
    <t>Indie Power Systems</t>
  </si>
  <si>
    <t>https://indiepowerchargers.com/</t>
  </si>
  <si>
    <t>1701 Summit Ave. Suite 2</t>
  </si>
  <si>
    <t>317-650-3627</t>
  </si>
  <si>
    <t>indiepowersystems.com; Questionnaire</t>
  </si>
  <si>
    <t>Indie Power Systems is a vertically integrated player in EV charging, grid, and energy.</t>
  </si>
  <si>
    <t>Proprietary BMS systems</t>
  </si>
  <si>
    <t>INICS Battery Solutions</t>
  </si>
  <si>
    <t>https://inics.kr/main/main.html?</t>
  </si>
  <si>
    <t>2585 Innovation Drive</t>
  </si>
  <si>
    <t xml:space="preserve">Auburn </t>
  </si>
  <si>
    <t>Innovations in Techniques (INICS)</t>
  </si>
  <si>
    <t xml:space="preserve">Busan </t>
  </si>
  <si>
    <t>https://news.auburnalabama.org/article/City%20News/7272#:~:text=IBS%20is%20a%20subsidiary%20of,other%20materials%20to%20ensure%20safety.
https://www.apr.org/news/2023-08-03/battery-manufacturer-to-invest-14m-in-new-auburn-facility</t>
  </si>
  <si>
    <t xml:space="preserve">INICS Battery Solutions (IBS) is a subsidiary of Innovations in Techniques (INICS) in South Korea and manufactures thermal barriers and other safety materials for electric vehicle batteries. </t>
  </si>
  <si>
    <t>Inventus Power</t>
  </si>
  <si>
    <t xml:space="preserve">Woodridge IL Facility </t>
  </si>
  <si>
    <t>https://inventuspower.com/</t>
  </si>
  <si>
    <t>1200 Internationale Parkway</t>
  </si>
  <si>
    <t>Woodridge</t>
  </si>
  <si>
    <t>877-423-4242</t>
  </si>
  <si>
    <t>Questionnaire; inventuspower.com</t>
  </si>
  <si>
    <t>Inventus Power provides advanced battery and power systems for global OEMs. It specializes in the design and manufacture of Li-ion battery packs, smart chargers, and efficient power supplies.</t>
  </si>
  <si>
    <t>https://inventuspower.com/, https://inventuspower.com/about/our-company/</t>
  </si>
  <si>
    <t>979 Gateway Blvd #101</t>
  </si>
  <si>
    <t>Newark</t>
  </si>
  <si>
    <t>510-509-1067</t>
  </si>
  <si>
    <t>https://chargedevs.com/features/we-need-more-energy-envia-systems-400-whkg-li-ion-cells/#:~:text=2.1%20The%20Envia%20Systems%20cells,energy%20density%20of%20400Wh%2FKg.</t>
  </si>
  <si>
    <t>Ionblox specializes in  lithium-ion batteries using high-capacity silicon monoxide anodes. Its nano-engineered SEI layer and advanced cell architecture ensure high conductivity and extended cycle life, even with extreme fast charging.</t>
  </si>
  <si>
    <t>Developer of lithium-ion batteries designed to offer more energy than other materials. The company's lithium-ion batteries are made by combining high energy electrodes, providing hybrid plug-in, enabling users to get high energy density batteries with compact size.</t>
  </si>
  <si>
    <t>336-996-8100</t>
  </si>
  <si>
    <t>https://www.deere.com/en/news/all-news/deere-kreisel-batteries-north-carolina/; JayDB</t>
  </si>
  <si>
    <t>John Deere is a leader in agricultural, construction, and forestry equipment. This facility will develop and manufacture Kreisel battery and CHIMERO charger technology to serve the North American off-highway market.</t>
  </si>
  <si>
    <t>Kautex</t>
  </si>
  <si>
    <t>https://www.kautex.com/en</t>
  </si>
  <si>
    <t>750 Stevenson Hwy #200</t>
  </si>
  <si>
    <t>248-616-5100</t>
  </si>
  <si>
    <t>Kautexstrasse</t>
  </si>
  <si>
    <t>Bonn</t>
  </si>
  <si>
    <t>Kautex is a pioneer in polymer processing. Today, it is one of the top automotive suppliers to OEMs, manufacturing battery systems, plastic fuel systems, castings, as well as industrial packaging.</t>
  </si>
  <si>
    <t>https://www.kautex.com/en, https://www.kautex.com/en/about-us/our-company</t>
  </si>
  <si>
    <t>Kore Power is a leading U.S.-based developer of battery cell technology for the clean energy industries.</t>
  </si>
  <si>
    <t>KULR Technology</t>
  </si>
  <si>
    <t>https://www.kulrtechnology.com/</t>
  </si>
  <si>
    <t>4863 Shawline St.
Suite B</t>
  </si>
  <si>
    <t>408-675-7002</t>
  </si>
  <si>
    <t>KULR Technologies</t>
  </si>
  <si>
    <t>https://www.kulrtechnology.com/kulr-moves-to-new-facility-to-accommodate-continued-growth/; https://craft.co/kulr-technology; kulrtechnology.com</t>
  </si>
  <si>
    <t>KULR Technology is building an energy management platform to accelerate the global transition to a sustainable electrification economy.</t>
  </si>
  <si>
    <t>https://www.kulrtechnology.com/, https://www.kulrtechnology.com/about/</t>
  </si>
  <si>
    <t>Latent Heat Solutions, LLC</t>
  </si>
  <si>
    <t>https://www.lhsmaterials.com/</t>
  </si>
  <si>
    <t>831 Pine Ridge Road</t>
  </si>
  <si>
    <t>Golden</t>
  </si>
  <si>
    <t>303-581-0801</t>
  </si>
  <si>
    <t>CAVU Group</t>
  </si>
  <si>
    <t>internationalbatteryseminar.com; lhsmaterials.com; Questionnaire</t>
  </si>
  <si>
    <t>Latent Heat Solutions provides thermal management solutions for battery protection and performance.</t>
  </si>
  <si>
    <t>https://www.lhsmaterials.com/, https://www.lhsmaterials.com/company/</t>
  </si>
  <si>
    <t>2400 East River Road</t>
  </si>
  <si>
    <t>Moraine</t>
  </si>
  <si>
    <t>Questionnaire; lhsmaterials.com</t>
  </si>
  <si>
    <t>Makes cooling fluid and heat exchangers for battery packs; workforce range: 5-10</t>
  </si>
  <si>
    <t>Arizona plant</t>
  </si>
  <si>
    <t>https://www.lgchem.com/main/index</t>
  </si>
  <si>
    <t>https://www.azfamily.com/2022/04/12/300-acres-queen-creek-could-be-new-site-an-lg-battery-plant/; https://www.just-auto.com/news/lges-reconsiders-ev-battery-plant-in-arizona/; BNEF Interactive Datasets Cell Manufacturing</t>
  </si>
  <si>
    <t>LG Chem is leading with science for sustainability.</t>
  </si>
  <si>
    <t>https://www.lgchem.com/main/index, https://www.lgchem.com/company/company-information/about</t>
  </si>
  <si>
    <t>LG Chem Michigan Battery Manufacturing Plant</t>
  </si>
  <si>
    <t>https://www.lgenergymi.com/</t>
  </si>
  <si>
    <t>LG Energy Solutions</t>
  </si>
  <si>
    <t>https://www.forbes.com/sites/samabuelsamid/2021/03/11/lg-chem-commits-45b-to-expand-ev-battery-production-capacity-in-us-by-70-gwh/?sh=47842698a026; Questionnaire; https://www.michiganbusiness.org/press-releases/2022/03/whitmer-announces-1200-new-jobs-from-lg-energy-solutions-$1.7-billion-investment-expansion-holland/#:~:text=The%20company%20has%20had%20a,has%201%2C495%20employees%20in%20Michigan.</t>
  </si>
  <si>
    <t xml:space="preserve">LG Energy Solution is shaping the future of the automotive industry by leading the EV charge and paving the path toward a more sustainable future. </t>
  </si>
  <si>
    <t>35 GWh will be operational in 2023; other plants in MI up to 110 MWh</t>
  </si>
  <si>
    <t>https://lgenergymi.com/, https://lgenergymi.com/company/</t>
  </si>
  <si>
    <t>BNEF: Interactive Datasets/Storage/Cell manufacturers; https://www.forbes.com/sites/samabuelsamid/2021/03/11/lg-chem-commits-45b-to-expand-ev-battery-production-capacity-in-us-by-70-gwh/?sh=47842698a026; Questionnaire; https://www.automotivemanufacturingsolutions.com/emobility/lithium-ion-battery-gigafactory-database/41937.article; Questionnaire; https://www.michiganbusiness.org/news/2022/03/lg-energy-solution-and-michigan-leading-the-battery-evolution/; https://www.spglobal.com/commodityinsights/en/market-insights/latest-news/energy-transition/042722-lg-energy-aims-to-more-than-double-battery-capacity-to-520-gwhyear-by-2025; https://www.michigan.gov/whitmer/news/press-releases/2022/03/22/whitmer-announces-1200-new-jobs-from-lg-energy-solutions-investment#:~:text=LG%20Energy%20Solution%2C%20formerly%20known,has%201%2C495%20employees%20in%20Michigan.</t>
  </si>
  <si>
    <t>Quintupling size of Holland plant by 2025; Expansion is delayed.</t>
  </si>
  <si>
    <t>Lithion Battery</t>
  </si>
  <si>
    <t>7375 Commercial Way, Suite 150</t>
  </si>
  <si>
    <t>Not sure the Henderson plant has been constructed yet.  It will make Lithium iron phosphate batteries and packs.</t>
  </si>
  <si>
    <t>Round Rock</t>
  </si>
  <si>
    <t>512-527-2999</t>
  </si>
  <si>
    <t>Custom packs for a variety of industries; May not manufacture here</t>
  </si>
  <si>
    <t>Aved  Electronics</t>
  </si>
  <si>
    <t>95 Billerica Ave</t>
  </si>
  <si>
    <t>North Billerica</t>
  </si>
  <si>
    <t>0.1862</t>
  </si>
  <si>
    <t>Many not manufacture here</t>
  </si>
  <si>
    <t xml:space="preserve">Lockheed Martin </t>
  </si>
  <si>
    <t>Lockheed Martin Energy</t>
  </si>
  <si>
    <t>https://www.lockheedmartin.com/</t>
  </si>
  <si>
    <t>1902 W Freeway St</t>
  </si>
  <si>
    <t>Grand Prairie</t>
  </si>
  <si>
    <t>617-374-3797</t>
  </si>
  <si>
    <t>Lockheed Martin</t>
  </si>
  <si>
    <t>Bethesda</t>
  </si>
  <si>
    <t>lockheedmartin.com</t>
  </si>
  <si>
    <t>Lockheed Martin Energy is advancing the energy storage market by offering lithium-ion battery systems. These systems are designed for efficiency and integration, featuring comprehensive battery management and thermal management systems.</t>
  </si>
  <si>
    <t>GridStar energy storage systems</t>
  </si>
  <si>
    <t>https://www.lockheedmartin.com/, https://www.lockheedmartin.com/en-us/products/gridstar-flow-energy-storage.html</t>
  </si>
  <si>
    <t>Lyten</t>
  </si>
  <si>
    <t>LytEn</t>
  </si>
  <si>
    <t>https://lyten.com/</t>
  </si>
  <si>
    <t>145 Baytech Dr</t>
  </si>
  <si>
    <t>408-940-9298</t>
  </si>
  <si>
    <t>Lyten specializes in developing advanced materials like 3D graphene, used in light-weighting, electrification, and sensing technologies. Its innovations include lithium-sulfur batteries and advanced sensors for applications in transportation and aerospace​.</t>
  </si>
  <si>
    <t>Magna</t>
  </si>
  <si>
    <t>Magna Electric Vehicle Structures</t>
  </si>
  <si>
    <t>https://www.magna.com/</t>
  </si>
  <si>
    <t>1811 S Range Rd</t>
  </si>
  <si>
    <t>St. Clair</t>
  </si>
  <si>
    <t>Magna International Inc.</t>
  </si>
  <si>
    <t>magna.com</t>
  </si>
  <si>
    <t>Magna International is a leading global automotive supplier, offering a broad range of auto parts and systems including Li-ion battery packs, with a focus on vehicle engineering and manufacturing technologies.</t>
  </si>
  <si>
    <t>https://www.magna.com/, https://www.magna.com/company/company-information</t>
  </si>
  <si>
    <t>Magnis</t>
  </si>
  <si>
    <t>https://www.im3ny.com/</t>
  </si>
  <si>
    <t>1093 Clark St</t>
  </si>
  <si>
    <t>‪607-398-0618</t>
  </si>
  <si>
    <t>https://www.linkedin.com/company/im3ny</t>
  </si>
  <si>
    <t>Magnis is a company specializing in the development and production of lithium-ion battery technology for electric vehicles and energy storage systems.</t>
  </si>
  <si>
    <t>https://www.im3ny.com/, https://im3ny.com/about/</t>
  </si>
  <si>
    <t>microvast.com; https://microvast.com/microvast-governor-lee-and-commissioner-rolfe-announce-company-to-establish-manufacturing-facility-in-clarksville-tennessee/; https://www.automotivemanufacturingsolutions.com/emobility/lithium-ion-battery-gigafactory-database/41937.article; https://www.sustainabletruckvan.com/microvast-batteries-gaussin-road-truck-skateboard/; https://ir.microvast.com/static-files/619673eb-4e23-49f6-b36f-743626a253b3; BNEF Interactive Dataset Cell Manufacturing; https://ir.microvast.com/events-presentations/presentations</t>
  </si>
  <si>
    <t xml:space="preserve">Microvast manufactures of lithium-ion cells and provides  battery solutions for transportation, heavy equipment, and energy storage. It uses aramid separators in some of its products. 
</t>
  </si>
  <si>
    <t>microvast.com; https://microvast.com/microvast-governor-lee-and-commissioner-rolfe-announce-company-to-establish-manufacturing-facility-in-clarksville-tennessee/; https://www.automotivemanufacturingsolutions.com/emobility/lithium-ion-battery-gigafactory-database/41937.article; https://www.sustainabletruckvan.com/microvast-batteries-gaussin-road-truck-skateboard/; https://ir.microvast.com/static-files/619673eb-4e23-49f6-b36f-743626a253b3; https://ir.microvast.com/events-presentations/presentations</t>
  </si>
  <si>
    <t>Morgan Advanced Materials</t>
  </si>
  <si>
    <t>Girard</t>
  </si>
  <si>
    <t>https://www.morganthermalceramics.com/en-gb/industries/battery-safety/</t>
  </si>
  <si>
    <t>115 East Mound</t>
  </si>
  <si>
    <t>217-627-2101</t>
  </si>
  <si>
    <t>https://www.morganadvancedmaterials.com/</t>
  </si>
  <si>
    <t>Berkshire</t>
  </si>
  <si>
    <t xml:space="preserve">Morgan has expertise in thermal management and passive fire protection for lithium-ion batteries, especially in electric vehicles while applying products to support battery safety in various sectors, including electric vehicles. </t>
  </si>
  <si>
    <t>Emporia</t>
  </si>
  <si>
    <t>221 Weaver St</t>
  </si>
  <si>
    <t>620-343-2308</t>
  </si>
  <si>
    <t>Augusta</t>
  </si>
  <si>
    <t>2102 Old Savannah Road</t>
  </si>
  <si>
    <t>706-796-4200</t>
  </si>
  <si>
    <t>Elkhart</t>
  </si>
  <si>
    <t>2730 Industrial Parkway</t>
  </si>
  <si>
    <t>Nanoramic Laboratories</t>
  </si>
  <si>
    <t>https://www.nanoramic.com/</t>
  </si>
  <si>
    <t>21 Drydock Ave</t>
  </si>
  <si>
    <t>02210</t>
  </si>
  <si>
    <t>857-403-6031</t>
  </si>
  <si>
    <t>internationalbatteryseminar.com; nanoramic.com; dnb.com</t>
  </si>
  <si>
    <t xml:space="preserve">Nanoramic Laboratories develops Neocarbonix technology for lithium-ion batteries, focusing on high-performance, low-cost EV batteries. This technology eliminates toxic materials typically used in battery manufacturing. It also focuses on Si-based anodes. </t>
  </si>
  <si>
    <t>Makes thermal interface materials (Thermexit pads) used in some battery packs</t>
  </si>
  <si>
    <t>https://www.nanoramic.com/, https://www.nanoramic.com/about-us</t>
  </si>
  <si>
    <t>Navitas Systems Jackson Facility</t>
  </si>
  <si>
    <t>5949 Jackson Road</t>
  </si>
  <si>
    <t>Nikola</t>
  </si>
  <si>
    <t>Nikola Coolidge Manufacturing Facility</t>
  </si>
  <si>
    <t>https://www.nikolamotor.com/</t>
  </si>
  <si>
    <t>680 E. Houser Rd</t>
  </si>
  <si>
    <t>Coolidge</t>
  </si>
  <si>
    <t>833-467-2237</t>
  </si>
  <si>
    <t>Phoenix</t>
  </si>
  <si>
    <t>EV Battery Supply Chain Analysis - https://www.automotivelogistics.media/battery-supply-chain/electric-vehicle-and-hybrid-vehicle-plant-database/41931.article; https://craft.co/romeo-power; https://www.nikolamotor.com/press_releases/nikola-completes-acquisition-of-romeo-power-207/; https://investors.romeopower.com/news/news-details/2022/Romeo-Power-Announces-Successful-Completion-of-its-Relocation-to-New-State-of-the-Art-Manufacturing-Center-in-Orange-County-CA/default.aspx; https://www.nikolamotor.com/press_releases/nikola-to-complete-battery-manufacturing-move-from-cypress-calif-to-coolidge-ariz-by-april-2023/</t>
  </si>
  <si>
    <t>Nikola is specializing in heavy-duty commercial battery-electric vehicles, along with energy solutions. It focuses on developing and manufacturing transportation technologies, aimed at reducing emissions in the heavy-duty transport sector.</t>
  </si>
  <si>
    <t xml:space="preserve"> Romeo Power was purchased by Nikola; Romeo Power moved from Vernon to Cypress in 2022; Nikola moved it to Coolidge, AZ in 2023</t>
  </si>
  <si>
    <t>https://www.nikolamotor.com/, https://nikolamotor.com/about/</t>
  </si>
  <si>
    <t>Orion battery packs in 21700 format; Romeo Power was purchased by Nikola; Romeo Power moved from Vernon to Cypress in 2022 and Nikola moved it to Coolidge AZ in April 2023</t>
  </si>
  <si>
    <t>Nuvation Energy</t>
  </si>
  <si>
    <t>https://nuvationenergy.com/</t>
  </si>
  <si>
    <t>40 Bathurst Drive</t>
  </si>
  <si>
    <t>Waterloo</t>
  </si>
  <si>
    <t>N2V 1V6</t>
  </si>
  <si>
    <t>519-746-2304</t>
  </si>
  <si>
    <t>Nuvation Engineering</t>
  </si>
  <si>
    <t>nuvationenergy.com; Questionnaire</t>
  </si>
  <si>
    <t>Nuvation Energy provides battery management and energy storage solutions.</t>
  </si>
  <si>
    <t>Also have engineering design services.</t>
  </si>
  <si>
    <t>https://nuvationenergy.com/, https://nuvationenergy.com/who-we-are/</t>
  </si>
  <si>
    <t>NVH</t>
  </si>
  <si>
    <t>NVH Georgia</t>
  </si>
  <si>
    <t>http://www.nvhkorea.co.kr/ENG</t>
  </si>
  <si>
    <t>Gardner Logistics Park on Colvin Drive</t>
  </si>
  <si>
    <t xml:space="preserve">Atlanta </t>
  </si>
  <si>
    <t xml:space="preserve">Ulsan </t>
  </si>
  <si>
    <t xml:space="preserve">https://gov.georgia.gov/press-releases/2023-06-22/gov-kemp-ev-parts-supplier-nvh-korea-create-over-160-jobs-invest-72m#:~:text=NVH%20Korea%27s%20new%20facility%20will,the%20second%20quarter%20of%202024; https://www.areadevelopment.com/newsitems/6-23-2023/nvh-korea-locust-grove-georgia.shtml; JayDB
</t>
  </si>
  <si>
    <t xml:space="preserve">NVH Korea, Inc. manufactures materials and components for the automotive industry. It produces automotive interior parts, sound insulating and protecting material and sensors, connections and protectors for electric vehicle batteries. </t>
  </si>
  <si>
    <t>sensors, connections and protectors for electric vehicle batteries, beginning operation in 2024</t>
  </si>
  <si>
    <t>Octillion Power Systems, LLC</t>
  </si>
  <si>
    <t>https://octillion.us/</t>
  </si>
  <si>
    <t>860 Harbour Way S, Ste C</t>
  </si>
  <si>
    <t>510-589-1156</t>
  </si>
  <si>
    <t>https://www.greencarcongress.com/2021/08/20210820-octillion.html#:~:text=Globally%2C%20Octillion%20has%20more%20than,(GWh)%20of%20production%20capacity.</t>
  </si>
  <si>
    <t>Octillion Power Systems is a leading value-chain enabler for electric vehicles custom made and mass produced.</t>
  </si>
  <si>
    <t>Manufacturer of electric vehicle battery products intended to focus on designing and building lithium-ion battery systems for electric cars, trucks, and buses. The company's products undergo a robust design process, including extensive thermal modeling, fully integrated battery management systems, and standardized production processes that offer a customized package service, enabling industries to get simple and rapid access to truly state-of-the-art energy storage systems.</t>
  </si>
  <si>
    <t>https://octillion.us/, https://octillion.us/about/</t>
  </si>
  <si>
    <t>https://www.prnewswire.com/news-releases/battery-startup-our-next-energy-one-closes-series-a-led-by-breakthrough-energy-ventures-301400984.html</t>
  </si>
  <si>
    <t>Our Next Energy develops energy storage for the grid and electric vehicles.</t>
  </si>
  <si>
    <t>Paladin Power Inc.</t>
  </si>
  <si>
    <t>https://paladinpower.com/</t>
  </si>
  <si>
    <t>44758 Corte Morelia</t>
  </si>
  <si>
    <t>Temecula</t>
  </si>
  <si>
    <t>951-468-1248</t>
  </si>
  <si>
    <t>paladinpower.com; https://www.dnb.com/business-directory/company-profiles.paladin_power_inc.cc7fb43b1a0f9f4a58c417e5065dc68d.html</t>
  </si>
  <si>
    <t>Paladin Power  produces residential and commercial energy storage solution (ESS) by stacking  lithium ion batteries with efficient inverters</t>
  </si>
  <si>
    <t>Designs and manufactures Lithium iron phosphate racks, known as Stackbatt for residential, commercial, aerospace and automotive applications</t>
  </si>
  <si>
    <t>Parker LORD</t>
  </si>
  <si>
    <t>Parker LORD Indianapolis</t>
  </si>
  <si>
    <t>https://www.parker.com/us/en/divisions/lord-division.html</t>
  </si>
  <si>
    <t>5101 E 65th St</t>
  </si>
  <si>
    <t>877-275-5673</t>
  </si>
  <si>
    <t>Lord Corporation</t>
  </si>
  <si>
    <t xml:space="preserve">Cary </t>
  </si>
  <si>
    <t xml:space="preserve">Parker LORD produces components and systems for thermal management of various elements of electrified vehicles.  </t>
  </si>
  <si>
    <t>Thermal interphase materials</t>
  </si>
  <si>
    <t xml:space="preserve">Polyplus Battery </t>
  </si>
  <si>
    <t>https://www.polyplus.com/</t>
  </si>
  <si>
    <t>2424 6th St</t>
  </si>
  <si>
    <t>Berkeley</t>
  </si>
  <si>
    <t>510.841.7242</t>
  </si>
  <si>
    <t>L/Yr</t>
  </si>
  <si>
    <t>https://www.polyplus-transfection.com/?highlight=mirna+mimics&amp;hilite=mirna%2Cmimics#:~:text=for%20the%20development%20of%20a,200%20L%20to%202%2C000%20L.</t>
  </si>
  <si>
    <t>PolyPlus Battery Company is advancing battery technology with its proprietary Glass Protected Li Metal Batteries, which offer solid-state lithium anode laminates that can double the energy density of rechargeable batteries​</t>
  </si>
  <si>
    <t>https://www.polyplus.com/, https://polyplus.com/company/</t>
  </si>
  <si>
    <t>ProTechnologies, Inc.</t>
  </si>
  <si>
    <t>http://www.protechnologies.com/</t>
  </si>
  <si>
    <t>331 Shelleybrook Dr.</t>
  </si>
  <si>
    <t>Pilot Mountain</t>
  </si>
  <si>
    <t>800-333-1375</t>
  </si>
  <si>
    <t>ProTechnolgoies, Inc.</t>
  </si>
  <si>
    <t>Thomasnet: Battery Packs / manufacturers; protechnologies.com</t>
  </si>
  <si>
    <t xml:space="preserve">PTI is a custom battery pack manufacturer for OEMs across various industries, offering design, engineering, and manufacturing with a focus on cost efficiency and performance. lifetime warranty. </t>
  </si>
  <si>
    <t>Custom battery packs using a variety of cell chemistries; Workforce Range: 10-49</t>
  </si>
  <si>
    <t>http://www.protechnologies.com/, http://www.protechnologies.com/about-us/</t>
  </si>
  <si>
    <t>East Coast Manufacturing Facility</t>
  </si>
  <si>
    <t>1 Whitlee Ct.</t>
  </si>
  <si>
    <t>Greenville</t>
  </si>
  <si>
    <t>864-438-0000</t>
  </si>
  <si>
    <t>proterra.com; dnb.com</t>
  </si>
  <si>
    <t>Proterra is dedicated to creating innovative electric vehicle and lithium-ion battery technologies for zero-emission electric transit vehicles (buses) and commercial trucks EV solutions emphasizing reliability, safety, and environmental responsibility.</t>
  </si>
  <si>
    <t>709 employees across all sites split between the facilities</t>
  </si>
  <si>
    <t>West Coast Manufacturing Facility</t>
  </si>
  <si>
    <t>383 Cheryl Lane</t>
  </si>
  <si>
    <t>City of Industry</t>
  </si>
  <si>
    <t>Proterra creates  innovative electric vehicle and lithium-ion battery technologies for zero-emission electric transit vehicles (buses) and commercial trucks EV solutions emphasizing reliability, safety, and environmental responsibility.</t>
  </si>
  <si>
    <t>Packs designed for heavy Evs; 709 employees across all sites split between the facilities</t>
  </si>
  <si>
    <t xml:space="preserve">Purcell Systems </t>
  </si>
  <si>
    <t>Purcell</t>
  </si>
  <si>
    <t>https://www.purcellsystems.com/</t>
  </si>
  <si>
    <t>16125 East Euclid Avenue</t>
  </si>
  <si>
    <t>Spokane Valley</t>
  </si>
  <si>
    <t>509-755-0341</t>
  </si>
  <si>
    <t>Questionnaire; enersys.com; purcellsystems.com</t>
  </si>
  <si>
    <t xml:space="preserve">Purcell Systems designs and manufactures innovative, industry-leading, thermally managed, modular outdoor electronic equipment enclosure solutions for various applications. It is developing and manufacturing battery packs for stationary applications.  </t>
  </si>
  <si>
    <t>https://www.purcellsystems.com/, https://www.purcellsystems.com/company-overview/</t>
  </si>
  <si>
    <t>Re:Build Manufacturing LLC</t>
  </si>
  <si>
    <t>Re:Build DAPR</t>
  </si>
  <si>
    <t>https://rebuildmanufacturing.com</t>
  </si>
  <si>
    <t>85 Northwest Blvd</t>
  </si>
  <si>
    <t>Nashua</t>
  </si>
  <si>
    <t>NH</t>
  </si>
  <si>
    <t>03063</t>
  </si>
  <si>
    <t>603 769 3170</t>
  </si>
  <si>
    <t>10 MWhr/yr</t>
  </si>
  <si>
    <t>Framingham</t>
  </si>
  <si>
    <t xml:space="preserve">Re:Build Manufacturing, American engineering and production services company, focuses on US manufacturing in sectors like Mobility and Electrification, offering design, prototyping, systems integration, battery technology and fabrication services. 
</t>
  </si>
  <si>
    <t>Shawn Williams</t>
  </si>
  <si>
    <t>salil@sepiontechnologies.com</t>
  </si>
  <si>
    <t>412 889 9383</t>
  </si>
  <si>
    <t>https://www.staflsystems.com</t>
  </si>
  <si>
    <t>Rivian</t>
  </si>
  <si>
    <t>https://rivian.com/</t>
  </si>
  <si>
    <t>Technology Square, 75 5th Street N</t>
  </si>
  <si>
    <t>Atlanta</t>
  </si>
  <si>
    <t>888-748-4261</t>
  </si>
  <si>
    <t>Irivine</t>
  </si>
  <si>
    <t xml:space="preserve">Rivian manufactures electric SUVs, pickup trucks, and delivery vans (for Amazon). It integrates Li-ion batteries with management system for reliability and performance with a growing charging network in North America.
</t>
  </si>
  <si>
    <t>https://rivian.com/our-company</t>
  </si>
  <si>
    <t>Saft America, Inc.</t>
  </si>
  <si>
    <t>https://www.saftbatteries.com/</t>
  </si>
  <si>
    <t>13575 Waterworks St.</t>
  </si>
  <si>
    <t>MW</t>
  </si>
  <si>
    <t>Questionnaire; Thomasnet: Battery Packs / manufacturers; jaxdailyrecord.com/article/saft-says-its-cutting-63-jobs-at-west-jacksonville-factory</t>
  </si>
  <si>
    <t>Saft America specializes in designing and manufacturing high-technology batteries such as lithium ion for industrial and defense applications, focusing on advanced energy storage and power delivery solutions.</t>
  </si>
  <si>
    <t>Expansion capability to 114 MWh/yr;  Production number is for all activities at the plant - cell and module production. Facility has been operating for 10 years producing LIBs, modules, and battery systems for a variety of markets, including mobility, energy storage and telecom.</t>
  </si>
  <si>
    <t>Cockeysville</t>
  </si>
  <si>
    <t>711 Gil Harbin Industrial Blvd</t>
  </si>
  <si>
    <t>Valdosta</t>
  </si>
  <si>
    <t>229-247-2331</t>
  </si>
  <si>
    <t>Thomasnet: Battery Packs / manufacturers; dnb.com/business-directory/company-profiles.saft_america_inc.</t>
  </si>
  <si>
    <t>Battery modules for space applications; Expansion capability to 13 MWh/yr; Manufacture of large-format cylindrical, prismatic and pouch cells with Nickel manganese cobalt, NCA, LTO, LCO, Lithium manganese oxide, and Lithium iron phosphate chemistry.  Design, development and R&amp;D located here as well.</t>
  </si>
  <si>
    <t>Valdese</t>
  </si>
  <si>
    <t>313 Crescent St.</t>
  </si>
  <si>
    <t>828-874-4111</t>
  </si>
  <si>
    <t>Questionnaire; Thomasnet: Battery Packs / manufacturers;</t>
  </si>
  <si>
    <t>Saint-Gobain Performance Ceramics and Refractories</t>
  </si>
  <si>
    <t>Saint-Gobain PCR Niagara Falls</t>
  </si>
  <si>
    <t>https://www.ceramicsrefractories.saint-gobain.com/</t>
  </si>
  <si>
    <t>23 Acheson Dr.</t>
  </si>
  <si>
    <t>Niagara Falls</t>
  </si>
  <si>
    <t>14303</t>
  </si>
  <si>
    <t>716-278-6233</t>
  </si>
  <si>
    <t>pieces</t>
  </si>
  <si>
    <t>Saint-Gobain</t>
  </si>
  <si>
    <t>Malvern</t>
  </si>
  <si>
    <t>Taylor Schlittler</t>
  </si>
  <si>
    <t>taylor.schlittler@saint-gobain.com</t>
  </si>
  <si>
    <t>5087364346</t>
  </si>
  <si>
    <t>https://www.samsungsdi.com/</t>
  </si>
  <si>
    <t>Samsung SDI America, Inc.</t>
  </si>
  <si>
    <t>samsungsdi.com; https://www.buzzfile.com/business/Samsung-Sdi-America,-Inc.-408-544-4470</t>
  </si>
  <si>
    <t>PHEV &amp; HEV battery modules</t>
  </si>
  <si>
    <t>https://www.samsungsdi.com/, https://www.samsungsdi.com/automotive-battery/index.html</t>
  </si>
  <si>
    <t>Battery packs for EV's</t>
  </si>
  <si>
    <t>Senior Flexonics</t>
  </si>
  <si>
    <t>Bartlett Facility</t>
  </si>
  <si>
    <t>https://www.seniorflexonics.com/</t>
  </si>
  <si>
    <t>300 East Devon Ave.</t>
  </si>
  <si>
    <t>Bartlett</t>
  </si>
  <si>
    <t>630-837-1811</t>
  </si>
  <si>
    <t>https://www.seniorflexonicsusa.com/</t>
  </si>
  <si>
    <t>seniorflexonicsusa.com;  https://www.zoominfo.com/pic/senior-flexonics-inc/344427191</t>
  </si>
  <si>
    <t>Senior Flexonics provides electric vehicle thermal management solutions.</t>
  </si>
  <si>
    <t>Cold plates for EV battery packs</t>
  </si>
  <si>
    <t>https://www.seniorflexonics.com/, https://www.seniorflexonics.com/electric-vehicle-thermal-management-solutions/</t>
  </si>
  <si>
    <t>Saltillo Facility</t>
  </si>
  <si>
    <t>La Angostura 1ra Etapa</t>
  </si>
  <si>
    <t>Saltillo</t>
  </si>
  <si>
    <t>Coahuila</t>
  </si>
  <si>
    <t>seniorflexonicsusa.com</t>
  </si>
  <si>
    <t>sglcarbon.com; https://www.buzzfile.com/business/S-G-L-Carbon-828-437-3221</t>
  </si>
  <si>
    <t>SGL Carbon is a global company develop and manufacture carbon-based solutions. Its materials and products made from specialty graphite, and carbon fibers serve many industries including manufacturing of lithium-ion batteries.</t>
  </si>
  <si>
    <t>Graphite-based thermal management systems</t>
  </si>
  <si>
    <t>https://www.sglcarbon.com/, https://www.sglcarbon.com/en/company/about-us/</t>
  </si>
  <si>
    <t>Simpliphi Power, Inc.</t>
  </si>
  <si>
    <t>https://www.simpliphipower.com/</t>
  </si>
  <si>
    <t>3100 Camino Del Sol</t>
  </si>
  <si>
    <t>Oxnard</t>
  </si>
  <si>
    <t>805-640-6700</t>
  </si>
  <si>
    <t>Thomasnet: Battery Packs / manufacturers; simpliphipower.com; https://craft.co/simpliphi-power</t>
  </si>
  <si>
    <t>Simpliphi Power develops vertically integrated energy storage systems.</t>
  </si>
  <si>
    <t>Racks for commercial or residential use</t>
  </si>
  <si>
    <t>Lithium iron phosphate packs with integrated BMS</t>
  </si>
  <si>
    <t>https://www.simpliphipower.com/, https://simpliphipower.com/company/our-story/</t>
  </si>
  <si>
    <t>Soelect, Inc.</t>
  </si>
  <si>
    <t>https://www.soelect.com/</t>
  </si>
  <si>
    <t>4355 Federal Dr</t>
  </si>
  <si>
    <t>Greensboro</t>
  </si>
  <si>
    <t>336-500-8686</t>
  </si>
  <si>
    <t>https://www.bizjournals.com/triad/inno/stories/awards/2022/07/15/inno-fire-2022-soelect.html</t>
  </si>
  <si>
    <t xml:space="preserve">Soelect provides dendrite-resistant anode technology and solid-state electrolytes for safe, high-capacity batteries, targeting diverse sectors like EVs and aerospace, with a focus on education and scalable manufacturing.
</t>
  </si>
  <si>
    <t>Developer of advanced solid-state battery components designed to power the next generation of electric vehicles, power tools, and mobile electronics. The company's platform offers LiXTM (Lithium X/Cu) anode technology and a solid-state electrolyte platform for high energy density and batteries, enabling portable electronics, drones, aircraft, space, and any defense tactical weapons manufacturers to get cheaper and more efficient battery products compared to the lithium-ion batteries.</t>
  </si>
  <si>
    <t>Sparkz Inc.</t>
  </si>
  <si>
    <t>https://www.sparkz.energy/</t>
  </si>
  <si>
    <t>5625 Brisa St</t>
  </si>
  <si>
    <t>Livermore</t>
  </si>
  <si>
    <t>510-789-3410</t>
  </si>
  <si>
    <t>https://www.wdtv.com/2022/04/15/major-battery-manufacturer-sparkz-could-bring-hundreds-jobs-north-central-west-virginia/</t>
  </si>
  <si>
    <t xml:space="preserve">Sparkz Inc. is an energy startup focused on developing cobalt-free, high energy-density lithium-ion batteries with a fast formation cycling process that reduces production time significantly.     </t>
  </si>
  <si>
    <t>Stafl Systems</t>
  </si>
  <si>
    <t>Stafl Systems San Francisco</t>
  </si>
  <si>
    <t>428 N Canal St</t>
  </si>
  <si>
    <t>South San Francisco</t>
  </si>
  <si>
    <t>94080</t>
  </si>
  <si>
    <t>415-228-3183</t>
  </si>
  <si>
    <t>Stafl Systems provides battery packs, battery management systems and powertrain solutions for the aviation, marine, off-highway and defense markets.</t>
  </si>
  <si>
    <t>Trevor Steele</t>
  </si>
  <si>
    <t>trevor.steele@staflsystems.com</t>
  </si>
  <si>
    <t>541-954-0065</t>
  </si>
  <si>
    <t>Statevolt is engaged in building a technology-agnostic, a lithium- ion cell production facility in California with modular and scalable approach with the intent to build a large Gigafactories in America</t>
  </si>
  <si>
    <t>Stellantis and LG Energy Solution invested more than $5 Billion CAD in a joint venture for the first large-scale lithium-ion battery production plant in Canada.</t>
  </si>
  <si>
    <t>Stellantis - Samsung SDI Co Ltd</t>
  </si>
  <si>
    <t>Stellantis-Samsung SDI Kokomo Battery Manufacturing Plant</t>
  </si>
  <si>
    <t>https://www.stellantis.com/en?adobe_mc_ref=
https://www.samsungsdi.com/index.html</t>
  </si>
  <si>
    <t>https://www.stellantis.com/en/news/press-releases/2022/may/stellantis-and-samsung-announce-battery-plant-in-kokomo; BNEF Interactive Dataset Cell manufacturing</t>
  </si>
  <si>
    <t>Stellantis and Samsung SDI invested more than $2.5 billion in joint venture for lithium-ion battery production plant in United States.</t>
  </si>
  <si>
    <t>Facility will start construction in late 2022 with production in Q1 in 2025: Plant will grow to 33 GWh/yr soon after</t>
  </si>
  <si>
    <t>TE Connectivity</t>
  </si>
  <si>
    <t>Empalme Automotive Plant</t>
  </si>
  <si>
    <t>https://www.te.com/usa-en/home.html</t>
  </si>
  <si>
    <t>969 Guad_Nog KM2</t>
  </si>
  <si>
    <t>Empalme</t>
  </si>
  <si>
    <t>52-622-2254200</t>
  </si>
  <si>
    <t>Berwyn</t>
  </si>
  <si>
    <t>Questionnaire; te.com</t>
  </si>
  <si>
    <t xml:space="preserve">TE Connectivity produces wiring, connectors, and sensing solutions for EV batteries, enhancing durability and efficiency in electric vehicles' electrical systems. 
</t>
  </si>
  <si>
    <t>Components and subsystems to support battery connectivity and protection</t>
  </si>
  <si>
    <t>https://www.te.com/usa-en/home.html, https://www.te.com/usa-en/about-te/our-company.html</t>
  </si>
  <si>
    <t>Hemosillo Automotive Plant</t>
  </si>
  <si>
    <t>Blvd, Industrial Norte #23Y</t>
  </si>
  <si>
    <t>Hermosillo</t>
  </si>
  <si>
    <t>52-662-500-3600</t>
  </si>
  <si>
    <t>Greensboro Automotive Plant</t>
  </si>
  <si>
    <t>8000 Piedmont Triad Pkwy</t>
  </si>
  <si>
    <t>336-664-7000</t>
  </si>
  <si>
    <t>Tenergy Corp</t>
  </si>
  <si>
    <t>https://www.tenergy.com/</t>
  </si>
  <si>
    <t>436 Kato Terrace</t>
  </si>
  <si>
    <t>510-687-0388</t>
  </si>
  <si>
    <t>Thomasnet: Battery Packs / manufacturers; tenergy.com</t>
  </si>
  <si>
    <t>Tenergy offers a broad product and technical capabilities in NiMH, Li-Ion, Li-Polymer, LiFePO4 and NiCd battery packs, chargers, power management and other emerging power technologies</t>
  </si>
  <si>
    <t>LV packs; Workforce Range:  50-99</t>
  </si>
  <si>
    <t>https://www.tenergy.com/, https://www.tenergy.com/About-Tenergy</t>
  </si>
  <si>
    <t>Gigafactory Texas</t>
  </si>
  <si>
    <t>Covering 2,500 acres on the Colorado River is Gigafactory Texas, a 10 million square feet factory, and a U.S. manufacturing hub for Model Y and the home of Cybertruck.</t>
  </si>
  <si>
    <t>Gigafactory 1</t>
  </si>
  <si>
    <t>Tesla Motors, Inc.</t>
  </si>
  <si>
    <t>https://www.usitc.gov/publications/332/journals/the_supply_chain_for_electric_vehicle_batteries.pdf; tesla.com/gigafactory</t>
  </si>
  <si>
    <t xml:space="preserve">Located near Lake Tahoe, Gigafactory Nevada is one of the world's highest volume plants for electric motors, energy storage products, vehicle powertrains and batteries—producing billions of cells per year. </t>
  </si>
  <si>
    <t>Packs for Tesla Model 3's; 20 GWh production in mid-2018 at about 30% construction completed. Construction expected to be complete by the end of 2021.</t>
  </si>
  <si>
    <t>TNR Technical, Inc.</t>
  </si>
  <si>
    <t>TNR Technical</t>
  </si>
  <si>
    <t>https://www.tnrtechnical.com/</t>
  </si>
  <si>
    <t>301 Central Park Drive</t>
  </si>
  <si>
    <t>Sanford</t>
  </si>
  <si>
    <t>800-346-0601</t>
  </si>
  <si>
    <t>TNR Technical manufactures brand-name batteries and custom battery packs.</t>
  </si>
  <si>
    <t>Custom LV battery packs; Workforce Range: 10-49</t>
  </si>
  <si>
    <t>https://www.tnrtechnical.com/, https://www.tnrtechnical.com/about/</t>
  </si>
  <si>
    <t>Trojan Battery Company, LLC</t>
  </si>
  <si>
    <t>https://www.trojanbattery.com/</t>
  </si>
  <si>
    <t>12380 Clark Street</t>
  </si>
  <si>
    <t>562-236-3000</t>
  </si>
  <si>
    <t>Volts</t>
  </si>
  <si>
    <t>https://www.trojanbattery.com/corporate-overview/</t>
  </si>
  <si>
    <t xml:space="preserve">Trojan, a major lead-acid battery producer, has launched Trillium, a line of lithium-ion batteries designed for various applications, offering high efficiency, safety, and a long cycle life expectancy. </t>
  </si>
  <si>
    <t>Manufacturer of deep-cycle batteries. The company manufactures deep-cycle batteries for various applications, including golf and utility vehicles, floor machines, aerial work platforms, transportation, marine vessels, recreational vehicles, neighborhood electric vehicles and renewable energy systems, providing companies with environmentally friendly vehicle batteries.</t>
  </si>
  <si>
    <t>https://www.trojanbattery.com/, https://www.trojanbattery.com/about-us</t>
  </si>
  <si>
    <t>UgoWork</t>
  </si>
  <si>
    <t>https://www.ugowork.com/</t>
  </si>
  <si>
    <t>1065 Lescarbot, Suite 200</t>
  </si>
  <si>
    <t>G1N 1X6</t>
  </si>
  <si>
    <t>866-615-2191</t>
  </si>
  <si>
    <t>Ingeniarts Technologies</t>
  </si>
  <si>
    <t>ugowork.com; Propulsion Quebec</t>
  </si>
  <si>
    <t xml:space="preserve">UgoWork specializes in Energy as a Service (EaaS), providing innovative lithium-ion batteries and energy solutions for the material handling industry such as forklifts, enhancing energy efficiency, lowering cost, and adaptability. </t>
  </si>
  <si>
    <t>Batteries for forklifts</t>
  </si>
  <si>
    <t>https://www.ugowork.com/, https://ugowork.com/company/who-we-are/</t>
  </si>
  <si>
    <t>Voltronix</t>
  </si>
  <si>
    <t>https://www.voltronix.com/</t>
  </si>
  <si>
    <t>30225 Tomas</t>
  </si>
  <si>
    <t>Rancho Santa Margarita</t>
  </si>
  <si>
    <t>866-777-2329</t>
  </si>
  <si>
    <t>Advanced Powering Services, Inc.</t>
  </si>
  <si>
    <t>https://www.advancedpowering.com/</t>
  </si>
  <si>
    <t xml:space="preserve">Voltronix, provides durable, high-performance lithium-ion batteries for semi-truck fleets at the LA Port, now supplies batteries and management systems to electric vehicle and energy storage sectors. </t>
  </si>
  <si>
    <t>BMS; Workforce Range: 50-99</t>
  </si>
  <si>
    <t>https://www.voltronix.com/, https://voltronix.com/about-us/</t>
  </si>
  <si>
    <t>Wabtec Corp.</t>
  </si>
  <si>
    <t>https://www.wabteccorp.com/</t>
  </si>
  <si>
    <t>30 Isabella Street</t>
  </si>
  <si>
    <t>Pittsburgh</t>
  </si>
  <si>
    <t>412-825-1000</t>
  </si>
  <si>
    <t>wabteccorp.com; dnb.com</t>
  </si>
  <si>
    <t xml:space="preserve">Wabteco, specializes in rail and transit solutions, including the development of innovative battery and energy storage technologies for rail such as FLXdrive battery-electric locomotive to lower fuel consumption.
</t>
  </si>
  <si>
    <t>FLXdrive locomotive battery</t>
  </si>
  <si>
    <t>https://www.wabteccorp.com/, https://www.wabteccorp.com/vision-mission-and-values</t>
  </si>
  <si>
    <t>2700 S. Saginaw Rd.</t>
  </si>
  <si>
    <t>XALT Energy</t>
  </si>
  <si>
    <t>xaltenergy.com; Questionnaire; https://www.datanyze.com/companies/xalt-energy/363457532</t>
  </si>
  <si>
    <t>Xalt develops lithium-ion cells and packs by combining advanced chemistries, low-impedance cell design and world-class manufacturing to high-tech storage solutions in marine, commercial electric transportation, and specialty applications.</t>
  </si>
  <si>
    <t>Control Systems</t>
  </si>
  <si>
    <t>BDU</t>
  </si>
  <si>
    <t>xaltenergy.com; Questionnaire; https://www.datanyze.com/companies/xalt-energy/363457532; https://www.linkedin.com/company/xalt-energy#:~:text=With%20nearly%20700%20megawatt%20hours,operation%20to%20meet%20customer%20demand.</t>
  </si>
  <si>
    <t>xaltenergy.com; Questionnaire; https://www.datanyze.com/companies/xalt-energy/363457532; https://www.linkedin.com/company/xalt-energy#:~:text=With%20nearly%20700%20megawatt%20hours,operation%20to%20meet%20customer%20demand; https://www.advancedautobat.com/conferences/previous/AABC-2015/industrial-stationary-energy-storage/session-3-advanced-batteries-for-industrial-applications.html</t>
  </si>
  <si>
    <t>Yotta Energy</t>
  </si>
  <si>
    <t>https://www.yottaenergy.com/</t>
  </si>
  <si>
    <t>3512B Montopolis Dr</t>
  </si>
  <si>
    <t>512-856-7788</t>
  </si>
  <si>
    <t>yottaenergy.com; dnb.com; https://www.datanyze.com/companies/yotta-energy/461652668</t>
  </si>
  <si>
    <t>Packs connected to PV</t>
  </si>
  <si>
    <t>https://www.yottaenergy.com/, https://www.yottaenergy.com/about-yotta-energy</t>
  </si>
  <si>
    <t>Zakuro, Inc.</t>
  </si>
  <si>
    <t>https://www.zakurobattery.com/</t>
  </si>
  <si>
    <t xml:space="preserve">333 Jackson Plz Ste 520 </t>
  </si>
  <si>
    <t>517-488-6994</t>
  </si>
  <si>
    <t>https://arpa-e.energy.gov/technologies/projects/transitioning-advanced-ceramic-electrolytes-manufacturable-solid-state-ev</t>
  </si>
  <si>
    <t xml:space="preserve">Zakuro develop solid-state energy storage eliminating the flammable liquid electrolyte of lithium-ion batteries. existing manufacturing capability to lower cost and speed adoption rates, enabling batteries with a lithium metal anode. </t>
  </si>
  <si>
    <t>Developer of solid-state energy storage services intended to eliminate the flammable liquid electrolyte of lithium-ion batteries. The company leverages existing manufacturing capability to lower cost and speed adoption rates, enabling batteries with a lithium metal anode, to increase energy density and remove the possibility of battery fires.</t>
  </si>
  <si>
    <t>Zeus Battery Products</t>
  </si>
  <si>
    <t>191 Covington Dr.</t>
  </si>
  <si>
    <t>Bloomingdale</t>
  </si>
  <si>
    <t>877-469-4255</t>
  </si>
  <si>
    <t>Thomasnet: Battery Packs / manufacturers; zuesbatteryproducts.com</t>
  </si>
  <si>
    <t>ZEUS manufactures and assemble battery packs from cells with experience encompassing unique designs, including extensive experience with all chemistries such as various lithium-ion formulations, nickel metal hydride, and lead-acid .</t>
  </si>
  <si>
    <t>LV battery packs; Workforce Range: 50-99</t>
  </si>
  <si>
    <t>https://www.zeusbatteryproducts.com/, https://www.zeusbatteryproducts.com/about/#mission</t>
  </si>
  <si>
    <t>Other - Equipment</t>
  </si>
  <si>
    <t>Manufacturing equipment</t>
  </si>
  <si>
    <t>https://www.24-m.com/</t>
  </si>
  <si>
    <t xml:space="preserve">Proprietary manufacturing process to make cells with semi-solid electrodes; Also developing cell design with semi-solid electrodes and no binder </t>
  </si>
  <si>
    <t>https://www.24-m.com/, https://24-m.com/about-us/</t>
  </si>
  <si>
    <t>Continuous belt industrial furnaces</t>
  </si>
  <si>
    <t>https://abbottfurnace.com/</t>
  </si>
  <si>
    <t>1068 Trout Run Road</t>
  </si>
  <si>
    <t>Saint Marys</t>
  </si>
  <si>
    <t>814-781-6355</t>
  </si>
  <si>
    <t xml:space="preserve">https://www.zoominfo.com/pic/abbott-furnace-company/266757; </t>
  </si>
  <si>
    <t>Across International</t>
  </si>
  <si>
    <t>Across International LLC</t>
  </si>
  <si>
    <t>Lab furnaces; Vacuum ovens; Forced-air ovens</t>
  </si>
  <si>
    <t>https://www.acrossinternational.com/</t>
  </si>
  <si>
    <t>111 Dorsa Ave</t>
  </si>
  <si>
    <t>Livingston</t>
  </si>
  <si>
    <t>888-988-0899</t>
  </si>
  <si>
    <t>units</t>
  </si>
  <si>
    <t>Questionnaire; acrossinternational.com</t>
  </si>
  <si>
    <t>Across International is an industry leader in the manufacture of heat treatment, laboratory, and material processing equipment with recent emphasis on lithium-ion battery materials.</t>
  </si>
  <si>
    <t>https://www.acrossinternational.com/, https://www.acrossinternational.com/about-us</t>
  </si>
  <si>
    <t>600 Spice Islands Drive</t>
  </si>
  <si>
    <t>Across International is an industry leader in the manufacture of heat treatment, laboratory, and material processing equipment.</t>
  </si>
  <si>
    <t xml:space="preserve">Admiral Instruments </t>
  </si>
  <si>
    <t>Admiral Instruments HQ</t>
  </si>
  <si>
    <t>Testing equipment</t>
  </si>
  <si>
    <t>Cell tester</t>
  </si>
  <si>
    <t>https://www.admiralinstruments.com/</t>
  </si>
  <si>
    <t>2245 W University Dr, Suite 7</t>
  </si>
  <si>
    <t>Tempe</t>
  </si>
  <si>
    <t>480-256-8706</t>
  </si>
  <si>
    <t>Admiral Instruments</t>
  </si>
  <si>
    <t xml:space="preserve">Admiral Instruments focuses on providing precision instruments for measuring and testing the performance and safety of lithium-ion batteries and other electrochemical devices. </t>
  </si>
  <si>
    <t>Battery cell cycler; they also offer potentiometers</t>
  </si>
  <si>
    <t>https://www.admiralinstruments.com/, https://www.admiralinstruments.com/about</t>
  </si>
  <si>
    <t>Adphos North America, Inc.</t>
  </si>
  <si>
    <t>Ovens - Drying, Curing and Heating</t>
  </si>
  <si>
    <t>https://www.adphos.com/</t>
  </si>
  <si>
    <t>3490 North 127th St.</t>
  </si>
  <si>
    <t>Brookfield</t>
  </si>
  <si>
    <t>262-790-9100</t>
  </si>
  <si>
    <t>Adphos Group</t>
  </si>
  <si>
    <t>Bruckmühl - Heufeld</t>
  </si>
  <si>
    <t>Questionnaire; https://www.adphos.com/</t>
  </si>
  <si>
    <t>Adphos designs, manufactures, markets, services and supports a wide range of standard and custom solutions based on adphosNIR® which reduces the time and space for thermal processes and increases efficiency.</t>
  </si>
  <si>
    <t>John Palazzolo</t>
  </si>
  <si>
    <t>j.palazzolo@adphosna.com</t>
  </si>
  <si>
    <t>AM Batteries</t>
  </si>
  <si>
    <t>AM Batteries HQ</t>
  </si>
  <si>
    <t>Coater, dry battery electrode production</t>
  </si>
  <si>
    <t>https://am-batteries.com/</t>
  </si>
  <si>
    <t>8 Federal St</t>
  </si>
  <si>
    <t>Billerica</t>
  </si>
  <si>
    <t>978-488-1632</t>
  </si>
  <si>
    <t>Chelmsford</t>
  </si>
  <si>
    <t>Questionnaire; https://am-batteries.com/; Email from E. Byington</t>
  </si>
  <si>
    <t>AM Batteries ‘powder to electrode’ method is creating a more energy-efficient electrode manufacturing process.</t>
  </si>
  <si>
    <t xml:space="preserve">Carissa Reynolds </t>
  </si>
  <si>
    <t>978-304-9535</t>
  </si>
  <si>
    <t>Email from E.  Byington</t>
  </si>
  <si>
    <t>creynolds@am-batteries.com</t>
  </si>
  <si>
    <t>Anguil Environmental Systems, Inc.</t>
  </si>
  <si>
    <t>Anguil Environmental Systems Inc.</t>
  </si>
  <si>
    <t>Manufacturing Equipment</t>
  </si>
  <si>
    <t>Air Pollution Control Technologies, Wastewater Treatment Systems, Energy Recovery Equipment</t>
  </si>
  <si>
    <t>https://anguil.com/</t>
  </si>
  <si>
    <t>8855 N. 55th St.</t>
  </si>
  <si>
    <t>414-365-6400</t>
  </si>
  <si>
    <t xml:space="preserve"> Questionnaire</t>
  </si>
  <si>
    <t>Anguil Environmental offers global solutions for air and water pollution in the battery production cycle, specializing in oxidizers for VOCs, Hazardous Air Pollutants, and NOX, along with turnkey wastewater treatments.</t>
  </si>
  <si>
    <t>Kevin Summ</t>
  </si>
  <si>
    <t>kevin.summ@anguil.com</t>
  </si>
  <si>
    <t>Arbin Instruments</t>
  </si>
  <si>
    <t>https://www.arbin.com/</t>
  </si>
  <si>
    <t>762 Peach Creek Cut Off Rd.</t>
  </si>
  <si>
    <t>College Station</t>
  </si>
  <si>
    <t>979-690-2751</t>
  </si>
  <si>
    <t>arbin.com</t>
  </si>
  <si>
    <t xml:space="preserve">Arbin Instruments designs and manufactures testing equipment for evaluating the performance and lifespan of all batteries including lithium-ion batteries and other energy storage systems. </t>
  </si>
  <si>
    <t>https://www.arbin.com/, https://arbin.com/arbin-advantage-benefits-page/</t>
  </si>
  <si>
    <t>Module/pack tester</t>
  </si>
  <si>
    <t>ASI, Division of Thermal Technologies, Inc.</t>
  </si>
  <si>
    <t>Drying and curing equipment</t>
  </si>
  <si>
    <t>https://www.asitti.com/</t>
  </si>
  <si>
    <t>1031 Ontario Road</t>
  </si>
  <si>
    <t>Green Bay</t>
  </si>
  <si>
    <t>920-468-5477</t>
  </si>
  <si>
    <t>Questionnaire; https://www.asitti.com/</t>
  </si>
  <si>
    <t>Angela Krueger</t>
  </si>
  <si>
    <t>920-548-1904</t>
  </si>
  <si>
    <t>alk@asitti.com</t>
  </si>
  <si>
    <t>Automation EZ LLC</t>
  </si>
  <si>
    <t>Pneumatic</t>
  </si>
  <si>
    <t>http://www.automationez.com/</t>
  </si>
  <si>
    <t>6910 N. Camino Martin #110</t>
  </si>
  <si>
    <t>520-400-9496</t>
  </si>
  <si>
    <t>Tuscan</t>
  </si>
  <si>
    <t>automationez.com</t>
  </si>
  <si>
    <t xml:space="preserve">Automation EZTM core competency is design, integration, and fabrication of Industrial automation machinery and semi-automation equipment, with recent attention to lithium-ion battery manufacturing.   </t>
  </si>
  <si>
    <t>B&amp;P Littleford</t>
  </si>
  <si>
    <t>Vacuum dryers</t>
  </si>
  <si>
    <t>https://www.bplittleford.com/</t>
  </si>
  <si>
    <t>1000 Hess Avenue</t>
  </si>
  <si>
    <t>Saginaw</t>
  </si>
  <si>
    <t>989-757-1300</t>
  </si>
  <si>
    <t>https://www.bplittleford.com/; https://www.zoominfo.com/c/bp-process-equipment-co/16961883</t>
  </si>
  <si>
    <t>B&amp;P Littleford designs and builds a wide spectrum of mixing, drying, compounding, reacting, extracting and centrifugal separation equipment for many different manufacturing applications.</t>
  </si>
  <si>
    <t>Bitrode Corporation</t>
  </si>
  <si>
    <t>https://www.bitrode.com/</t>
  </si>
  <si>
    <t>9787 Green Park Industrial Drive</t>
  </si>
  <si>
    <t>636-343-6112</t>
  </si>
  <si>
    <t>Sovema Group</t>
  </si>
  <si>
    <t>https://www.sovemagroup.com/</t>
  </si>
  <si>
    <t>Villafranca di Verona</t>
  </si>
  <si>
    <t>Verona</t>
  </si>
  <si>
    <t>Italy</t>
  </si>
  <si>
    <t>bitrode.com; sovemagroup.com; https://www.zoominfo.com/pic/bitrode-corp/6768030; Questionnaire</t>
  </si>
  <si>
    <t xml:space="preserve">Bitrode Corporation specializes in manufacturing testing equipment for production and laboratory settings, focusing on lithium-ion batteries and energy storage systems' performance and reliability evaluation. </t>
  </si>
  <si>
    <t>https://www.bitrode.com/, https://www.bitrode.com/about-bitrode/</t>
  </si>
  <si>
    <t>Black Bros Inc.</t>
  </si>
  <si>
    <t>Coaters</t>
  </si>
  <si>
    <t>https://www.blackbros.com/</t>
  </si>
  <si>
    <t>1315 Baker Road</t>
  </si>
  <si>
    <t>High Point</t>
  </si>
  <si>
    <t>800-252-2568</t>
  </si>
  <si>
    <t>Mendota</t>
  </si>
  <si>
    <t>blackbros.com; Thomasnet: Battery Equipment</t>
  </si>
  <si>
    <t xml:space="preserve">Black Bros. designs and manufactures premier roll coating and laminating equipment with recent focus on lithium ion battery manufacturing </t>
  </si>
  <si>
    <t>Bühler Inc.</t>
  </si>
  <si>
    <t>Cell manufacturing, Continuous electrode mass mixing with twin screw extruders, Powder handling, and Dosing</t>
  </si>
  <si>
    <t>https://www.buhlergroup.com/global/en/locations/USA-Plymouth-Minneapolis-MN.html</t>
  </si>
  <si>
    <t>13105 12th Aven. North</t>
  </si>
  <si>
    <t>Plymouth</t>
  </si>
  <si>
    <t>763-847 9900</t>
  </si>
  <si>
    <t>Bühler offers solutions for cell manufacturing, including continuous electrode mass mixing with twin screw extruders, powder handling, and dosing supporting both wet and dry formulations for processing various battery materials.</t>
  </si>
  <si>
    <t>Steffen Pilotek</t>
  </si>
  <si>
    <t>512-466 8005</t>
  </si>
  <si>
    <t>steffen.pilotek@buhlergroup.com</t>
  </si>
  <si>
    <t>Busch Vacuum Solutions</t>
  </si>
  <si>
    <t>Busch LLC</t>
  </si>
  <si>
    <t>Vacuum pumps; Other vacuum systems</t>
  </si>
  <si>
    <t>https://www.buschvacuum.com/</t>
  </si>
  <si>
    <t>1100 E. Howard Ln Building 2, Suite 200</t>
  </si>
  <si>
    <t>512-835-0906</t>
  </si>
  <si>
    <t>Maulburg</t>
  </si>
  <si>
    <t>Baden-Wurttemberg</t>
  </si>
  <si>
    <t>Busch Vacuum Solutions provides vacuum technology for lithium-ion battery production, enhancing efficiency and safety in processes like electrolyte filling and degassing.</t>
  </si>
  <si>
    <t>https://www.buschvacuum.com/, https://www.buschvacuum.com/us/en/company/about-busch/?language=en&amp;country=US&amp;countryCode=</t>
  </si>
  <si>
    <t>13205 NE David Cir</t>
  </si>
  <si>
    <t>Portland</t>
  </si>
  <si>
    <t>OR</t>
  </si>
  <si>
    <t>408-782-0800</t>
  </si>
  <si>
    <t>516 Viking Dr</t>
  </si>
  <si>
    <t>757-463-7800</t>
  </si>
  <si>
    <t>Questionnaire; https://www.buschvacuum.com/us/en/news-media/busch-celebrates-grand-opening-of-new-service-location-in-pennsylvania.html</t>
  </si>
  <si>
    <t>Chroma ATE Inc</t>
  </si>
  <si>
    <t>Cell cycler; Formation; Cell validation Tester; Module/pack tester</t>
  </si>
  <si>
    <t>https://www.chromaate.com/</t>
  </si>
  <si>
    <t xml:space="preserve">7 Chrysler </t>
  </si>
  <si>
    <t xml:space="preserve">Irvine </t>
  </si>
  <si>
    <t>949-421-0355</t>
  </si>
  <si>
    <t>Taoyuan</t>
  </si>
  <si>
    <t>Taiwan</t>
  </si>
  <si>
    <t>Pitchbook, Chrommate.com; https://www.buzzfile.com/business/Chroma-Ate-Inc.-949-421-0355</t>
  </si>
  <si>
    <t>Chroma ATE Inc specializes in providing testing and measurement solutions for lithium-ion batteries, ensuring their quality, performance, and safety through a range of testing equipment and services.</t>
  </si>
  <si>
    <t>https://www.chromaate.com/, https://www.chromaate.com/en/chroma/aboutchroma</t>
  </si>
  <si>
    <t>CSM Products, Inc.</t>
  </si>
  <si>
    <t>CSM Products</t>
  </si>
  <si>
    <t>Electrical systems</t>
  </si>
  <si>
    <t>https://www.csm.de/us/</t>
  </si>
  <si>
    <t>1920 Opdyke Court, Suite 200</t>
  </si>
  <si>
    <t>248-836-4995</t>
  </si>
  <si>
    <t>CSM Products Inc.</t>
  </si>
  <si>
    <t xml:space="preserve">Auburn Hills </t>
  </si>
  <si>
    <t>csm.de/us; https://www.buzzfile.com/business/CSM-Products,-Inc.-248-836-4995</t>
  </si>
  <si>
    <t>CSM Products uses its advanced measurement technology, to constantly setting new technological standards, driving innovation in vehicle development and actively supporting customers in shaping the mobility transformation.</t>
  </si>
  <si>
    <t>High voltage measuring devices and breakout modules; Moved from ModPack</t>
  </si>
  <si>
    <t>https://www.csm.de/us/, https://www.csm.de/en/company/commitment-and-values</t>
  </si>
  <si>
    <t>Davis-Standard</t>
  </si>
  <si>
    <t>Davis-Standard Fulton</t>
  </si>
  <si>
    <t>Separator film and coating machines</t>
  </si>
  <si>
    <t>https://davis-standard.com/</t>
  </si>
  <si>
    <t>46 N 1st St</t>
  </si>
  <si>
    <t>Fulton</t>
  </si>
  <si>
    <t xml:space="preserve">NY </t>
  </si>
  <si>
    <t>315-598-7121</t>
  </si>
  <si>
    <t>Pawcatuck</t>
  </si>
  <si>
    <t xml:space="preserve">Davis-Standard is a manufacturer of equipment to produce and coat films and foils including battery separator film and coating machines for lithium ion batteries. </t>
  </si>
  <si>
    <t>Jay Baxter</t>
  </si>
  <si>
    <t>315-402-9823</t>
  </si>
  <si>
    <t>jbaxter@davis-standard.com</t>
  </si>
  <si>
    <t>Digatron Power Electronics</t>
  </si>
  <si>
    <t>Slitters</t>
  </si>
  <si>
    <t>https://www.digatron.com/</t>
  </si>
  <si>
    <t>50 Waterview Drive</t>
  </si>
  <si>
    <t>Shelton</t>
  </si>
  <si>
    <t>203-446-8000</t>
  </si>
  <si>
    <t>Digatron Systems</t>
  </si>
  <si>
    <t>Aachen</t>
  </si>
  <si>
    <t>digatron.com; https://www.datanyze.com/companies/digatron-power-electronics/44091430</t>
  </si>
  <si>
    <t>Digatron specializes in providing testing and simulation solutions for lithium-ion batteries, formation systems, ensuring their performance and reliability through a range of testing equipment and services.</t>
  </si>
  <si>
    <t>https://www.digatron.com/, https://www.digatron.com/en-us/About-us</t>
  </si>
  <si>
    <t>Stacker</t>
  </si>
  <si>
    <t>Welders</t>
  </si>
  <si>
    <t>Electrolyte fill</t>
  </si>
  <si>
    <t xml:space="preserve">Digatron specializes in providing testing and simulation solutions for lithium-ion batteries, formation systems, ensuring their performance and reliability through a range of testing equipment and services. </t>
  </si>
  <si>
    <t>Winder</t>
  </si>
  <si>
    <t>Formation aging</t>
  </si>
  <si>
    <t>Donaldson Company</t>
  </si>
  <si>
    <t>Dust Collection, Fume Collection</t>
  </si>
  <si>
    <t>https://www.donaldson.com/en-us/industrial-dust-fume-mist/</t>
  </si>
  <si>
    <t xml:space="preserve">1400 W 94th Street · </t>
  </si>
  <si>
    <t>Bloomington</t>
  </si>
  <si>
    <t>619-481-5765</t>
  </si>
  <si>
    <t>https://www.donaldson.com/en-us/</t>
  </si>
  <si>
    <t>Questionnaire; https://www.donaldson.com/en-us/industrial-dust-fume-mist/</t>
  </si>
  <si>
    <t xml:space="preserve">Donaldson Torit Division provides industrial dust collection systems and air filtration equipment. Its equipment improves air quality and safety in industrial environments by capturing and filtering dust particles. </t>
  </si>
  <si>
    <t>Chris Pirotte</t>
  </si>
  <si>
    <t>619-481-4765</t>
  </si>
  <si>
    <t>chris.pirotte@donaldson.com</t>
  </si>
  <si>
    <t>Dorey Converting Systems (DCS) USA</t>
  </si>
  <si>
    <t xml:space="preserve">DCS </t>
  </si>
  <si>
    <t>Rotary die cutting; Laminating machine</t>
  </si>
  <si>
    <t>https://www.converting-systems.com/</t>
  </si>
  <si>
    <t>3000 Bear Cat Way STE 118</t>
  </si>
  <si>
    <t>330-685-6320</t>
  </si>
  <si>
    <t>DCS USA Inc</t>
  </si>
  <si>
    <t>Questionnaire; converting-systems.com</t>
  </si>
  <si>
    <t>Dorey Converting Systems, is a leader in rotary die-cutting with commitment to innovation, precision, and quality</t>
  </si>
  <si>
    <t>Dukosi Ltd</t>
  </si>
  <si>
    <t>Dukosi</t>
  </si>
  <si>
    <t xml:space="preserve">Battery sensor - wireless communication </t>
  </si>
  <si>
    <t>https://www.dukosi.com/</t>
  </si>
  <si>
    <t>3768 S Lapeer Rd</t>
  </si>
  <si>
    <t>Orion Charter Township</t>
  </si>
  <si>
    <t>Edinburgh</t>
  </si>
  <si>
    <t>East Lothian</t>
  </si>
  <si>
    <t>dukosi.com: https://www.zoominfo.com/c/dukosi-ltd/345791097; https://www.datanyze.com/companies/dukosi/345791097</t>
  </si>
  <si>
    <t>Dukosi innovates battery technology with a unique chip-on-cell approach, enhancing performance, safety, and efficiency for electric vehicles, energy storage, and industrial transport.</t>
  </si>
  <si>
    <t>Workforce Range 1-25; Used average</t>
  </si>
  <si>
    <t>https://www.dukosi.com/, https://www.dukosi.com/overview-leadership-team</t>
  </si>
  <si>
    <t>Dürr Megtec</t>
  </si>
  <si>
    <t>Durr Systems Inc.</t>
  </si>
  <si>
    <t>https://www.durr-megtec.com/</t>
  </si>
  <si>
    <t>830 Prosper Street</t>
  </si>
  <si>
    <t>De Pere</t>
  </si>
  <si>
    <t>920-336-5716</t>
  </si>
  <si>
    <t>durr-megtec.com; Questionnaire; Telecon w/ D. Ventola; https://www.buzzfile.com/business/Durr-Megtec-920-336-5715</t>
  </si>
  <si>
    <t xml:space="preserve">Dürr Megtec provides solutions for lithium-ion battery manufacturing, including coaters and solvent recovery systems, control systems, and thermal processing equipment. </t>
  </si>
  <si>
    <t>"coating" machine is actually coating and primary atmospheric drying oven (max 150 C)  prior to calendaring</t>
  </si>
  <si>
    <t>Solvent recovery</t>
  </si>
  <si>
    <t>Manufactures condensers for NMP solvent recovery systems for Durr-Megtec</t>
  </si>
  <si>
    <t>EaglePicher Technologies LLC</t>
  </si>
  <si>
    <t>EaglePicher Technologies</t>
  </si>
  <si>
    <t>Service equipment</t>
  </si>
  <si>
    <t>Charger</t>
  </si>
  <si>
    <t>1215 W. C Street</t>
  </si>
  <si>
    <t>eaglepicher.com; https://www.biz417.com/companies/corporate/eaglepicher-technologies-joplin-mo/#:~:text=A%20big%20point%20of%20pride,950%20employees%20are%20employed%20there.</t>
  </si>
  <si>
    <t>Also make cells and conduct R&amp;D for aerospace, defense and medical fields; &gt; 900 employees at all locations</t>
  </si>
  <si>
    <t>Edwards Vacuum</t>
  </si>
  <si>
    <t>Edwards Vacuum LLC</t>
  </si>
  <si>
    <t>https://www.edwardsvacuum.com/</t>
  </si>
  <si>
    <t>6220 NE Century Blvd</t>
  </si>
  <si>
    <t>Hillsboro</t>
  </si>
  <si>
    <t>503-629-2501</t>
  </si>
  <si>
    <t>Atlas Copco</t>
  </si>
  <si>
    <t>https://www.atlascopcogroup.com/en/about-us</t>
  </si>
  <si>
    <t>Nacka</t>
  </si>
  <si>
    <t>edwardsvacuum.com/en;  https://www.hillsboro-oregon.gov/Home/Components/News/News/9960/44; https://www.atlascopcogroup.com/en/about-us</t>
  </si>
  <si>
    <t xml:space="preserve">Edwards provides advanced vacuum and abatement technology, collaborating with customers to create innovative, environmentally responsible products. 
</t>
  </si>
  <si>
    <t>This facility primarily supplies the semiconductor industry</t>
  </si>
  <si>
    <t>ENTEK</t>
  </si>
  <si>
    <t>ENTEK Extruders</t>
  </si>
  <si>
    <t>Extruders; turn-key separator plants</t>
  </si>
  <si>
    <t>https://www.entek.com/extrusion-solutions//</t>
  </si>
  <si>
    <t>200 Hansard Ave</t>
  </si>
  <si>
    <t>Lebanon</t>
  </si>
  <si>
    <t>541-259-1068</t>
  </si>
  <si>
    <t>https://www.Entek.com/</t>
  </si>
  <si>
    <t>BNEF: Interactive Datasets/Storage/Component manufacturers/All components; entek.com; https://lebanon-express.com/news/local/entek-expands-its-manufacturing-business/article_e5efa6ec-8da0-5a20-857d-d61bfd77006f.html; https://www.ibisworld.com/us/company/entek-international-llc/429045/#:~:text=ENTEK%20International%20LLC%20%2D%20Overview&amp;text=ENTEK%20International%20LLC%20is%20a%20private%20company%20with%20an%20estimated%20375%20employees.; https://entek.com/news/posts/entek-announces-major-expansion-of-u-s-lithium-ion-battery-separator-business-to-meet-growing-demand/#:~:text=By%202025%2C%20ENTEK%20will%20have,power%201.4%20million%20electric%20vehicles.</t>
  </si>
  <si>
    <t>ENTEK specializes in providing equipment and solutions for lithium-ion battery manufacturing, including extrusion systems for separator production, contributing to battery manufacturing efficiency and quality.</t>
  </si>
  <si>
    <t>Wet processing; 727, but 167 are in manufacturing (equipment)</t>
  </si>
  <si>
    <t>https://www.entek.com/extrusion-solutions//, https://entek.com/entek-about/</t>
  </si>
  <si>
    <t>FlackTek</t>
  </si>
  <si>
    <t>Mixers</t>
  </si>
  <si>
    <t>https://flacktek.com/</t>
  </si>
  <si>
    <t>1708 Hwy 11</t>
  </si>
  <si>
    <t>864-895-7441</t>
  </si>
  <si>
    <t>Landrum</t>
  </si>
  <si>
    <t>Questionnaire; https://flacktek.com/</t>
  </si>
  <si>
    <t>FlackTek™ designs, customizes, and manufactures mixers out of a state-of-the-art facility in Colorado. It also provides supplies, accessories, training and service for the machines from R&amp;D through industrial production</t>
  </si>
  <si>
    <t>Drew Tyger</t>
  </si>
  <si>
    <t>Info@FlackTek.com</t>
  </si>
  <si>
    <t>Flexo Concepts</t>
  </si>
  <si>
    <t>High Performance Doctor Blades</t>
  </si>
  <si>
    <t>https://www.flexoconcepts.com/</t>
  </si>
  <si>
    <t>100 Armstrong Road, Suite 300</t>
  </si>
  <si>
    <t>508-830-9506</t>
  </si>
  <si>
    <t>Flexo-Concepts</t>
  </si>
  <si>
    <t>https://www.datanyze.com/companies/flexo-concepts/45879839;</t>
  </si>
  <si>
    <t>Flexo Concepts has been a leader in doctor blade innovation. It can provide both standard and custom engineered solutions for your application.</t>
  </si>
  <si>
    <t>forgenano.com; https://craft.co/forge-nano; Questionnaire; pitchbook.com; https://craft.co/forge-nano</t>
  </si>
  <si>
    <t>Forge Nano is a materials science company using their Atomic Armor nanocoating technology to drive manufacturing innovation and enhance product performance, contributing to sustainability.</t>
  </si>
  <si>
    <t>Offer custom equipment, coaters, mixers, etc. capable of atomic layer deposition (ALD) to be used in the front of any regular LIB line</t>
  </si>
  <si>
    <t>Frontier</t>
  </si>
  <si>
    <t>Delta ModTech (Frontier) Corporate HQ and Production</t>
  </si>
  <si>
    <t>https://www.frontiercoating.com/</t>
  </si>
  <si>
    <t>8445 Bunker Lake Blvd NW</t>
  </si>
  <si>
    <t>Ramsey</t>
  </si>
  <si>
    <t>763-755-7744</t>
  </si>
  <si>
    <t>Delta ModTech</t>
  </si>
  <si>
    <t>https://www.deltamodtech.com/</t>
  </si>
  <si>
    <t>deltamodtech.com; frontiercoating.com; https://www.linkedin.com/company/delta-industrial-services-inc.</t>
  </si>
  <si>
    <t>Frontier and DeltaModTech provide numerous solutions for coating and converting delicate substrates, including automation, laser etching, and advanced assembly processes, especially in lithium ion cell manufacturing.</t>
  </si>
  <si>
    <t>Corporate HQ and manufacturing</t>
  </si>
  <si>
    <t>https://www.frontiercoating.com/, https://www.deltamodtech.com/corporate-culture/</t>
  </si>
  <si>
    <t>Frontier R&amp;D and Production</t>
  </si>
  <si>
    <t>67 Campbell Road</t>
  </si>
  <si>
    <t>Towanda</t>
  </si>
  <si>
    <t>570-265-2500</t>
  </si>
  <si>
    <t>R&amp;D and manufacturing</t>
  </si>
  <si>
    <t>HED International</t>
  </si>
  <si>
    <t>Ovens</t>
  </si>
  <si>
    <t>http://www.hed.com/site/</t>
  </si>
  <si>
    <t>449 Route 31</t>
  </si>
  <si>
    <t>Ringoes</t>
  </si>
  <si>
    <t>609-466-1900</t>
  </si>
  <si>
    <t>hed.com; Thomasnet: Battery Equipment; https://www.zoominfo.com/c/hed-international-inc/46713160; https://www.linkedin.com/company/hed-international-inc.</t>
  </si>
  <si>
    <t>HED leads in continuous thick film/tape and web coating systems for electronic components and advanced materials producing millions of square inches of thin tape cast ceramic, metal and composite products.</t>
  </si>
  <si>
    <t>Battery film equipment; No. of Employees &lt;25 or 11-50;</t>
  </si>
  <si>
    <t>http://www.hed.com/site/, http://www.hed.com/site/about/history/</t>
  </si>
  <si>
    <t>UV and IR light for electrode production, electrical isolation and protective coating.</t>
  </si>
  <si>
    <t>Email; https://www.heraeus-group.com/en/</t>
  </si>
  <si>
    <t>Hilton International Industries, Co.</t>
  </si>
  <si>
    <t>Hilton International Industries HQ</t>
  </si>
  <si>
    <t>https://www.hiltonind.com/</t>
  </si>
  <si>
    <t>6055 Porter Way</t>
  </si>
  <si>
    <t>941-371-2600</t>
  </si>
  <si>
    <t>Hilton International Industries</t>
  </si>
  <si>
    <t>hiltonind.com; https://www.zoominfo.com/c/hilton-international-industries-co/49285888; https://www.owler.com/company/hiltonind?on=true</t>
  </si>
  <si>
    <t xml:space="preserve">Hilton has a strong winding machine heritage for aluminum, copper and lithium metal foils and coated substrates. Its offerings include winding and stacking machines for lithium-ion battery manufacturing.
</t>
  </si>
  <si>
    <t>https://www.hiltonind.com/, https://hiltonind.com/about-2/</t>
  </si>
  <si>
    <t>Electrode Metrology; Manufacturing and Safety sensors; Automation hardware; Actuators; Robotics; Formation equipment</t>
  </si>
  <si>
    <t>855 S Mint St</t>
  </si>
  <si>
    <t>Questionnaire; https://www.charlotteobserver.com/news/business/banking/article256249547.html</t>
  </si>
  <si>
    <t>Honeywell delivers industry-specific solutions that include integrated manufacturing systems for the lithium-ion battery industry, aerospace products and services, and building control equipment</t>
  </si>
  <si>
    <t>6023004205</t>
  </si>
  <si>
    <t>Innovative Machine Corp.</t>
  </si>
  <si>
    <t>Calendaring</t>
  </si>
  <si>
    <t>https://www.innovativemach.com/</t>
  </si>
  <si>
    <t>3959 Valley East Industrial Drive</t>
  </si>
  <si>
    <t>Birmingham</t>
  </si>
  <si>
    <t>205-856-4100</t>
  </si>
  <si>
    <t>innovativemach.com; Thomasnet: Battery Equipment; https://www.zoominfo.com/c/innovative-machine-corporation/137790384</t>
  </si>
  <si>
    <t>Innovative Machine designs and manufactures custom calendar, coating, laminating, and slitting machines for plastic films and foils. Its machines are used in may industries including battery manufacturing.</t>
  </si>
  <si>
    <t>205-856-4101</t>
  </si>
  <si>
    <t>Intecells</t>
  </si>
  <si>
    <t>https://www.intecells.com/</t>
  </si>
  <si>
    <t>444 W. Maple Road
Suite F</t>
  </si>
  <si>
    <t>248-817-5911</t>
  </si>
  <si>
    <t xml:space="preserve">https://www.intecells.com/ </t>
  </si>
  <si>
    <t>intecells.com; https://www.crunchbase.com/organization/intecells</t>
  </si>
  <si>
    <t>Intecells provides cold plasma coating technology that is  flexible, accessible, and sustainable for lithium ion battery manufacturing.</t>
  </si>
  <si>
    <t>Cold Plasma coating technology; Company just closed Series A funding</t>
  </si>
  <si>
    <t>https://www.intecells.com/, https://intecells.com/about/</t>
  </si>
  <si>
    <t>Jakertech LLC</t>
  </si>
  <si>
    <t>Jakertech</t>
  </si>
  <si>
    <t>Process and equipment for injection molded solid state batteries</t>
  </si>
  <si>
    <t>https://www.jakertechusa.com/</t>
  </si>
  <si>
    <t>1419 W. Danube Rd</t>
  </si>
  <si>
    <t>Fridley</t>
  </si>
  <si>
    <t>612-801-8099</t>
  </si>
  <si>
    <t>Jakertech, LLC</t>
  </si>
  <si>
    <t>jakertechusa.com; https://www.dnb.com/business-directory/company-profiles.jakertech_llc.f294a19833a11755730519c2ec472424.html; naatbatt.org</t>
  </si>
  <si>
    <t xml:space="preserve">Jakertech provides Injection molding equipment for solid state batteries using polymers. </t>
  </si>
  <si>
    <t>KMC Global, Inc.</t>
  </si>
  <si>
    <t>KMC Global</t>
  </si>
  <si>
    <t>Tubular Drag Conveyors, Bulk Bag Loading &amp; Unloading, Hydrometallurgical Wastewater Recycling, Rubber belt &amp; Drag Conveyors</t>
  </si>
  <si>
    <t>https://www.kmcorpglobal.com/battery-recycling/</t>
  </si>
  <si>
    <t>5801 East N Avenue</t>
  </si>
  <si>
    <t>Kalamazoo</t>
  </si>
  <si>
    <t>https://www.kmcorpglobal.com/</t>
  </si>
  <si>
    <t>KMC Global provides equipment that meets clients’ needs  (e.g., battery recycling). The equipment includes conveyors, material screeners, metal crushers, bulk bag loading and unloading, hydrometallurgical, and wastewater recycling.</t>
  </si>
  <si>
    <t>Tim Hanna</t>
  </si>
  <si>
    <t>thanna@kmcglobal.com</t>
  </si>
  <si>
    <t>Density Separation and Screening Conveyors</t>
  </si>
  <si>
    <t>19230 Evans St. NW Suite 202</t>
  </si>
  <si>
    <t>Elk River</t>
  </si>
  <si>
    <t>Screw conveyors, mixers, dust collectors, silo tops, butterfly valves, rotary valves</t>
  </si>
  <si>
    <t>1031 South Haskell Ave</t>
  </si>
  <si>
    <t>Liminal Insights</t>
  </si>
  <si>
    <t xml:space="preserve">https://www.liminalinsights.com/ </t>
  </si>
  <si>
    <t>1175 Park Ave</t>
  </si>
  <si>
    <t>510-298-7541</t>
  </si>
  <si>
    <t>https://www.liminalinsights.com/</t>
  </si>
  <si>
    <t>liminalinsights.com; https://www.zoominfo.com/c/liminal/410437339; https://www.crunchbase.com/organization/feasible</t>
  </si>
  <si>
    <t xml:space="preserve">Laminal solution is EchoStat®, an advanced inspection and analytics platform that provides visibility inside batteries throughout the manufacturing process allowing identification flaws in real time. </t>
  </si>
  <si>
    <t>Uses ultrasound along with machine learning to enable cell manufacturers to improve production by decreasing scrap and defective cells; employment range: 11-50</t>
  </si>
  <si>
    <t>Maccor, Inc</t>
  </si>
  <si>
    <t>EV and ES battery testers</t>
  </si>
  <si>
    <t>4322 South 49th West Avenue</t>
  </si>
  <si>
    <t>Tulsa</t>
  </si>
  <si>
    <t>OK</t>
  </si>
  <si>
    <t>918-446-1874</t>
  </si>
  <si>
    <t>Maccor, Inc.</t>
  </si>
  <si>
    <t>maccor.com; dnb.com; Questionnaire</t>
  </si>
  <si>
    <t>Maccor specializes in designing and manufacturing testing and formation equipment and software solutions for lithium-ion battery research and development, quality control, and performance testing.</t>
  </si>
  <si>
    <t>http://www.maccor.com/Worldwide.aspx#ContactNorthAmerica, http://www.maccor.com/AboutMaccor.aspx</t>
  </si>
  <si>
    <t>Marion Process Solutions</t>
  </si>
  <si>
    <t>https://www.marionsolutions.com/</t>
  </si>
  <si>
    <t>3575 3rd Ave</t>
  </si>
  <si>
    <t>Marion</t>
  </si>
  <si>
    <t>IA</t>
  </si>
  <si>
    <t>319-377-6371</t>
  </si>
  <si>
    <t>marionsolutions.com; Thomasnet: Battery Equipment</t>
  </si>
  <si>
    <t>Marion Process Solutions is the leading global manufacturer of mixers, blenders, thermal processing equipment, and size reduction equipment.</t>
  </si>
  <si>
    <t>https://www.marionsolutions.com/, https://www.marionsolutions.com/about/</t>
  </si>
  <si>
    <t>Midtronics</t>
  </si>
  <si>
    <t>https://www.midtronics.com/</t>
  </si>
  <si>
    <t>7000 Monroe St.</t>
  </si>
  <si>
    <t>Willowbrook</t>
  </si>
  <si>
    <t>630-323-2800</t>
  </si>
  <si>
    <t>Midtronics, Inc.</t>
  </si>
  <si>
    <t>midtronics.com; https://craft.co/midtronics; https://www.dnb.com/business-directory/company-profiles.midtronics_inc.9c5fcfe429d863c124e37778ab547de9.html</t>
  </si>
  <si>
    <t xml:space="preserve">Midtronics provides battery management systems and solutions for service and maintenance of lithium-ion batteries for electrified vehicles. </t>
  </si>
  <si>
    <t>https://www.midtronics.com/, https://www.midtronics.com/about-midtronics/</t>
  </si>
  <si>
    <t>EV/HEV Battery Service Tool</t>
  </si>
  <si>
    <t xml:space="preserve">Midtronics offers essential battery management systems and solutions for servicing and maintaining lithium-ion batteries in electrified vehicles, supporting dealers in EV maintenance. </t>
  </si>
  <si>
    <t>Module Balancing</t>
  </si>
  <si>
    <t>MTI Corporation</t>
  </si>
  <si>
    <t>https://www.mtixtl.com/</t>
  </si>
  <si>
    <t>860 S. 19th Street</t>
  </si>
  <si>
    <t>510-525-3070</t>
  </si>
  <si>
    <t>mtixtl.com; Questionnaire; https://www.buzzfile.com/business/Material-Technology-Intl-510-525-3070</t>
  </si>
  <si>
    <t>MTI Corporation is a provider of equipment and materials for lithium-ion battery research and production, offering tools and materials to support battery development and manufacturing.</t>
  </si>
  <si>
    <t>https://www.mtixtl.com/, https://www.mtixtl.com/about-us.aspx</t>
  </si>
  <si>
    <t>Nederman-LCI</t>
  </si>
  <si>
    <t>Laboratory Equipment; Extruders; Granulators; Marumerizer Spheronizer; Circle Feeder; Circle Feeder for Dust Collectors (CFD); Mixers; Pellet Mills; Continuous Wet Granulation; Powder Pelleting; Thin Film Evaporators; Wiped Film Evaporators; High Viscosity Processors; Short Path Evaporators; Thin Film Dryers</t>
  </si>
  <si>
    <t>https://www.lcicorp.com/</t>
  </si>
  <si>
    <t>4433 Chesapeake Drive</t>
  </si>
  <si>
    <t>704-486-8440</t>
  </si>
  <si>
    <t>Nederman</t>
  </si>
  <si>
    <t>https://www.nederman.com/en-us/about-us/us-sub-brands</t>
  </si>
  <si>
    <t>LCI provides process technology, expertise, and support for powder processing and evaporation equipment, including evaporators, drying systems, extrusion and spherization systems, mixers, feeders, and pelletizers.</t>
  </si>
  <si>
    <t>Nederman-Mikropul</t>
  </si>
  <si>
    <t>Other - Air pollution control</t>
  </si>
  <si>
    <t xml:space="preserve">https://www.nedermanmikropul.com/en/ </t>
  </si>
  <si>
    <t>704-859-2723</t>
  </si>
  <si>
    <t>Mikropul provides air filtration solutions for keeping air clean in the manufacturing many industries including battery production.</t>
  </si>
  <si>
    <t>NETZSCH Grinding &amp; Dispersing</t>
  </si>
  <si>
    <t>NETZSCH Premier Technologies LLC</t>
  </si>
  <si>
    <t>Wet grinders; dry grinders; planetary mixers; high speed dispersers; inline mixers/ dispersers; homogenizers</t>
  </si>
  <si>
    <t>https://grinding.netzsch.com/en</t>
  </si>
  <si>
    <t>125 Pickering Way</t>
  </si>
  <si>
    <t>610-363-8010</t>
  </si>
  <si>
    <t>Erich NETZSCH Holding</t>
  </si>
  <si>
    <t>Selb</t>
  </si>
  <si>
    <t>Questionnaire; npa@netzsch.com; https://www.netzsch.com/en/company</t>
  </si>
  <si>
    <t>NETZSCH Grinding &amp; Dispersing provides many wet and dry grinding systems for different grinding as well as mixers, kneaders or dispersers for low or high-viscosity products for many applications.</t>
  </si>
  <si>
    <t>NETZSCH Pumps &amp; Systems</t>
  </si>
  <si>
    <t>NETZSCH Pumps USA</t>
  </si>
  <si>
    <t>Lithium-ion battery gas detector</t>
  </si>
  <si>
    <t>https://pumps-systems.netzsch.com/en-US</t>
  </si>
  <si>
    <t>119 Pickering Way</t>
  </si>
  <si>
    <t xml:space="preserve">NETZSCH Pumps &amp; Systems provides positive displacement pumps complex fluid handling in various industries including batteries. </t>
  </si>
  <si>
    <t>Nexceris LLC</t>
  </si>
  <si>
    <t>Lewis Center</t>
  </si>
  <si>
    <t>Process controls for cathodes</t>
  </si>
  <si>
    <t>https://nexceris.com/</t>
  </si>
  <si>
    <t>404 Enterprise Drive</t>
  </si>
  <si>
    <t>614-842-6606</t>
  </si>
  <si>
    <t>Questionnaire; nexceris.com; Pitchbook.com</t>
  </si>
  <si>
    <t>Nexceris specializes in research, development, and manufacturing of advanced lithium-ion cathode materials, enhancing their performance and offering a Li-ion Tamer's lithium-ion gas detection solutions for safety.</t>
  </si>
  <si>
    <t xml:space="preserve"> Li-ion sensor (Li-ion Tamer)  is available commercially; Also conducts sponsored R&amp;D on a wide variety of energy technologies focused on safety, fuel cells, catalysts, SOFCs, and advanced batteries and materials</t>
  </si>
  <si>
    <t>https://nexceris.com/, https://nexceris.com/about/</t>
  </si>
  <si>
    <t>Nordson Corp.</t>
  </si>
  <si>
    <t xml:space="preserve">Dispensing and Coating equipment </t>
  </si>
  <si>
    <t>https://www.nordson.com/</t>
  </si>
  <si>
    <t>2747 Loker Avenue West</t>
  </si>
  <si>
    <t>760-431-1919</t>
  </si>
  <si>
    <t xml:space="preserve">www.nordson.com  </t>
  </si>
  <si>
    <t>Nordson Corporation provides precision equipment for lithium-ion battery manufacturing, such as dispensing and coating for enhancing production speed and performance.</t>
  </si>
  <si>
    <t>Novonix Battery Testing Services</t>
  </si>
  <si>
    <t xml:space="preserve">	
Novonix Battery Testing Services</t>
  </si>
  <si>
    <t>battery testing equipment</t>
  </si>
  <si>
    <t xml:space="preserve">1 Research Drive </t>
  </si>
  <si>
    <t>Dartmouth</t>
  </si>
  <si>
    <t>NS</t>
  </si>
  <si>
    <t>902-449-9121</t>
  </si>
  <si>
    <t xml:space="preserve">https://www.novonixgroup.com/ </t>
  </si>
  <si>
    <t>PitchBook, novonix.ca; https://www.canada.ca/en/atlantic-canada-opportunities/news/2022/03/novonix-opens-new-pilot-facility-for-production-of-lithium-ion-battery-materials.html</t>
  </si>
  <si>
    <t>NOVONIX provides Ultra-High Precision Coulometry battery cyclers that allow our customers to test electrochemical processes within cells rapidly and in various form-factors, with industry leading precision and accuracy.</t>
  </si>
  <si>
    <t>Building a pilot plant for cathode production</t>
  </si>
  <si>
    <t>https://www.novonixgroup.com/, https://www.novonixgroup.com/about-us/</t>
  </si>
  <si>
    <t>Nuburu, Inc.</t>
  </si>
  <si>
    <t>Nuburu</t>
  </si>
  <si>
    <t xml:space="preserve">https://www.nuburu.net/ </t>
  </si>
  <si>
    <t>7442 S. Tucson Way, Suite 130</t>
  </si>
  <si>
    <t>720-767-1400</t>
  </si>
  <si>
    <t>https://www.nuburu.net/</t>
  </si>
  <si>
    <t>nuburu.net</t>
  </si>
  <si>
    <t>NUBURU provides blue lasers for battery manufacturing, enabling high-speed, defect-free welding of various metals (copper, aluminum, nickel, stainless steel), increasing throughput, improving yields, and maintaining quality.</t>
  </si>
  <si>
    <t>https://www.nuburu.net/, https://ir.nuburu.net/overview/default.aspx</t>
  </si>
  <si>
    <t>Omni Metalcraft</t>
  </si>
  <si>
    <t>Material handling equipment - chain, belt and roller conveyors</t>
  </si>
  <si>
    <t>https://omni.com/</t>
  </si>
  <si>
    <t xml:space="preserve">711 W Chisholm St. </t>
  </si>
  <si>
    <t>Alpena</t>
  </si>
  <si>
    <t>989-368-7000</t>
  </si>
  <si>
    <t>Omni Metalcraft has been supplying material handling equipment and systems to customers in a wide variety of industries, including the circular economy for over 40 years.</t>
  </si>
  <si>
    <t>Michael Smith</t>
  </si>
  <si>
    <t>mike.smith@omni.com</t>
  </si>
  <si>
    <t>PEC North America</t>
  </si>
  <si>
    <t>North American Operations</t>
  </si>
  <si>
    <t>Turnkey systems for electrolyte filling and cell finishing lines</t>
  </si>
  <si>
    <t>https://www.peccorp.com/</t>
  </si>
  <si>
    <t>2385 NW Executive Center Drive, Suite 100</t>
  </si>
  <si>
    <t>Boca Raton</t>
  </si>
  <si>
    <t>561-962-2824</t>
  </si>
  <si>
    <t>GWh/yr worldwide</t>
  </si>
  <si>
    <t>PEC</t>
  </si>
  <si>
    <t>https://www.peccorp.com/about-us/</t>
  </si>
  <si>
    <t>Leuven</t>
  </si>
  <si>
    <t>PEC produces and services turn-key systems for cell manufacturing and testing.</t>
  </si>
  <si>
    <t>Peter Ulrix</t>
  </si>
  <si>
    <t>peter.ulrix@peccorp.com</t>
  </si>
  <si>
    <t>Plasmatreat North America</t>
  </si>
  <si>
    <t>Plasmatreat USA, Inc.</t>
  </si>
  <si>
    <t xml:space="preserve">Other - surface treatment </t>
  </si>
  <si>
    <t>https://www.plasmatreat.com/en/</t>
  </si>
  <si>
    <t>Elgin</t>
  </si>
  <si>
    <t>847-783-0622</t>
  </si>
  <si>
    <t>Plasmatreat GmbH</t>
  </si>
  <si>
    <t>Steinhagen</t>
  </si>
  <si>
    <t>Questionnaire; https://www.plasmatreat.com/en/</t>
  </si>
  <si>
    <t>Plasmatreat provides innovative solutions for the pretreatment and activation of substrate surfaces such electrode manufacturing. Its Openair-Plasma™technology is used in EV battery manufacturing</t>
  </si>
  <si>
    <t>POLYTEC USA Corp</t>
  </si>
  <si>
    <t>Polytec USA Corp</t>
  </si>
  <si>
    <t>Automation Systems, Robotic Systems</t>
  </si>
  <si>
    <t>https://polytec.bmgroup.com/</t>
  </si>
  <si>
    <t>9000 Clay Rd #110</t>
  </si>
  <si>
    <t>713 376-5796</t>
  </si>
  <si>
    <t>Polytec specializes in mechatronics, intralogistics, and renewable solutions, offering custom automation and robotics systems, ensuring innovation, reliability, safety, and sustainability.</t>
  </si>
  <si>
    <t>Matteo Zoin</t>
  </si>
  <si>
    <t>248-860-3070</t>
  </si>
  <si>
    <t>matteo.zoin@bmgroup.com</t>
  </si>
  <si>
    <t>Precision Roll Grinders</t>
  </si>
  <si>
    <t>https://www.precisionrollgrinders.com/</t>
  </si>
  <si>
    <t>6356 Chapmans Rd.</t>
  </si>
  <si>
    <t>Allentown</t>
  </si>
  <si>
    <t>610-395-6966</t>
  </si>
  <si>
    <t>Email: L. Butkovich, 12/21/2023</t>
  </si>
  <si>
    <t xml:space="preserve">PRG provides large roll and cylindrical shaft grinding equipment for various industries including lithium ion cell manufacturing. Its precision grinding, inspection, and repair services improve the precision of critical  processes. </t>
  </si>
  <si>
    <t>Precision Roll Grinding of Electrode Calender Rolls and Coating Rolls
Roll Mechanical Assembly and Repair
Chrome and Tungsten Carbide Roll Coating and Grinding
6-Sigma process improvement projects led by one of our Black Belt Application Engineers</t>
  </si>
  <si>
    <t>400 Barnes Dr.</t>
  </si>
  <si>
    <t>Carrollton</t>
  </si>
  <si>
    <t>770-830-6323</t>
  </si>
  <si>
    <t>200 Industrial Park Rd.</t>
  </si>
  <si>
    <t>Lewisport</t>
  </si>
  <si>
    <t>270-295-4990</t>
  </si>
  <si>
    <t>4000 East 19th St.</t>
  </si>
  <si>
    <t>Texarkana</t>
  </si>
  <si>
    <t>870-216-4000</t>
  </si>
  <si>
    <t>Pred Materials International, Inc.</t>
  </si>
  <si>
    <t>https://www.predmaterials.com/</t>
  </si>
  <si>
    <t>60 East 42nd Street, Suite 4000</t>
  </si>
  <si>
    <t>New York</t>
  </si>
  <si>
    <t>917-957-4762</t>
  </si>
  <si>
    <t>Pred Materials International Inc.</t>
  </si>
  <si>
    <t>predmaterials.com; Thomasnet: Battery Equipment</t>
  </si>
  <si>
    <t>Pred Materials International distributes high quality, high value-added specialty chemicals, components, and manufacturing tools and equipment including mixers, stacking, sealing, and welding machines, manufactured by world's advanced companies.</t>
  </si>
  <si>
    <t>Sealing machines</t>
  </si>
  <si>
    <t>Resodyn Acoustic Mixers</t>
  </si>
  <si>
    <t>Mixing, blending, drying, and dispersion equipment</t>
  </si>
  <si>
    <t>https://www.resodynmixers.com/</t>
  </si>
  <si>
    <t>130 North Main Street
Suite 630</t>
  </si>
  <si>
    <t>Butte</t>
  </si>
  <si>
    <t>406-497-5333</t>
  </si>
  <si>
    <t>Resodyn</t>
  </si>
  <si>
    <t>https://www.resodyn.com/</t>
  </si>
  <si>
    <t>resodynmixers.com; resodyn.com; https://craft.co/resodyn-acoustic-mixers</t>
  </si>
  <si>
    <t>Resodyn serves industrial mixing and processing industry via manufacturing, distribution, and direct sale of mixing equipment that mixes materials such as lithium-ion battery slurry with high dispersion and quality.</t>
  </si>
  <si>
    <t>https://www.resodynmixers.com/, https://resodynmixers.com/company/</t>
  </si>
  <si>
    <t>Ross Engineering</t>
  </si>
  <si>
    <t>Charles Ross &amp; Son Company</t>
  </si>
  <si>
    <t>Mixers; Blenders; Dispersers, Dryers</t>
  </si>
  <si>
    <t>https://www.mixers.com/</t>
  </si>
  <si>
    <t>32 Westgate Blvd.</t>
  </si>
  <si>
    <t>Savannah</t>
  </si>
  <si>
    <t>631-234-0500</t>
  </si>
  <si>
    <t>Hauppauge</t>
  </si>
  <si>
    <t>Questionnaire; mixers.com</t>
  </si>
  <si>
    <t xml:space="preserve">Ross mixing, blending, drying and dispersion equipment are used in many industries such manufacturing lithium-ion cells. Available in either standard or custom designs, to meet specific processing needs.  </t>
  </si>
  <si>
    <t>https://www.mixers.com/, https://www.mixers.com/company/</t>
  </si>
  <si>
    <t>ROSS Mixers</t>
  </si>
  <si>
    <t>Mixing, blending, drying and dispersion equipment</t>
  </si>
  <si>
    <t>710 Old Willets Path</t>
  </si>
  <si>
    <t>Hauppage</t>
  </si>
  <si>
    <t>Ross SysCon</t>
  </si>
  <si>
    <t xml:space="preserve">Process control </t>
  </si>
  <si>
    <t>https://www.rosssyscon.com/</t>
  </si>
  <si>
    <t>34 Westgate Blvd.</t>
  </si>
  <si>
    <t>ROSS SysCon offers extensive experience and equipment in process controls such as temperature, flow, vacuum / pressure and pH.</t>
  </si>
  <si>
    <t>Schenck Process, LLC</t>
  </si>
  <si>
    <t>PAC 5</t>
  </si>
  <si>
    <t>https://www.schenckprocess.com/</t>
  </si>
  <si>
    <t>7901 NW 107th Terrace</t>
  </si>
  <si>
    <t>Kansas City</t>
  </si>
  <si>
    <t>816-891-9300</t>
  </si>
  <si>
    <t xml:space="preserve">US </t>
  </si>
  <si>
    <t xml:space="preserve">Questionnaire; schenkprocess.com; https://www.buzzfile.com/business/Schenck-Process-LLC-816-891-9300.      https://www.schenckprocess.com/download?id=1109&amp;lang=en&amp;pid=3074     </t>
  </si>
  <si>
    <t>Schenck specializes in precision bulk material handling and automation technology - pneumatic conveyors, loss in weight feeders, screeners, and classifiers - for many industries including lithium-ion cell manufacturing.</t>
  </si>
  <si>
    <t>Pneumatic conveyors, loss in weight feeders, screeners and classifiers</t>
  </si>
  <si>
    <t>https://www.schenckprocess.com/, https://www.schenckprocess.com/about-us</t>
  </si>
  <si>
    <t>746 E. Milwaukee</t>
  </si>
  <si>
    <t>62-473-2441</t>
  </si>
  <si>
    <t>Questionnaire; schenkprocess.com</t>
  </si>
  <si>
    <t>Feeders</t>
  </si>
  <si>
    <t>Scientific Climate Systems</t>
  </si>
  <si>
    <t xml:space="preserve">Scientific Climate Systems, Ltd. </t>
  </si>
  <si>
    <t>Humidity control and Dry rooms</t>
  </si>
  <si>
    <t>https://www.scs-usa.com/</t>
  </si>
  <si>
    <t>6650 W. Sam Houston Pkwy N, Ste 420</t>
  </si>
  <si>
    <t>844-399-2884</t>
  </si>
  <si>
    <t>scs-US.com; Questionnaire; https://www.zoominfo.com/pic/scientific-climate-systems-ltd/104006151</t>
  </si>
  <si>
    <t xml:space="preserve">Scientific Climate designs and manufacture  custom low-humidity control chambers for lithium battery research and production, crucial for moisture-sensitive environments. </t>
  </si>
  <si>
    <t>Dry Rooms for Li-ion Research/Mfg</t>
  </si>
  <si>
    <t>https://www.scs-usa.com/, https://www.scs-usa.com/batteries.html</t>
  </si>
  <si>
    <t>Securaplane Technologies Inc.</t>
  </si>
  <si>
    <t>Battery Management Units</t>
  </si>
  <si>
    <t>https://www.securaplane.com/</t>
  </si>
  <si>
    <t>12350 North Vistoso Park Road</t>
  </si>
  <si>
    <t>Oro Valley</t>
  </si>
  <si>
    <t>520-297-0844</t>
  </si>
  <si>
    <t>Parker Aerospace</t>
  </si>
  <si>
    <t>https://www.parker.com/us/en/industries/aerospace.html</t>
  </si>
  <si>
    <t>Securaplane offers lithium-ion systems for aerospace with longer aircraft range and capacity. It combines advanced features like small cell clusters, integrated monitoring, and enhanced power management for extended battery life.</t>
  </si>
  <si>
    <t>Nichole Dunham</t>
  </si>
  <si>
    <t>520-406-3079</t>
  </si>
  <si>
    <t>Nichole.Dunham@Parker.com</t>
  </si>
  <si>
    <t>Sonobond Ultrasonics</t>
  </si>
  <si>
    <t>https://www.sonobondultrasonics.com/</t>
  </si>
  <si>
    <t>1191 McDermott Drive</t>
  </si>
  <si>
    <t>West Chester</t>
  </si>
  <si>
    <t>610-696-4710</t>
  </si>
  <si>
    <t>sonobondultrasonics.com</t>
  </si>
  <si>
    <t>Sonobond Ultrasonics, Inc. is a leading provider of ultrasonic metal welding and textile bonding equipment for industries around the world.</t>
  </si>
  <si>
    <t>Summit NanoTech Corp</t>
  </si>
  <si>
    <t>Summit Nanotech Corp</t>
  </si>
  <si>
    <t>Mining and extraction equipment</t>
  </si>
  <si>
    <t>Mining Extraction. and processing</t>
  </si>
  <si>
    <t xml:space="preserve">https://www.summitnanotech.com/ </t>
  </si>
  <si>
    <t>253147 Bearspaw Rd</t>
  </si>
  <si>
    <t>403-472-6810</t>
  </si>
  <si>
    <t>Summit NanoTech</t>
  </si>
  <si>
    <t>https://www. summitnanotech.ca; https://www.zoominfo.com/c/summit-nanotech-corporation/457202112/</t>
  </si>
  <si>
    <t>summitnanotech.ca; BNEF: 2020 Battery Startups; Questionnaire; Pitchbook.com</t>
  </si>
  <si>
    <t>Summit Nanotech is evolving today's lithium mines by extracting more high-purity lithium from natural resources faster and more sustainably to support the global electric vehicle demand</t>
  </si>
  <si>
    <t>Technology (denaLi TM) that improves lithium extraction over conventional technologies; offers technologies for lithium carbonate, lithium chloride, and lithium hydroxide</t>
  </si>
  <si>
    <t>https://www.summitnanotech.ca/, https://www.summitnanotech.com/our-mission</t>
  </si>
  <si>
    <t>Swindell Dressler International</t>
  </si>
  <si>
    <t>Pittsburgh HQ</t>
  </si>
  <si>
    <t>Calcining &amp; Sintering Kilns for cathode and anode active materials</t>
  </si>
  <si>
    <t>https://www.swindelldressler.com/</t>
  </si>
  <si>
    <t>5100 Casteel Drive</t>
  </si>
  <si>
    <t>Coraopolis</t>
  </si>
  <si>
    <t>724-316-6060</t>
  </si>
  <si>
    <t>kT/yr</t>
  </si>
  <si>
    <t xml:space="preserve">Swindell Dressler is an engineering and manufacturing company that provides turnkey, integrated heat-treatment systems globally for clients producing ceramics and other advanced materials.
</t>
  </si>
  <si>
    <t>Garrett Sullivan</t>
  </si>
  <si>
    <t>gssullivan@swindelldressler.com</t>
  </si>
  <si>
    <t xml:space="preserve">Other - Equipment </t>
  </si>
  <si>
    <t>Corporate HQ</t>
  </si>
  <si>
    <t>Thermal analysis; Mechanical testing</t>
  </si>
  <si>
    <t>https://www.tainstruments.com/</t>
  </si>
  <si>
    <t>159 Lukens Dr</t>
  </si>
  <si>
    <t>New Castle</t>
  </si>
  <si>
    <t xml:space="preserve"> DE</t>
  </si>
  <si>
    <t>302-427-4000</t>
  </si>
  <si>
    <t>Waters Corp</t>
  </si>
  <si>
    <t>https://www.waters.com/</t>
  </si>
  <si>
    <t>Milford</t>
  </si>
  <si>
    <t>tainstruments.com; waters.com</t>
  </si>
  <si>
    <t>https://www.tainstruments.com/, https://www.tainstruments.com/about-ta-instruments/</t>
  </si>
  <si>
    <t>Utah Office</t>
  </si>
  <si>
    <t>890 W 410 N St</t>
  </si>
  <si>
    <t>Lindon</t>
  </si>
  <si>
    <t>801-763-1500</t>
  </si>
  <si>
    <t>TA Electroforce</t>
  </si>
  <si>
    <t>9625 W 76th Street
Suite 150</t>
  </si>
  <si>
    <t>Eden Prairie</t>
  </si>
  <si>
    <t>952-278-3070</t>
  </si>
  <si>
    <t>Titan Advanced Energy Solutions</t>
  </si>
  <si>
    <t>ultrasound system; anomaly detection</t>
  </si>
  <si>
    <t>https://www.titanaes.com/</t>
  </si>
  <si>
    <t>35 Congress Street. Suite 2251</t>
  </si>
  <si>
    <t>Salem</t>
  </si>
  <si>
    <t>978-414-5538</t>
  </si>
  <si>
    <t>titanaes.com; https://craft.co/titan-advanced-energy-solutions</t>
  </si>
  <si>
    <t>Titan developed a high-resolution ultrasound system for real-time cell inspection technology that sees inside a cell during manufacturing process, instantly mapping its morphology and identifying manufacturing anomalies</t>
  </si>
  <si>
    <t>https://www.titanaes.com/, https://www.titanaes.com/leadership-profiles</t>
  </si>
  <si>
    <t>TRUMPF</t>
  </si>
  <si>
    <t xml:space="preserve">Laser Application Center </t>
  </si>
  <si>
    <t>Machine tools and lasers</t>
  </si>
  <si>
    <t>https://www.trumpf.com/en_US/</t>
  </si>
  <si>
    <t>47711 Clipper Street</t>
  </si>
  <si>
    <t>734-454-7200</t>
  </si>
  <si>
    <t>Questionnaire; https://www.trumpf.com/en_US/</t>
  </si>
  <si>
    <t>TRUMPF is a technology and market leader in highly versatile machine tools for sheet metal processing and in the field of industrial lasers.</t>
  </si>
  <si>
    <t>Jordan Kujala</t>
  </si>
  <si>
    <t>331-262-5338</t>
  </si>
  <si>
    <t>Jordan.Kujala@TRUMPF.com</t>
  </si>
  <si>
    <t>WAM USA, Inc.</t>
  </si>
  <si>
    <t>WAM USA Inc. - Texas Division</t>
  </si>
  <si>
    <t xml:space="preserve">Screw conveyors, mixers, dust collectors, silo tops, butterfly valves, rotary valves, </t>
  </si>
  <si>
    <t>https://waminc.com/en-US/WAMUS/home</t>
  </si>
  <si>
    <t>1300 Triad Blvd</t>
  </si>
  <si>
    <t>770-339-6767</t>
  </si>
  <si>
    <t>WAMGROUP</t>
  </si>
  <si>
    <t>https://wamgroup.com/en-GB/corporate/home</t>
  </si>
  <si>
    <t>Cavezzo</t>
  </si>
  <si>
    <t>WAM Inc. provides its customers with attractively priced products in industrial quality, tailored to the needs of a variety of industries.</t>
  </si>
  <si>
    <t>Stefano Leghissa</t>
  </si>
  <si>
    <t>Stefano.leghissa@WAMINC.com</t>
  </si>
  <si>
    <t>Waygate Technologies USA</t>
  </si>
  <si>
    <t>Waygate Technologies</t>
  </si>
  <si>
    <t>X-ray and computed tomography (CT) equipment</t>
  </si>
  <si>
    <t>https://www.bakerhughes.com/waygate-technologies</t>
  </si>
  <si>
    <t>17021 Aldine Westfield Rd</t>
  </si>
  <si>
    <t>Baker Hughes</t>
  </si>
  <si>
    <t>https://www.bakerhughes.com/</t>
  </si>
  <si>
    <t>Waygate Technologies, a Baker Hughes business, is an industrial inspection solutions company and the world leader in non-destructive testing.</t>
  </si>
  <si>
    <t>Electrode processing</t>
  </si>
  <si>
    <t>Xerion Advanced Battery Corp develops lower-cost, higher-performance lithium-ion batteries using patented DirectPlate and StructurePore technologies for innovative refining and electrode architecture.</t>
  </si>
  <si>
    <t>Development of battery manufacturing platform with  innovative refining and deposition and a novel electrode architecture (Xerion DIRECTPLATE TM);  Also listed in cell manufacturing</t>
  </si>
  <si>
    <t>https://xerionbattery.com/, https://xerionbattery.com/battery-technology/</t>
  </si>
  <si>
    <t>Other - Service &amp; Repair</t>
  </si>
  <si>
    <t>Testing and/or certification</t>
  </si>
  <si>
    <t>Performance Testing; UN Safety Testing</t>
  </si>
  <si>
    <t>http://www.aaportablepower.com/</t>
  </si>
  <si>
    <t>https://www.batteryspace.com/</t>
  </si>
  <si>
    <t>AA Portable Power distributes batteries and chargers and provide performance testing services and UN safety testing certification provide expertise to help clients design their own custom batteries.</t>
  </si>
  <si>
    <t>Mostly a battery distributor, but has production lines for custom order battery packs and battery testing; workforce range: 10-49</t>
  </si>
  <si>
    <t>Air Products</t>
  </si>
  <si>
    <t>Utilities</t>
  </si>
  <si>
    <t>Gas supply services</t>
  </si>
  <si>
    <t>https://www.airproducts.com/</t>
  </si>
  <si>
    <t>1940 Air Products Blvd.</t>
  </si>
  <si>
    <t>18106</t>
  </si>
  <si>
    <t>610-481-4911</t>
  </si>
  <si>
    <t>airproducts.com</t>
  </si>
  <si>
    <t xml:space="preserve">Air Products offers essential industrial gases, equipment, and expertise across multiple industries including refining, chemical, metals, electronics, and food and beverage, focusing on lithium-ion manufacturing. 
</t>
  </si>
  <si>
    <t>Supplies gases as a utility for LIB production and other manufacturing technologies in the supply chain</t>
  </si>
  <si>
    <t>Airgas</t>
  </si>
  <si>
    <t>https://www.airgas.com/</t>
  </si>
  <si>
    <t>259 North Radnor-Chester Road, Suite 100</t>
  </si>
  <si>
    <t>Wayne</t>
  </si>
  <si>
    <t>19807</t>
  </si>
  <si>
    <t>610-687-5253</t>
  </si>
  <si>
    <t>Air Liquide</t>
  </si>
  <si>
    <t>https://www.airliquide.com/</t>
  </si>
  <si>
    <t>Paris</t>
  </si>
  <si>
    <t>Ile-de-France</t>
  </si>
  <si>
    <t>Questionnaire; Email communication</t>
  </si>
  <si>
    <t>Airgas supplies specialized gases and chemicals for many industries including for lithium-ion battery manufacturing, supporting production processes and quality control in the battery industry.</t>
  </si>
  <si>
    <t>Airgas does not provide manufacturing locations and so location is headquarters.  Airgas is a supplier of key raw materials to all aspects of the battery ecosystem:
•  Bulk and on-site generated gases (Ar, CO2, N2, O2, He )
•  Cylinder gases for laboratories, maintenance operations, etc.
•  Welding consumables for maintenance
•  Personal Protective Equipment (PPE), safety products and plant safety equipment; 18,000 employees, but only a fraction are involved in LIBs</t>
  </si>
  <si>
    <t>American Hyperform, Inc.</t>
  </si>
  <si>
    <t>Consulting</t>
  </si>
  <si>
    <t>Insights on Lithium Battery Chemicals and Electrolytes</t>
  </si>
  <si>
    <t>https://www.americanhyperform.com/</t>
  </si>
  <si>
    <t xml:space="preserve">1830 Columbia Ave. </t>
  </si>
  <si>
    <t>Folcroft</t>
  </si>
  <si>
    <t>215-300-0927</t>
  </si>
  <si>
    <t>Philadelphia</t>
  </si>
  <si>
    <t>Questionnaire; americanhyperform.com; https://www.sbir.gov/node/870095</t>
  </si>
  <si>
    <t xml:space="preserve">Hyperform provides consulting services in  lithium battery chemicals;  electrolytes;  new organic/inorganic chemicals: lithium, lead, zinc, nickel, cobalt, fluorine.  Principal consultant is William Novis Smith, PhD. </t>
  </si>
  <si>
    <t>William Novis Smith, PhD</t>
  </si>
  <si>
    <t>novis.smith@verizon.net</t>
  </si>
  <si>
    <t>AND Technologies</t>
  </si>
  <si>
    <t xml:space="preserve">Performance and safety Testing services </t>
  </si>
  <si>
    <t>https://www.aanddtech.com/</t>
  </si>
  <si>
    <t>4622 Runway Blvd.</t>
  </si>
  <si>
    <t>734-822-9556</t>
  </si>
  <si>
    <t>AND Technology</t>
  </si>
  <si>
    <t>https://aanddtech.com/applications/itest-battery/</t>
  </si>
  <si>
    <t>A&amp;D Technology is a test automation company that delivers integrated test lab management solutions and services including battery performance and safety certification testing.</t>
  </si>
  <si>
    <t>Equipment Service and Repair</t>
  </si>
  <si>
    <t>Battery Lifecycle management Services; 4R's - Repair, Remanufacture, Refurbish and/or Repurpose</t>
  </si>
  <si>
    <t>581 Ottawa Ave., Suite 100</t>
  </si>
  <si>
    <t xml:space="preserve">https://atcdrivetrain.com </t>
  </si>
  <si>
    <t>Farmington Hill</t>
  </si>
  <si>
    <t>Company email</t>
  </si>
  <si>
    <t>ATC Drivetrain enhances EV battery lifecycle through remanufacturing, reuse, and recycling, optimizing cost savings and minimizing environmental impact amid global electrification shift.</t>
  </si>
  <si>
    <t>Remanufactures packs, including addition of new cells for automotive industry; other work is conducted here besides rebuilding electric drive trains</t>
  </si>
  <si>
    <t>Aved Electronics</t>
  </si>
  <si>
    <t>Consulting Services</t>
  </si>
  <si>
    <t>Design, manufacturing, Testing, verification</t>
  </si>
  <si>
    <t>https://www.aved.com/</t>
  </si>
  <si>
    <t>01862</t>
  </si>
  <si>
    <t>978-453-6393</t>
  </si>
  <si>
    <t>aved.com; energy.sourceguides.com; https://www.datanyze.com/companies/aved-electronics/3555499</t>
  </si>
  <si>
    <t>Aves Electronics  is a custom battery pack producers in United States and trusted experts in the development and production of highly reliable battery applications.</t>
  </si>
  <si>
    <t>Bamboo Charge</t>
  </si>
  <si>
    <t xml:space="preserve">Bamboo Charge
</t>
  </si>
  <si>
    <t>Engineering, Battery pack cooling solutions, Battery simulation</t>
  </si>
  <si>
    <t>https://bamboocharge.com/contact-us-2/</t>
  </si>
  <si>
    <t>1190 Saratoga Ave</t>
  </si>
  <si>
    <t>408-650-2999</t>
  </si>
  <si>
    <t>Questionnaire; https://bamboocharge.com/</t>
  </si>
  <si>
    <t>Bamboo Charge offers design and implementation of battery pack air and liquid cooling systems, cold plate design and manufacture, and battery characterization. It provides thermal and structural simulations and mobile battery recycling.</t>
  </si>
  <si>
    <t>Dr. Azita Soleymani</t>
  </si>
  <si>
    <t xml:space="preserve">669-264-1332
</t>
  </si>
  <si>
    <t xml:space="preserve">azita@bamboocharge.com
</t>
  </si>
  <si>
    <t>Battery Design LLC</t>
  </si>
  <si>
    <t xml:space="preserve">Battery Modeling and Simulation </t>
  </si>
  <si>
    <t xml:space="preserve">https://www.linkedin.com/in/robertspotnitz/ </t>
  </si>
  <si>
    <t>2277 Delucchi Drive</t>
  </si>
  <si>
    <t>Pleasanton</t>
  </si>
  <si>
    <t>925-895-4080</t>
  </si>
  <si>
    <t>Questionnaire; https://www.govcb.com/government-vendors/profile-SAM00000000001516107-battery-design-llc-Pleasanton-CA.htm; https://www.datanyze.com/companies/battery-design/8523720</t>
  </si>
  <si>
    <t>Battery Design consults on battery design and simulation, leading the development of the Battery Design Studio that is now owned by Siemens.</t>
  </si>
  <si>
    <t>Battery Innovation Center, Inc.</t>
  </si>
  <si>
    <t>Manufacturing process development; Testing; Technical consulting</t>
  </si>
  <si>
    <t>https://www.bicindiana.com/</t>
  </si>
  <si>
    <t>7970 S Energy Dr</t>
  </si>
  <si>
    <t>Newberry</t>
  </si>
  <si>
    <t>812-863-2424</t>
  </si>
  <si>
    <t>bicindiana.com; https://www.allbiz.com/business/battery-innovation-center-inc-812-863-2424</t>
  </si>
  <si>
    <t>BIC mission is focused on promoting the rapid development, testing, commercialization, and advanced learning of safe, reliable, and high-performance energy storage systems for defense, academic, and industry partners.</t>
  </si>
  <si>
    <t>Battery MD, Inc.</t>
  </si>
  <si>
    <t>Battery validation testing; Life cycle and characterization</t>
  </si>
  <si>
    <t>http://batterymd.com/</t>
  </si>
  <si>
    <t>5926 Patrol Rd</t>
  </si>
  <si>
    <t>Mc Clellan Park</t>
  </si>
  <si>
    <t>916-641-1807</t>
  </si>
  <si>
    <t>North Highlands</t>
  </si>
  <si>
    <t>batterymd.com; https://www.linkedin.com/company/battery-md</t>
  </si>
  <si>
    <t>Battery MD provides innovative battery testing and service solutions to OEMs of electric, hybrid, and fuel cell powered vehicles</t>
  </si>
  <si>
    <t>Battery and EV/HEV testing; employee range: 11-50</t>
  </si>
  <si>
    <t>http://batterymd.com/, http://batterymd.com/about.html</t>
  </si>
  <si>
    <t>Bechtel Global Corporation</t>
  </si>
  <si>
    <t>Engineering</t>
  </si>
  <si>
    <t>Engineering, procurement, project management</t>
  </si>
  <si>
    <t>https://www.bechtel.com/</t>
  </si>
  <si>
    <t>12011 Sunset Hills Rd</t>
  </si>
  <si>
    <t>Reston</t>
  </si>
  <si>
    <t>571-392-6300</t>
  </si>
  <si>
    <t>Questionnaire; https://www.bechtel.com/</t>
  </si>
  <si>
    <t>Bechtel Global Corporation is an engineering, procurement, and construction company that builds manufacturing facilities, power plants, LNG terminals, airports, railroad, airports, and motorways etc.</t>
  </si>
  <si>
    <t>Bechtel was awarded FEED for Mitra Chem's commercial cathode manufacturing plant that will produce LFP cathodes at commercial scale by 2025</t>
  </si>
  <si>
    <t>Belmont Scientific, Inc.</t>
  </si>
  <si>
    <t>Battery safety; Other cell testing; Disassembly; Nail penetration testing; Crush testing; X-ray computed tomography</t>
  </si>
  <si>
    <t>https://www.belmontscientific.com/testing/</t>
  </si>
  <si>
    <t>210 Stedman Street, Unit 3</t>
  </si>
  <si>
    <t>Lowell</t>
  </si>
  <si>
    <t>01815</t>
  </si>
  <si>
    <t>617-513-5393</t>
  </si>
  <si>
    <t>https://www.belmontscientific.com/</t>
  </si>
  <si>
    <t>belmontscientific.com; https://www.linkedin.com/company/belmont-scientific-inc1</t>
  </si>
  <si>
    <t>Belmont provides services in battery safety testing, specialized battery testing, chemical reactivity and relief sizing, and solid material handling.</t>
  </si>
  <si>
    <t>Contract research and battery safety testing laboratory; Employee range 2-10 (LI)</t>
  </si>
  <si>
    <t>https://www.belmontscientific.com/testing/, https://belmontscientific.com/</t>
  </si>
  <si>
    <t>Equipment service and repair</t>
  </si>
  <si>
    <t>Battery test equipment servicing</t>
  </si>
  <si>
    <t>Also provides battery test equipment and modeling software</t>
  </si>
  <si>
    <t>Black and Veatch</t>
  </si>
  <si>
    <t>Battery energy storage systems; Engineering, procurement, and construction agreements</t>
  </si>
  <si>
    <t>https://www.bv.com/</t>
  </si>
  <si>
    <t>11401 Lamar Ave</t>
  </si>
  <si>
    <t>Overland Park</t>
  </si>
  <si>
    <t>913-458-2000</t>
  </si>
  <si>
    <t>bv.com; Questionnaire</t>
  </si>
  <si>
    <t xml:space="preserve">Black &amp; Veatch specializes in engineering, consulting, and construction services, focusing on energy storage solutions and infrastructure for Li-ion battery systems.
</t>
  </si>
  <si>
    <t>https://www.bv.com/, https://www.bv.com/company/mission-vision-values/</t>
  </si>
  <si>
    <t>Blue Whale Materials LLC</t>
  </si>
  <si>
    <t>Recycling; International logistics</t>
  </si>
  <si>
    <t>https://www.bluewhalematerials.com/</t>
  </si>
  <si>
    <t>1629 K Street, Suite 300</t>
  </si>
  <si>
    <t>Washington</t>
  </si>
  <si>
    <t>DC</t>
  </si>
  <si>
    <t>20006</t>
  </si>
  <si>
    <t>202-596-5523</t>
  </si>
  <si>
    <t>Blue Whale Materials</t>
  </si>
  <si>
    <t xml:space="preserve">bluewhalematerials.com; https://www.buzzfile.com/business/Blue-Whale-Materials-LLC-202-596-5523;  https://www.electrive.com/2022/05/19/blue-whale-materials-bwm-to-build-5-recycling-plants/; </t>
  </si>
  <si>
    <t>Blue Whale Materials provides li-ion recycling solutions to safely reclaim and responsibly supply valuable critical materials like cobalt, nickel, and lithium for the growing electrified economy.</t>
  </si>
  <si>
    <t>Looking to develop domestic process and build a facility; zoominfo put employees &lt;25; LI has 1-10 and lists 5; buzzfile lists 3</t>
  </si>
  <si>
    <t>Brueckner Group USA, Inc</t>
  </si>
  <si>
    <t>https://www.brueckner-usa.com/en/</t>
  </si>
  <si>
    <t>200 International Drive</t>
  </si>
  <si>
    <t>Portsmouth</t>
  </si>
  <si>
    <t>03801</t>
  </si>
  <si>
    <t>603-929-3900</t>
  </si>
  <si>
    <t>Brueckner Group</t>
  </si>
  <si>
    <t>https://www.brueckner.com/</t>
  </si>
  <si>
    <t>Siegsdorf</t>
  </si>
  <si>
    <t>brueckner.com; brueckner-usa.com; https://www.zoominfo.com/c/brueckner-group-usa-inc/357617117</t>
  </si>
  <si>
    <t>Brueckner Group USA sells and supports Brückner Group GmbH's products in North America, focusing on polymer and fiber machinery to enhance customer productivity and profitability.</t>
  </si>
  <si>
    <t>https://www.brueckner-usa.com/en/, https://www.brueckner-usa.com/en/About-us</t>
  </si>
  <si>
    <t>Vacuum equipment service and repair</t>
  </si>
  <si>
    <t>C4V</t>
  </si>
  <si>
    <t xml:space="preserve">Consulting </t>
  </si>
  <si>
    <t xml:space="preserve">Electrode Design and Process Development </t>
  </si>
  <si>
    <t>https://www.chargecccv.com/</t>
  </si>
  <si>
    <t xml:space="preserve"> 45 Murray Hill Rd</t>
  </si>
  <si>
    <t>Vestal</t>
  </si>
  <si>
    <t>607-224-2225</t>
  </si>
  <si>
    <t>Questionnaire; https://www.zoominfo.com/c/c4v/477997851; https://www.linkedin.com/company/chargecccv</t>
  </si>
  <si>
    <t xml:space="preserve">C4V specializes in lithium-ion battery technology, focusing on advanced electrode design and process development for next-generation storage materials. </t>
  </si>
  <si>
    <t>LI lists 22 employees; Zoominfo lists &lt;25</t>
  </si>
  <si>
    <t>Calogy Solutions</t>
  </si>
  <si>
    <t xml:space="preserve">Thermal management Services </t>
  </si>
  <si>
    <t>Battery thermal characterization and analysis</t>
  </si>
  <si>
    <t>https://www.calogysolutions.com/</t>
  </si>
  <si>
    <t>4441 Boulevard Industriel</t>
  </si>
  <si>
    <t>Sherbrooke</t>
  </si>
  <si>
    <t>J1L 2S9</t>
  </si>
  <si>
    <t>819-200 3083</t>
  </si>
  <si>
    <t>calogysolutions.com; Propulsion Quebec; https://ca.linkedin.com/company/calogysolutions; ZoomInfo has &lt; 25 employees</t>
  </si>
  <si>
    <t xml:space="preserve">Calogy Solutions provides design and sizing of thermal management systems particularly for batteries. </t>
  </si>
  <si>
    <t>https://www.calogysolutions.com/, https://www.calogysolutions.com/en/about_us/</t>
  </si>
  <si>
    <t>Concentric LLC</t>
  </si>
  <si>
    <t xml:space="preserve">Battery power as a service </t>
  </si>
  <si>
    <t>https://www.concentricusa.com/</t>
  </si>
  <si>
    <t>1621 W Crosby Rd</t>
  </si>
  <si>
    <t>888-981-7603</t>
  </si>
  <si>
    <t>concentricusa.com</t>
  </si>
  <si>
    <t>Concentric LLC provides energy storage solutions, specializing in advanced battery technology and services for grid, commercial, and industrial applications.</t>
  </si>
  <si>
    <t>Has numerous locations in US; listed facility is HQ</t>
  </si>
  <si>
    <t>https://www.concentricusa.com/, https://www.concentricusa.com/about-us/</t>
  </si>
  <si>
    <t>Coulometrics</t>
  </si>
  <si>
    <t xml:space="preserve">Materials, Testing and assembly </t>
  </si>
  <si>
    <t>https://www.coulometrics.com/</t>
  </si>
  <si>
    <t>1086 Duncan Ave</t>
  </si>
  <si>
    <t xml:space="preserve"> Chattanooga</t>
  </si>
  <si>
    <t>423-954-7766</t>
  </si>
  <si>
    <t>coulometrics.com; https://www.linkedin.com/company/coulometrics; https://www.zoominfo.com/c/coulometrics-llc/358190869</t>
  </si>
  <si>
    <t>Coulometrics provides material development devices, battery assembly and testing, toll coating, and battery manufacturing</t>
  </si>
  <si>
    <t>Offers testing along with R&amp;D; LI lists 8 employees; ZoomInfo lists &lt; 25</t>
  </si>
  <si>
    <t>CSA Group</t>
  </si>
  <si>
    <t>Cell; Pack; Module; Energy storage system, e-mobility; Other battery-powered products testing and certification</t>
  </si>
  <si>
    <t>https://www.csagroup.org/</t>
  </si>
  <si>
    <t>178 Rexdale Blvd.</t>
  </si>
  <si>
    <t>M9W 1R3</t>
  </si>
  <si>
    <t>416-747-4000</t>
  </si>
  <si>
    <t>csagroup.org; https://www.zoominfo.com/pic/csa-group/23088224</t>
  </si>
  <si>
    <t>CSA Group is  providing standards development, product testing, certification, and consumer product evaluation services.</t>
  </si>
  <si>
    <t>Has 2198 employees globally and 1778 in N. America</t>
  </si>
  <si>
    <t>https://www.csagroup.org/, https://www.csagroup.org/about-csa-group/</t>
  </si>
  <si>
    <t>Customized Energy Solutions</t>
  </si>
  <si>
    <t>Logistics</t>
  </si>
  <si>
    <t>https://www.ces-ltd.com/</t>
  </si>
  <si>
    <t>1528 Walnut Street, Floor 22</t>
  </si>
  <si>
    <t>215-875-9440</t>
  </si>
  <si>
    <t>ces-ltd.com; https://www.zoominfo.com/c/customized-energy-solutions-ltd/13730244</t>
  </si>
  <si>
    <t>Customized Energy Solutions offers specialized services in energy market intelligence, consulting, and technology solutions to manage energy operations and planning.</t>
  </si>
  <si>
    <t>https://www.ces-ltd.com/, https://ces-ltd.com/about/</t>
  </si>
  <si>
    <t>Battery testing</t>
  </si>
  <si>
    <t>50 Waterview Drive #130</t>
  </si>
  <si>
    <t>06484</t>
  </si>
  <si>
    <t>Digatron Power Electronics GmbH</t>
  </si>
  <si>
    <t>Simulation and Testing and/or certification</t>
  </si>
  <si>
    <t>Simulation; Small-scale testing; Materials characterization</t>
  </si>
  <si>
    <t>https://www.ecpowergroup.com/</t>
  </si>
  <si>
    <t>ecpowergroup.com; Questionnaire; https://www.datanyze.com/companies/ec-power/355352194</t>
  </si>
  <si>
    <t>EC Power develops advanced battery technology, focusing on innovative solutions for thermal management and energy storage in electric vehicles and other applications.</t>
  </si>
  <si>
    <t>Eclipse Energy LLC</t>
  </si>
  <si>
    <t>Testing and/or Certification</t>
  </si>
  <si>
    <t>Testing</t>
  </si>
  <si>
    <t>http://www.eclipseenergy.us/</t>
  </si>
  <si>
    <t>1752 Fields Blvd.</t>
  </si>
  <si>
    <t>Greenfield</t>
  </si>
  <si>
    <t>317-318-9993</t>
  </si>
  <si>
    <t xml:space="preserve">Greenfield </t>
  </si>
  <si>
    <t>eclipseenergy.us; https://www.linkedin.com/company/eclipseenergy</t>
  </si>
  <si>
    <t xml:space="preserve">Eclipse Energy (now owned by Blue Whale) provides tailored battery testing and evaluation services for the increasingly diverse set of battery chemistries, enabling a growing circular economy. </t>
  </si>
  <si>
    <t>http://www.eclipseenergy.us/, https://www.bluewhalematerials.com/news</t>
  </si>
  <si>
    <t>Ecobat</t>
  </si>
  <si>
    <t>https://www.ecobat.com/</t>
  </si>
  <si>
    <t>4828 Calvert St</t>
  </si>
  <si>
    <t>214-242-0357</t>
  </si>
  <si>
    <t>https://www.Ecobat.com/</t>
  </si>
  <si>
    <t>rsrtechnolgies.com; https://www.zoominfo.com/c/rsr-technologies-inc/389327219; ecobat.com</t>
  </si>
  <si>
    <t>Ecobat focuses on closed-loop recycling for lead and lithium batteries, covering collection, recycling, and distribution, aiming for high recycling rates similar to lead acid batteries</t>
  </si>
  <si>
    <t>All subsidiaries were rebranded as Ecobat; also collects, and crushes LIBs. Check if this fits here</t>
  </si>
  <si>
    <t>https://www.ecobat.com/, https://ecobat.com/about-us/</t>
  </si>
  <si>
    <t>Electric Applications Incorporated</t>
  </si>
  <si>
    <t xml:space="preserve"> Cells; Modules; Full battery packs</t>
  </si>
  <si>
    <t>https://www.electric-applications.com/</t>
  </si>
  <si>
    <t>1337 E Washington St</t>
  </si>
  <si>
    <t>480-448-1346</t>
  </si>
  <si>
    <t>Electric Applications, Inc.</t>
  </si>
  <si>
    <t>Questionnaire; electric-applications.com; https://www.konaequity.com/company/electric-applications-incorporated-4393406869/</t>
  </si>
  <si>
    <t>Electric Applications Incorporated specializes in battery testing, evaluation, certification, R&amp;D, and application simulation, supported by a state-of-the-art lab in Phoenix.</t>
  </si>
  <si>
    <t>https://www.electric-applications.com/, https://www.electric-applications.com/about/</t>
  </si>
  <si>
    <t>Design; Packs manufacturing; Cell manufacturing</t>
  </si>
  <si>
    <t xml:space="preserve">https://www.electrochemsolutions.com/ </t>
  </si>
  <si>
    <t>781-575-0800</t>
  </si>
  <si>
    <t>https://www.integer.net/</t>
  </si>
  <si>
    <t>electrochemsolutions.com; https://www.buzzfile.com/business/Electrochem-Solutions,-Inc.-781-575-0800</t>
  </si>
  <si>
    <t>Electrochem Solutions, Inc. specializes in custom battery solutions and wireless sensing technologies for critical industrial applications, including medical, military, and energy sectors.</t>
  </si>
  <si>
    <t>Makes custom cells and packs for Li-ion; also does consulting and design/development</t>
  </si>
  <si>
    <t>https://www.integer.net/, https://www.integer.net/company/about/default.aspx</t>
  </si>
  <si>
    <t>Design; Custom cells; Packs</t>
  </si>
  <si>
    <t>Energy Assurance</t>
  </si>
  <si>
    <t>https://www.energy-assurance.com/</t>
  </si>
  <si>
    <t>2350 Centennial Drive</t>
  </si>
  <si>
    <t>Gainesville</t>
  </si>
  <si>
    <t>30504</t>
  </si>
  <si>
    <t>404-954-2054</t>
  </si>
  <si>
    <t>energy-assurance.com; https://pitchbook.com/profiles/company/435164-50#overview</t>
  </si>
  <si>
    <t xml:space="preserve">Energy Assurance is a comprehensive battery testing company
that provides customizable regulatory and performance-based evaluations. </t>
  </si>
  <si>
    <t>https://www.energy-assurance.com/, https://www.energy-assurance.com/company/</t>
  </si>
  <si>
    <t>Energy Safety Response Group (ESRG)</t>
  </si>
  <si>
    <t>Battery fire testing; Other tests</t>
  </si>
  <si>
    <t>https://www.energyresponsegroup.com/</t>
  </si>
  <si>
    <t>8350 US Highway 23 North</t>
  </si>
  <si>
    <t>Delaware</t>
  </si>
  <si>
    <t>43015</t>
  </si>
  <si>
    <t>833-723-3377</t>
  </si>
  <si>
    <t>Energy Safety Response Group</t>
  </si>
  <si>
    <t>energyresponsegroup.com; https://www.linkedin.com/company/energy-storage-response-group/</t>
  </si>
  <si>
    <t>Energy Safety Response Group specializes in providing emergency response, safety, and risk management services for the energy sector, particularly focusing on battery and renewable energy incidents.</t>
  </si>
  <si>
    <t>LinkedIn: 11-50</t>
  </si>
  <si>
    <t>https://www.energyresponsegroup.com/, https://www.energyresponsegroup.com/about</t>
  </si>
  <si>
    <t>Battery maintenance</t>
  </si>
  <si>
    <t>https://www.enersys.com/</t>
  </si>
  <si>
    <t>2366 Bernville Road</t>
  </si>
  <si>
    <t>19605</t>
  </si>
  <si>
    <t>610-208-1991</t>
  </si>
  <si>
    <t>Enersys trained professionals ensure product installation meets client standards and commission equipment for operational assurance before leaving the site.</t>
  </si>
  <si>
    <t>https://www.enersys.com/, https://www.enersys.com/en/about-us/company-background/</t>
  </si>
  <si>
    <t>Epec Engineering Technologies</t>
  </si>
  <si>
    <t>Toll manufacturing</t>
  </si>
  <si>
    <t>Cells; Packs</t>
  </si>
  <si>
    <t>https://www.epectec.com/</t>
  </si>
  <si>
    <t>176 Samuel Barnet Boulevard</t>
  </si>
  <si>
    <t>New Bedford</t>
  </si>
  <si>
    <t>02745</t>
  </si>
  <si>
    <t>508-995-5171</t>
  </si>
  <si>
    <t>epectec.com; https://www.zoominfo.com/pic/epec-engineered-technologies/13140186</t>
  </si>
  <si>
    <t>Epec Engineered Technologies provides customized electronics solutions, offering technical expertise, efficient manufacturing, and fast delivery to over 5,000 customers in various industries.</t>
  </si>
  <si>
    <t>https://www.epectec.com/, https://www.epectec.com/about/overview/</t>
  </si>
  <si>
    <t>Exponent</t>
  </si>
  <si>
    <t>Safety Testing and analysis</t>
  </si>
  <si>
    <t>https://www.exponent.com/</t>
  </si>
  <si>
    <t>149 Commonwealth Drive</t>
  </si>
  <si>
    <t>888-656-EXPO</t>
  </si>
  <si>
    <t xml:space="preserve">Exponent </t>
  </si>
  <si>
    <t>exponent.com; Email; https://www.linkedin.com/company/exponent#:~:text=Our%20staff%20of%20900%20are,is%20certified%20to%20ISO%209001.</t>
  </si>
  <si>
    <t>Exponent offers consulting and research services, focusing on risk analysis, failure investigation, and safety evaluations for Li-ion battery technology and other industries.</t>
  </si>
  <si>
    <t>900 employees in 20 offices in the US and 7 international offices</t>
  </si>
  <si>
    <t>https://www.exponent.com/, https://www.exponent.com/company-about, https://www.exponent.com/industries/energy</t>
  </si>
  <si>
    <t>Cells; Atomic layer deposition on separators; Cathodes; Anodes; Separators or solid electrolyte</t>
  </si>
  <si>
    <t>12300 Grant St.</t>
  </si>
  <si>
    <t>Questionnaire; forgenano.com; https://www.zoominfo.com/pic/forge-nano-inc/398065114</t>
  </si>
  <si>
    <t>Forge Nano specializes in advanced coating technology, using atomic layer deposition for improving the performance of materials, including Li-ion batteries</t>
  </si>
  <si>
    <t xml:space="preserve"> Lithium-ion cells</t>
  </si>
  <si>
    <t>https://www.gsyuasa-lp.com/</t>
  </si>
  <si>
    <t>https://www.gs-yuasa.com/en/</t>
  </si>
  <si>
    <t>gsyuasa.com; Questionnaire; gsyusa-lp.com; https://rocketreach.co/gs-yuasa-lithium-power-profile_b5cc54b9f42e0aa9</t>
  </si>
  <si>
    <t>GYLP delivers advanced batteries and battery systems for North American clients within the aerospace, industrial, military and specialty markets.</t>
  </si>
  <si>
    <t>Guidehouse Insights</t>
  </si>
  <si>
    <t>Consulting and analysis</t>
  </si>
  <si>
    <t>https://guidehouseinsights.com/</t>
  </si>
  <si>
    <t>1375 Walnut Street, Suite 100</t>
  </si>
  <si>
    <t>Boulder</t>
  </si>
  <si>
    <t>303-997-7609</t>
  </si>
  <si>
    <t xml:space="preserve">Boulder </t>
  </si>
  <si>
    <t>guidehouseinsights.com; https://www.zoominfo.com/c/guidehouse-inc/495875670</t>
  </si>
  <si>
    <t>Guidehouse Insights is a market intelligence team that provides emerging technology research, data, and benchmarking services for today’s rapidly changing and highly regulated industries.</t>
  </si>
  <si>
    <t>https://guidehouseinsights.com/, https://guidehouseinsights.com/who-wes-are</t>
  </si>
  <si>
    <t>Engineering for manufacturing equipment</t>
  </si>
  <si>
    <t>Cell manufacturing (Coater, Calender, Slitter, Notching, Stacking, Formation), Module &amp; Pack manufacturing (Module and Pack manufacturing line), Material (Sintering equipment for Cathode and anode)</t>
  </si>
  <si>
    <t>6000 Phyllis Drive</t>
  </si>
  <si>
    <t>Cypress</t>
  </si>
  <si>
    <t>323-383-3662</t>
  </si>
  <si>
    <t>Hanwha Corporation</t>
  </si>
  <si>
    <t>Korea</t>
  </si>
  <si>
    <t>Questionnaire; https://www.hanwha.com/en/about_hanwha/global_footprint.html</t>
  </si>
  <si>
    <t>taebeom.lee@hanwha.com</t>
  </si>
  <si>
    <t>Jabil Inc.</t>
  </si>
  <si>
    <t>Many</t>
  </si>
  <si>
    <t>https://www.jabil.com/</t>
  </si>
  <si>
    <t>888 Executive Center Drive W Suite 200</t>
  </si>
  <si>
    <t>St. Petersburg</t>
  </si>
  <si>
    <t>312-664-1333</t>
  </si>
  <si>
    <t>Jabil, Inc.</t>
  </si>
  <si>
    <t>jabil.com</t>
  </si>
  <si>
    <t xml:space="preserve">Jabil Inc. is a global manufacturing services company, offering comprehensive design, engineering, production, and supply chain solutions for a wide range of industries including lithium-ion batteries </t>
  </si>
  <si>
    <t>Numerous contract manufacturing sites in NA and around the world;  Location provided is HQ</t>
  </si>
  <si>
    <t>https://www.jabil.com/, https://www.jabil.com/about-us.html</t>
  </si>
  <si>
    <t>Johnson Controls</t>
  </si>
  <si>
    <t>https://www.johnsoncontrols.com/</t>
  </si>
  <si>
    <t>Cork</t>
  </si>
  <si>
    <t>Munster</t>
  </si>
  <si>
    <t>johnsoncontrols.com</t>
  </si>
  <si>
    <t xml:space="preserve">
Johnson Controls specializes in smart building technologies, leveraging AI and data to enhance building health, sustainability, and performance, leading towards autonomous buildings.</t>
  </si>
  <si>
    <t>Numerous locations.</t>
  </si>
  <si>
    <t>https://www.johnsoncontrols.com/, https://www.johnsoncontrols.com/about-us/our-company</t>
  </si>
  <si>
    <t>Koura Global</t>
  </si>
  <si>
    <t>Liquid electrolyte</t>
  </si>
  <si>
    <t>https://www.kouraglobal.com/</t>
  </si>
  <si>
    <t>4990 B ICI Road</t>
  </si>
  <si>
    <t>San Gabriel</t>
  </si>
  <si>
    <t>225-642-0094</t>
  </si>
  <si>
    <t xml:space="preserve">Waltham </t>
  </si>
  <si>
    <t>Questionnaire; https://www.zoominfo.com/pic/koura/482211834</t>
  </si>
  <si>
    <t>Koura is a global leader in the development, manufacture and supply of fluor products that play a fundamental role in enhancing everyday lives.</t>
  </si>
  <si>
    <t>Lithium Werks Inc.</t>
  </si>
  <si>
    <t>Product engineering; Applications engineering support</t>
  </si>
  <si>
    <t>https://www.lithiumwerks.com/</t>
  </si>
  <si>
    <t>2590 Oakmont Dr. Suite 410</t>
  </si>
  <si>
    <t>Enschede</t>
  </si>
  <si>
    <t>Overijssel</t>
  </si>
  <si>
    <t>The Netherlands</t>
  </si>
  <si>
    <t>Questionnaire; lithiumwerks.com; https://lithiumwerks.com/?utm_source=zippia</t>
  </si>
  <si>
    <t xml:space="preserve">Lithium Werks is a subsidiary of Reliance and is a fast-growing global lithium-ion battery company with production facilities in China and offices in the USA and the Netherlands. </t>
  </si>
  <si>
    <t>Lithium Werks was acquired by Reliance New Energy Limited in March 2022</t>
  </si>
  <si>
    <t>Lux Research Inc.</t>
  </si>
  <si>
    <t>Strategic consulting; Logistics</t>
  </si>
  <si>
    <t>https://www.luxresearchinc.com/</t>
  </si>
  <si>
    <t>100 Franklin Street</t>
  </si>
  <si>
    <t>02110</t>
  </si>
  <si>
    <t>617-502-5300</t>
  </si>
  <si>
    <t>luxresearchinc.com;https://www.zoominfo.com/c/lux-research-inc/72959265</t>
  </si>
  <si>
    <t>Lux is a research and advisory firm, focused on sustainable innovation that is commercially viable.</t>
  </si>
  <si>
    <t>135 E 57th Street</t>
  </si>
  <si>
    <t>617-502-5301</t>
  </si>
  <si>
    <t>luxresearchinc.com; https://www.zoominfo.com/c/lux-research-inc/72959265</t>
  </si>
  <si>
    <t>Manz USA Inc</t>
  </si>
  <si>
    <t>Equipment support; Automation service support; Installation.</t>
  </si>
  <si>
    <t>https://www.manz.com/</t>
  </si>
  <si>
    <t>376 Dry Bridge Road, B-2</t>
  </si>
  <si>
    <t>North Kingstown</t>
  </si>
  <si>
    <t>RI</t>
  </si>
  <si>
    <t>02852</t>
  </si>
  <si>
    <t>401-295-2150</t>
  </si>
  <si>
    <t>Manz AG</t>
  </si>
  <si>
    <t>Reutlinger</t>
  </si>
  <si>
    <t>Questionnaire; manz.com; https://www.buzzfile.com/business/Manz-Usa,-Inc.-401-295-2150</t>
  </si>
  <si>
    <t>Manz AG specializes in high-tech engineering for the automotive, battery production, electronics, and energy sectors, offering innovative production solutions from lab to mass production.</t>
  </si>
  <si>
    <t>https://www.manz.com/, https://www.manz.com/en/company/profile/</t>
  </si>
  <si>
    <t>MaxPower Inc.</t>
  </si>
  <si>
    <t>https://www.maxpowerinc.com/</t>
  </si>
  <si>
    <t>141 Christopher Ln</t>
  </si>
  <si>
    <t>Harleysville</t>
  </si>
  <si>
    <t>215-256-4575</t>
  </si>
  <si>
    <t>Questionnaire; maxpowerinc.com;</t>
  </si>
  <si>
    <t>MaxPower specializes in custom-designed lithium-ion and other batteries, focusing on research, development, and production for demanding conditions including extreme temperatures and high power needs.</t>
  </si>
  <si>
    <t>Website states &gt; 20; estimated at 25</t>
  </si>
  <si>
    <t>https://www.maxpowerinc.com/, https://www.maxpowerinc.com/Our-Services.html, https://www.maxpowerinc.com/Our-Capabilities.html</t>
  </si>
  <si>
    <t>Mobile Power Solutions</t>
  </si>
  <si>
    <t>Testing; Pack assembly design</t>
  </si>
  <si>
    <t>https://www.mobilepowersolutions.com/</t>
  </si>
  <si>
    <t>6260 SW Arctic Dr.</t>
  </si>
  <si>
    <t>Beaverton</t>
  </si>
  <si>
    <t>97005</t>
  </si>
  <si>
    <t>503-645-6789</t>
  </si>
  <si>
    <t>mobilepowersolutions.com; https://www.zoominfo.com/c/mobile-power-solutions/59114917</t>
  </si>
  <si>
    <t>Mobile Power Solutions offers comprehensive battery regulatory compliance, safety and performance testing, as well as complex prototyping and pack assembly.</t>
  </si>
  <si>
    <t>National Power Corp.</t>
  </si>
  <si>
    <t>Custom packs</t>
  </si>
  <si>
    <t>https://www.nationalpower.com/</t>
  </si>
  <si>
    <t>4330 W. Belmont Ave.</t>
  </si>
  <si>
    <t>773-685-2662</t>
  </si>
  <si>
    <t>nationalpower.com; https://growjo.com/company/National_Power_Corporation</t>
  </si>
  <si>
    <t>National Power is a leading custom battery pack assembler, known for its commitment to quality, innovation, and customer service, catering to a global OEM customer base in various high-tech sectors.</t>
  </si>
  <si>
    <t>https://www.nationalpower.com/, https://www.nationalpower.com/about-us/</t>
  </si>
  <si>
    <t>Air pollution control, dust filtration equipment service, maintenance and repair</t>
  </si>
  <si>
    <t>https://www.nedermanmikropul.com/en/</t>
  </si>
  <si>
    <t>Nederman offers over 70 years of expertise in providing clean air solutions to enhance work environments, production efficiency, and environmental compliance across various industries.</t>
  </si>
  <si>
    <t>NEI Corporation</t>
  </si>
  <si>
    <t>Electrode powder fabrication</t>
  </si>
  <si>
    <t>https://www.neicorporation.com/</t>
  </si>
  <si>
    <t>400 Apgar Dr.</t>
  </si>
  <si>
    <t>Somerset</t>
  </si>
  <si>
    <t>08873</t>
  </si>
  <si>
    <t>732-868-3141</t>
  </si>
  <si>
    <t>neicorporation.com; Questionnaire; https://www.buzzfile.com/business/Nei-Corporation-732-868-3141</t>
  </si>
  <si>
    <t>NEI Corporation, a specialty materials company, excels in designing, developing, and manufacturing advanced materials , positioning itself as a global leader and solutions provider in nanotechnology and lithium-ion applications.</t>
  </si>
  <si>
    <t>Custom fabrication of anodes, cathodes, cells, etc.  Materials development company</t>
  </si>
  <si>
    <t>https://www.neicorporation.com/, https://www.neicorporation.com/about/</t>
  </si>
  <si>
    <t>Battery characterization; Electrochemical testing services</t>
  </si>
  <si>
    <t>Pump service/repair</t>
  </si>
  <si>
    <t>https://www.npa@netzsch.com/</t>
  </si>
  <si>
    <t>19341</t>
  </si>
  <si>
    <t>https://www.netzsch.com/en/company/</t>
  </si>
  <si>
    <t>https://www.netzsch.com/, https://www.netzsch.com/en/company/our-netzsch-credo</t>
  </si>
  <si>
    <t>NETZSCH Testing &amp; Analysis</t>
  </si>
  <si>
    <t>Sales application review; quoting services</t>
  </si>
  <si>
    <t>https://www.netzsch.com/</t>
  </si>
  <si>
    <t>129 Middlesex Turnpike</t>
  </si>
  <si>
    <t>Burlington</t>
  </si>
  <si>
    <t>01803</t>
  </si>
  <si>
    <t>NETZSCH Testing &amp; Analysis specializes in thermal analysis and thermophysical property testing, offering solutions for materials research and quality control across various industries including lithium ion batteries.</t>
  </si>
  <si>
    <t>NSL Analytical Services</t>
  </si>
  <si>
    <t>Battery materials testing</t>
  </si>
  <si>
    <t>https://www.nslanalytical.com/</t>
  </si>
  <si>
    <t>4535 Renaissance Parkway</t>
  </si>
  <si>
    <t>Cleveland</t>
  </si>
  <si>
    <t>216-475-9000</t>
  </si>
  <si>
    <t>nslanalytical.com; https://www.dnb.com/business-directory/company-profiles.nsl_analytical_services_inc.a2b753277be4c62a17c1eebc702b435e.html#:~:text=Nsl%20Analytical%20Services%2C%20Inc.%20has,million%20in%20sales%20(USD). Questionnaire; https://www.zoominfo.com/c/nsl-analytical-services-inc/28229738</t>
  </si>
  <si>
    <t xml:space="preserve">NSL is an ISO/IEC 17025 and Nadcap certified Independent Testing Laboratory providing reliable and cost-effective materials testing to customers throughout the United States and around the world. </t>
  </si>
  <si>
    <t>Chemical analysis, electrode materials powder characterization, microscopic analysis of components</t>
  </si>
  <si>
    <t>https://www.nslanalytical.com/, https://www.nslanalytical.com/about/, https://www.nslanalytical.com/about/our-mission-vision-values/</t>
  </si>
  <si>
    <t>Design services</t>
  </si>
  <si>
    <t>https://www.nuvationenergy.com/</t>
  </si>
  <si>
    <t>43.50663796591186, -80.53748532749484</t>
  </si>
  <si>
    <t>nuvation.com; Questionnaire; https://www.datanyze.com/companies/nuvation-research/83248448</t>
  </si>
  <si>
    <t>Nuvation Energy develops advanced battery management systems that optimize performance, longevity, and safety of lithium-ion battery packs for energy storage applications.</t>
  </si>
  <si>
    <t>Employees are for both locations</t>
  </si>
  <si>
    <t>https://www.nuvationenergy.com/, https://nuvationenergy.com/who-we-are/, https://nuvationenergy.com/what-we-do/</t>
  </si>
  <si>
    <t>1260 Birchwood Dr</t>
  </si>
  <si>
    <t>408-228-5580</t>
  </si>
  <si>
    <t>Equipment Service</t>
  </si>
  <si>
    <t>After Sales Support</t>
  </si>
  <si>
    <t>PEC produces and services turn-key systems for cell manufacturing and testing</t>
  </si>
  <si>
    <t>Perlmutter &amp; Idea Development (P&amp;ID) LLC</t>
  </si>
  <si>
    <t>Design, Engineering, management</t>
  </si>
  <si>
    <t>https://perlmutterideadevelopment.com</t>
  </si>
  <si>
    <t>9300 Hunting Court</t>
  </si>
  <si>
    <t>Matthews</t>
  </si>
  <si>
    <t>48674</t>
  </si>
  <si>
    <t>704-996-0466</t>
  </si>
  <si>
    <t xml:space="preserve">Perlmutter &amp; Idea Development is a full-service consulting company for engineering design, process solid-liquid separation, centrifugation, drying and mixing/reacting, lithium production, battery materials manufacturing and lithium-ion battery recycling.  </t>
  </si>
  <si>
    <t>Barry A. Perlmutter</t>
  </si>
  <si>
    <t>barry@perlmutterideadevelopment.com</t>
  </si>
  <si>
    <t>PH Matter LLC</t>
  </si>
  <si>
    <t>Silicon anode materials</t>
  </si>
  <si>
    <t>https://www.phmatter.com/</t>
  </si>
  <si>
    <t>6655 Singletree Dr.</t>
  </si>
  <si>
    <t>614-396-7820</t>
  </si>
  <si>
    <t>phmatter.com; https://www.datanyze.com/companies/ph-matter/355671442</t>
  </si>
  <si>
    <t>PH Matter excels in developing and commercializing carbon-based materials for electrochemical applications, offering expertise in material synthesis, electrode processing, and testing for fuel cells and batteries.</t>
  </si>
  <si>
    <t>https://www.phmatter.com/, https://www.phmatter.com/about-us/</t>
  </si>
  <si>
    <t xml:space="preserve">Plante Moran </t>
  </si>
  <si>
    <t>Consulting; Tax; Corporate Finance; Real Estate; Audit; Funding Strategy;</t>
  </si>
  <si>
    <t>https://www.plantemoran.com/</t>
  </si>
  <si>
    <t>3000 Town Center Suite 100</t>
  </si>
  <si>
    <t>Southfield</t>
  </si>
  <si>
    <t>248-223-3869</t>
  </si>
  <si>
    <t>Plante Moran HQ</t>
  </si>
  <si>
    <t xml:space="preserve">Southfield </t>
  </si>
  <si>
    <t>Dan Lee</t>
  </si>
  <si>
    <t>Dan.lee@plantemoran .com</t>
  </si>
  <si>
    <t>Polaris Battery Labs LLC</t>
  </si>
  <si>
    <t>Characterization testing; Performance verification; QC testing</t>
  </si>
  <si>
    <t>https://www.polarisbatterylabs.com/</t>
  </si>
  <si>
    <t>8114 SW Nimbus Avenue</t>
  </si>
  <si>
    <t>971-246-5066</t>
  </si>
  <si>
    <t>Polaris Battery Labs</t>
  </si>
  <si>
    <t>polarisbatterylabs.com; Questionnaire; https://www.linkedin.com/company/polaris-battery-labs-llc</t>
  </si>
  <si>
    <t xml:space="preserve">Polaris develops materials and cells for clients to reach commercialization and specializes in designing, building, and testing the materials and cells and batteries powering many application </t>
  </si>
  <si>
    <t>Process scale up; Due diligence; Market information</t>
  </si>
  <si>
    <t>Positive Energy</t>
  </si>
  <si>
    <t>https://www.positivenergy.us/</t>
  </si>
  <si>
    <t>1221 Brickell Avenue, Suite 900</t>
  </si>
  <si>
    <t>Miami</t>
  </si>
  <si>
    <t>33131</t>
  </si>
  <si>
    <t>positivenergy.us; Propulsion Quebec; https://www.zoominfo.com/pic/positivenergy/481516432</t>
  </si>
  <si>
    <t>PositivEnergy delivers comprehensive EV charging services, managing everything from permitting to installation, including Level 3 fast charging and advanced Level 2 AC charging, ensuring compatibility and efficiency for various vehicles.</t>
  </si>
  <si>
    <t>Redi Services</t>
  </si>
  <si>
    <t>Services (e.g., repair, toll manufacturing)</t>
  </si>
  <si>
    <t>https://rediusa.com/</t>
  </si>
  <si>
    <t xml:space="preserve">102 Pasture Drive </t>
  </si>
  <si>
    <t>Evanston</t>
  </si>
  <si>
    <t>WY</t>
  </si>
  <si>
    <t>831-345-2120</t>
  </si>
  <si>
    <t>Redi Services, LLC</t>
  </si>
  <si>
    <t>https://rediusa.com/locations/lyman-wy/</t>
  </si>
  <si>
    <t>Lyman</t>
  </si>
  <si>
    <t>Redi Services is a comprehensive plant and facility maintenance, general construction, and services support company.</t>
  </si>
  <si>
    <t>Mike Lingelbach</t>
  </si>
  <si>
    <t>8313452120</t>
  </si>
  <si>
    <t>Mlingelbach@rediusa.com</t>
  </si>
  <si>
    <t>Renewance</t>
  </si>
  <si>
    <t xml:space="preserve">End-of-life </t>
  </si>
  <si>
    <t>https://www.batterystewardship.com/</t>
  </si>
  <si>
    <t>1900 E. Golf Road, Suite 950</t>
  </si>
  <si>
    <t>Schaumburg</t>
  </si>
  <si>
    <t>800-233-5038</t>
  </si>
  <si>
    <t>batterystewardship.com; https://www.buzzfile.com/business/Renewance-Inc.-800-233-5038</t>
  </si>
  <si>
    <t>Renewance, Inc. offers software solutions and consultancy for managing industrial batteries throughout their lifecycle, focusing on safe, sustainable use, and end-of-life management to support a greener energy grid.</t>
  </si>
  <si>
    <t>https://www.batterystewardship.com/, https://www.batterystewardship.com/about-us/</t>
  </si>
  <si>
    <t>Ricardo Strategic Consulting</t>
  </si>
  <si>
    <t>Electric vehicle manufacturing</t>
  </si>
  <si>
    <t>https://www.ricardo.com/</t>
  </si>
  <si>
    <t>40000 Ricardo Drive</t>
  </si>
  <si>
    <t>Van Buren Township</t>
  </si>
  <si>
    <t>734-397-6666</t>
  </si>
  <si>
    <t>Shoreham-by-Sea</t>
  </si>
  <si>
    <t>West Sussex</t>
  </si>
  <si>
    <t>rcs.ricardo.com; ricardo.com; https://www.buzzfile.com/business/Ricardo,-Inc.-734-397-6666</t>
  </si>
  <si>
    <t>Ricardo is a global strategic, environmental and engineering consultancy at the intersection of transport, energy and global climate agendas, solving the most complex issues to help achieve a safe and sustainable world.</t>
  </si>
  <si>
    <t>https://www.ricardo.com/, https://www.ricardo.com/en/who-we-are</t>
  </si>
  <si>
    <t>Saft America Inc.</t>
  </si>
  <si>
    <t>Thomasnet: Battery Packs / manufacturers; dnb.com/business-directory/company-profiles.saft_america_inc.; https://www.buzzfile.com/business/Transportation-Division-229-245-2872</t>
  </si>
  <si>
    <t>Over 4,000 employees worldwide</t>
  </si>
  <si>
    <t>SGS North America Inc</t>
  </si>
  <si>
    <t>Testing and/ or certification</t>
  </si>
  <si>
    <t>https://www.sgs.com/en-us/services/battery-testing</t>
  </si>
  <si>
    <t>201 Route 17 North</t>
  </si>
  <si>
    <t>Rutherford</t>
  </si>
  <si>
    <t>07070</t>
  </si>
  <si>
    <t>707-554-4611</t>
  </si>
  <si>
    <t>SGS North America Inc.</t>
  </si>
  <si>
    <t>https://www.sgs.com/en-us</t>
  </si>
  <si>
    <t>Naperville</t>
  </si>
  <si>
    <t>Questionnaire; https://www.sgs.com/en-us; https://www.sgs.com/en-us/services/battery-testing</t>
  </si>
  <si>
    <t>SGS is a partner to automotive and battery industry offering a range of testing services for inspection of cells, modules and entire battery systems for all kinds of electrified vehicles.</t>
  </si>
  <si>
    <t>https://www.sionpower.com/</t>
  </si>
  <si>
    <t>sionpower.com; https://www.linkedin.com/company/sion-power#:~:text=Headquartered%20in%20Tucson%2C%20Arizona%2C%20Sion,500%20patents%20issued%20and%20pending.</t>
  </si>
  <si>
    <t>Sion Power develops advanced high-energy lithium-metal rechargeable batteries, featuring dendrite-resistant technology, catering to the future needs of the electric vehicle and aerospace markets.</t>
  </si>
  <si>
    <t>Performs testing on their own batteries</t>
  </si>
  <si>
    <t>SolidVert Renewable Energy Technology Inc.</t>
  </si>
  <si>
    <t xml:space="preserve">Analysis </t>
  </si>
  <si>
    <t>https://solidvert.com/</t>
  </si>
  <si>
    <t>6553 13e Avenue</t>
  </si>
  <si>
    <t>28105</t>
  </si>
  <si>
    <t>348 358 1180</t>
  </si>
  <si>
    <t>SolidVert provides consulting services in renewable energy focusing on energy storage
• Techno-economic analysis
• Due Diligence
• Battery Analytics
• Li-ion Degradation
• Warranty Analysis 
• Sizing and modelling hybrid systems
• Revenue (application) stacking</t>
  </si>
  <si>
    <t>Peter Krabb</t>
  </si>
  <si>
    <t>438-458-1180</t>
  </si>
  <si>
    <t>peter.krabb@solidvert.com</t>
  </si>
  <si>
    <t>Southwest Research Institute</t>
  </si>
  <si>
    <t>https://www.swri.org/</t>
  </si>
  <si>
    <t>4622 Runway Boulevard</t>
  </si>
  <si>
    <t>734-2632813</t>
  </si>
  <si>
    <t>San Antonio</t>
  </si>
  <si>
    <t>swri.org; https://www.linkedin.com/company/southwest-research-institute#:~:text=The%20staff%20numbers%20approximately%203%2C000,engineering%20and%20the%20physical%20sciences.</t>
  </si>
  <si>
    <t>Southwest Research Institute specializes in applied research and development, providing multidisciplinary, independent R&amp;D services to government and industry in a wide range of scientific and engineering disciplines.</t>
  </si>
  <si>
    <t>Offers testing for clients integrated into their R&amp;D; 3,000 employees at &gt;10 locations</t>
  </si>
  <si>
    <t>https://www.swri.org/, https://www.swri.org/who-we-are</t>
  </si>
  <si>
    <t>Spiers New Technologies</t>
  </si>
  <si>
    <t>Contract design;  Non-vehicle system manufacturing</t>
  </si>
  <si>
    <t>https://www.spiersnewtechnologies.com/</t>
  </si>
  <si>
    <t>1500 SE 89th St</t>
  </si>
  <si>
    <t>Oklahoma City</t>
  </si>
  <si>
    <t>405-605-8066</t>
  </si>
  <si>
    <t>Spiers New Technology</t>
  </si>
  <si>
    <t>spiersnewtechnologies.com; Kelleher et al 2019; https://oklahoma.gov/ocast/about-ocast/news/snt-8-13-20.html#:~:text=Today%20it%20employs%2070%20people,Street%20just%20east%20of%20I35.</t>
  </si>
  <si>
    <t>Spiers New Technologies specializes in the lifecycle management of advanced battery packs for electric vehicles, including repair, remanufacturing, refurbishing, and recycling services.</t>
  </si>
  <si>
    <t>Sudano Consulting Inc.</t>
  </si>
  <si>
    <t>Engineering Analysis</t>
  </si>
  <si>
    <t>https://www.sudanoconsulting.com/</t>
  </si>
  <si>
    <t>3928 Joachim Du Bellay</t>
  </si>
  <si>
    <t>Laval</t>
  </si>
  <si>
    <t>H1X 2Y8</t>
  </si>
  <si>
    <t>514-235-4646</t>
  </si>
  <si>
    <t>Sudano provides engineering consulting services for the facility planning and sourcing of battery and supercapacitor equipment for electrode and cell fabrication.</t>
  </si>
  <si>
    <t>Anthony Sudano</t>
  </si>
  <si>
    <t>asudano@sudanoconsulting.com</t>
  </si>
  <si>
    <t>Synthio Chemicals</t>
  </si>
  <si>
    <t>Process development</t>
  </si>
  <si>
    <t>Manufacturing; Process development</t>
  </si>
  <si>
    <t>https://www.synthiochem.com/</t>
  </si>
  <si>
    <t>580 Burbank St, Suite 105</t>
  </si>
  <si>
    <t>Broomfield</t>
  </si>
  <si>
    <t>720-340-3715</t>
  </si>
  <si>
    <t>synthiochem.com; https://www.linkedin.com/company/synthiochemicals</t>
  </si>
  <si>
    <t>Synthio Chemicals specializes in process design and manufacturing fine and specialty chemicals for the chemical, defense, and aerospace industries, using proprietary equipment and techniques for a wide production scale.</t>
  </si>
  <si>
    <t>Workforce Range:  1-10; Focuses on process development and intensification, especially with ionic liquids; Also consults in IP for ionic liquids</t>
  </si>
  <si>
    <t>https://www.synthiochem.com/, https://www.synthiochem.com/services</t>
  </si>
  <si>
    <t>Treetown Tech</t>
  </si>
  <si>
    <t>Engineering
Consultation and Product Development</t>
  </si>
  <si>
    <t>https://www.treetowntech.com/</t>
  </si>
  <si>
    <t>1665 Highland Drive</t>
  </si>
  <si>
    <t>48108</t>
  </si>
  <si>
    <t xml:space="preserve"> 734- 436-3060</t>
  </si>
  <si>
    <t>Chris Silkowski</t>
  </si>
  <si>
    <t>248-420-7093</t>
  </si>
  <si>
    <t>chris.silkowski@treetowntech.com</t>
  </si>
  <si>
    <t>UL Solutions</t>
  </si>
  <si>
    <t>https://www.ul.com/</t>
  </si>
  <si>
    <t>333 Pfingsten Rd.</t>
  </si>
  <si>
    <t>Northbrook</t>
  </si>
  <si>
    <t>877-854-3577</t>
  </si>
  <si>
    <t>ULSolutions</t>
  </si>
  <si>
    <t>Email from M. Vidal</t>
  </si>
  <si>
    <t xml:space="preserve">UL Solutions, a  leader in applied safety science, transforms safety and security  challenges into customer opportunities. UL Solutions delivers testing, inspection and certification services, software and consulting, including energy storage. </t>
  </si>
  <si>
    <t>UL has ~15,000 employees in &gt;100 locations</t>
  </si>
  <si>
    <t>Volkswagen</t>
  </si>
  <si>
    <t>https://www.volkswagengroupofamerica.com/</t>
  </si>
  <si>
    <t>8001 Volkswagen Dr</t>
  </si>
  <si>
    <t>423-826-4201</t>
  </si>
  <si>
    <t>Volkswagen AG</t>
  </si>
  <si>
    <t>volkswagengroupofamerica.com</t>
  </si>
  <si>
    <t>Wood Mackenzie Power and Renewables</t>
  </si>
  <si>
    <t>https://www.woodmac.com/industry/power-and-renewables/</t>
  </si>
  <si>
    <t>One Park Place, Suite 575</t>
  </si>
  <si>
    <t>Annapolis</t>
  </si>
  <si>
    <t>21401</t>
  </si>
  <si>
    <t>443-558-1401</t>
  </si>
  <si>
    <t>Wood Mackenzie</t>
  </si>
  <si>
    <t>https://www.woodmac.com</t>
  </si>
  <si>
    <t>Jersey City</t>
  </si>
  <si>
    <t xml:space="preserve">Wood Mackenzie collaborates at the intersection of people, data, and technology, offering advanced analytics and modeling to deliver value to customers and, through them, to society, with speed and precision. </t>
  </si>
  <si>
    <t>Lafayette City Center, 2nd Floor</t>
  </si>
  <si>
    <t>02111</t>
  </si>
  <si>
    <t>617-500-4257</t>
  </si>
  <si>
    <t>335  8th Avenue SW, Suite 810</t>
  </si>
  <si>
    <t>T2P 1C9</t>
  </si>
  <si>
    <t>587-880-8990</t>
  </si>
  <si>
    <t>5847 San Felipe, 10th Floor, Suite 1000</t>
  </si>
  <si>
    <t>713-470-1600</t>
  </si>
  <si>
    <t>452 Fifth Avenue, 21st Floor</t>
  </si>
  <si>
    <t>212-915-2300</t>
  </si>
  <si>
    <t>2 Bloor Street West, Suite 1902</t>
  </si>
  <si>
    <t>M4W 3E2</t>
  </si>
  <si>
    <t>416-642-6475</t>
  </si>
  <si>
    <t>Other - Research</t>
  </si>
  <si>
    <t>6K, Inc</t>
  </si>
  <si>
    <t>Manufacturing/ process development</t>
  </si>
  <si>
    <t xml:space="preserve">Plasma UniMelt technology </t>
  </si>
  <si>
    <t>https://www.6kinc.com/6k-energy/</t>
  </si>
  <si>
    <t>6kinc.com; https://www.dnb.com/business-directory/company-profiles.6k_inc.b644c1924edee7ff24d6f97a88f0f2a2.html</t>
  </si>
  <si>
    <t>Materials</t>
  </si>
  <si>
    <t>Cathode powders</t>
  </si>
  <si>
    <t>https://www.6kinc.com/technology/materials-products/</t>
  </si>
  <si>
    <t>Manufacturing</t>
  </si>
  <si>
    <t>Cell chemistry and manufacturing</t>
  </si>
  <si>
    <t>Questionnaire;  A123systems.com</t>
  </si>
  <si>
    <t>A123 Systems specializes in R&amp;D, developing and manufacturing lithium-ion batteries and energy storage systems for electric vehicles, grid storage, and industrial applications, using advanced lithium iron phosphate and other chemistries.</t>
  </si>
  <si>
    <t>Cell Test Center</t>
  </si>
  <si>
    <t>10 Avenue E</t>
  </si>
  <si>
    <t>Hopkinton</t>
  </si>
  <si>
    <t>617-972-3473</t>
  </si>
  <si>
    <t>Research and Development</t>
  </si>
  <si>
    <t>200 West Street</t>
  </si>
  <si>
    <t>Waltham</t>
  </si>
  <si>
    <t>617-778-5700</t>
  </si>
  <si>
    <t>ADA Technologies, Inc</t>
  </si>
  <si>
    <t>Cell chemistries; Process development</t>
  </si>
  <si>
    <t>adatech.com; Questionnaire</t>
  </si>
  <si>
    <t>Lauscha Fiber International</t>
  </si>
  <si>
    <t>Silicon fiber anode</t>
  </si>
  <si>
    <t>105 E. Port Lane</t>
  </si>
  <si>
    <t>Summerville</t>
  </si>
  <si>
    <t>834-871-3200</t>
  </si>
  <si>
    <t>Unifrax Holding Co.</t>
  </si>
  <si>
    <t>unifrax.com; https://www.naics.com/company-profile-page/?co=10862</t>
  </si>
  <si>
    <t>There are at least 7 locations in NA; Alkegen is the combination of Unifrax and Lydall</t>
  </si>
  <si>
    <t>ABS Lake Orion Innovation Center</t>
  </si>
  <si>
    <t>Pack manufacturing</t>
  </si>
  <si>
    <t>248-462-6364</t>
  </si>
  <si>
    <t>Questionnaire; https://www.michigan.gov/whitmer/news/press-releases/2021/10/18/photos-governor-whitmer-joins-american-battery-solutions-at-new-lake-orion-battery-manufacturing-fa#:~:text=ABS%20will%20invest%20more%20than,their%20statewide%20workforce%20by%202023.</t>
  </si>
  <si>
    <t>American Battery Solutions delivers high-quality lithium-ion integrated battery solutions.</t>
  </si>
  <si>
    <t>American Hyperform Laboratory/ Pilot Plant</t>
  </si>
  <si>
    <t>Recycling process development</t>
  </si>
  <si>
    <t>Data; Process definition</t>
  </si>
  <si>
    <t xml:space="preserve">Hyperform provides consulting services in  lithium battery chemicals;  electrolytes;  new organic/inorganic chemicals: Li, Pb, Zn, Ni, Co, F. </t>
  </si>
  <si>
    <t>Location GPS based on center of OKC; Planned pilot plant of 24 MM lbs./yr</t>
  </si>
  <si>
    <t>Silicon anode</t>
  </si>
  <si>
    <t>Amphenol TPI</t>
  </si>
  <si>
    <t>Battery development</t>
  </si>
  <si>
    <t xml:space="preserve">Prototype cable assemblies and connectors; Design and new product development </t>
  </si>
  <si>
    <t>https://www.amphenol-sensors.com/</t>
  </si>
  <si>
    <t>2110 Notre Dame Ave, Winnipeg, MB R3H 0K1, Canada</t>
  </si>
  <si>
    <t>R3H 0K1</t>
  </si>
  <si>
    <t>204-697-2222</t>
  </si>
  <si>
    <t>Amphenol Advanced Sensors is a leading innovator in advanced sensing technologies and innovative embedded measurement solutions customized for regulatory and industry driven applications, creating value by providing critical information for real-time decisions.</t>
  </si>
  <si>
    <t>Silicon nanowire anode</t>
  </si>
  <si>
    <t>energy.gov/mesc/bipartisan-infrastructure-law-battery-materials-processing-and-battery-manufacturing-recycling; https://www.businesswire.com/news/home/20230602005357/en/Amprius-and-U.S.-Department-of-Energy-Mutually-Agree-to-End-Negotiations-for-Cost-Sharing-Grant</t>
  </si>
  <si>
    <t>Amprius pioneers the highest energy density lithium-ion batteries, enabling new applications and accelerating markets with indispensable storage capabilities using silicon nanowires.</t>
  </si>
  <si>
    <t>Arkema King of Prussia R&amp;D</t>
  </si>
  <si>
    <t>Lithium salts; Carbon nanotubes; Polyamides</t>
  </si>
  <si>
    <t>https://www.arkema.com/usa/en/united-states/headquarters/king-of-prussia-pa-hq/</t>
  </si>
  <si>
    <t>900 First Avenue</t>
  </si>
  <si>
    <t>19406</t>
  </si>
  <si>
    <t>610-878-6500</t>
  </si>
  <si>
    <t>https://www.arkema.com/</t>
  </si>
  <si>
    <t>Questionnaire; arkema.com</t>
  </si>
  <si>
    <t>Arkema is a premier provider of chemicals and materials in the global marketplace, offering innovative solutions to meet the challenges of today and tomorrow.</t>
  </si>
  <si>
    <t>Novi Plant</t>
  </si>
  <si>
    <t xml:space="preserve">Nickel manganese cobalt cathode recycling production </t>
  </si>
  <si>
    <t>https://ascendelements.com/about-us/</t>
  </si>
  <si>
    <t>Battery Resourcers</t>
  </si>
  <si>
    <t>https://www.ascendelements.com/</t>
  </si>
  <si>
    <t>Worcester</t>
  </si>
  <si>
    <t>Questionnaire; battery resourcers.com; https://www.batteryresourcers.com/news; ascendelements.com</t>
  </si>
  <si>
    <t xml:space="preserve">Ascend Elements recycles lithium-ion batteries using Hydro-to-Cathode direct precursor synthesis process recovering critical materials and producing recycled battery materials, supporting a circular economy. </t>
  </si>
  <si>
    <t>Westborough Plant</t>
  </si>
  <si>
    <t xml:space="preserve">Nickel manganese cobalt recycling precursor production </t>
  </si>
  <si>
    <t>133 Flanders Road</t>
  </si>
  <si>
    <t>01581</t>
  </si>
  <si>
    <t>774-530-6377</t>
  </si>
  <si>
    <t>Worcester Plant</t>
  </si>
  <si>
    <t>Nickel manganese cobalt recycling</t>
  </si>
  <si>
    <t>54 Rockdale St</t>
  </si>
  <si>
    <t>01606</t>
  </si>
  <si>
    <t>R&amp;D, Application Technology Center</t>
  </si>
  <si>
    <t>Cathode materials</t>
  </si>
  <si>
    <t>https://www.basf.com/jp/en/who-we-are/microsites/basf-toda-battery-materials/site.html</t>
  </si>
  <si>
    <t>23700 Chagrin Blvd</t>
  </si>
  <si>
    <t>https://www.basf.com/us/en.html</t>
  </si>
  <si>
    <t>Iselin</t>
  </si>
  <si>
    <t>basf.com</t>
  </si>
  <si>
    <t>BASF Toda America LLC develops and manufactures advanced high-energy cathode active materials for lithium-ion batteries, used in electric vehicles, electronics, and energy storage systems, focusing on performance and sustainability.</t>
  </si>
  <si>
    <t>Cabot Corp.</t>
  </si>
  <si>
    <t>Cabot Business &amp; Technology Center</t>
  </si>
  <si>
    <t>157 Concord Rd</t>
  </si>
  <si>
    <t>01821</t>
  </si>
  <si>
    <t>978-663-3455</t>
  </si>
  <si>
    <t>Questionnaire; cabotcorp.com</t>
  </si>
  <si>
    <t>Cabot Corporation is a leading global specialty chemicals and performance materials company headquartered in Boston, Massachusetts, USA.</t>
  </si>
  <si>
    <t>Conductive carbon additives, fumed metal oxides</t>
  </si>
  <si>
    <t>Cabot Corporation, a global specialty chemicals company, offers a wide range of additive materials for battery applications, focusing on conductivity, stability, and thermal runaway mitigation.</t>
  </si>
  <si>
    <t>Cadenza Innovation</t>
  </si>
  <si>
    <t>Collaboration Center</t>
  </si>
  <si>
    <t>Lithium-ion battery cells; Packs and racks</t>
  </si>
  <si>
    <t>https://cadenzainnovation.com/</t>
  </si>
  <si>
    <t>100 Reserve Road, Suite G400</t>
  </si>
  <si>
    <t>Danbury</t>
  </si>
  <si>
    <t>06810</t>
  </si>
  <si>
    <t>203-525-3663</t>
  </si>
  <si>
    <t>Cadenza Innovation Inc.</t>
  </si>
  <si>
    <t>cadenzainnovations.com; https://www.zoominfo.com/c/cadenza-innovation-inc/395808149</t>
  </si>
  <si>
    <t>Cadenza Innovation provides energy storage technology with high energy density, cost-effective, and safe lithium-ion technology solutions, licensing its simplified design for large-scale applications. Built on non-propagating thermal runaway protected cells.</t>
  </si>
  <si>
    <t>License cell technology for ESS; Has a pilot installation in NY with NYSERDA</t>
  </si>
  <si>
    <t>Camel Energy USA</t>
  </si>
  <si>
    <t>Battery and Materials</t>
  </si>
  <si>
    <t>Lithium ion battery; materials research</t>
  </si>
  <si>
    <t>Camel Group Co., Ltd. specializes in the green lead-acid battery circular industry chain and new energy lithium-ion battery circular industry chain.</t>
  </si>
  <si>
    <t>CAMX Power</t>
  </si>
  <si>
    <t>Cathode development</t>
  </si>
  <si>
    <t>https://www.camxpower.com/</t>
  </si>
  <si>
    <t>35 Hartwell Ave</t>
  </si>
  <si>
    <t>Lexington</t>
  </si>
  <si>
    <t>02421</t>
  </si>
  <si>
    <t>978-484-5000</t>
  </si>
  <si>
    <t>CAMX Power LLC</t>
  </si>
  <si>
    <t>camxpower.com; https://www.zoominfo.com/c/camx-power-llc/371243985</t>
  </si>
  <si>
    <t xml:space="preserve">CAMX develops and commercializes advanced lithium-ion batteries based on GEMX technology with engineered grain boundaries to enhance energy density, safety, and cost-effectiveness for applications like electric vehicles and grid storage. </t>
  </si>
  <si>
    <t>CAMX also has a 50 tpy pilot facility in Rowley, MA; Workforce range &lt; 25; used average</t>
  </si>
  <si>
    <t>Charge CCCV</t>
  </si>
  <si>
    <t>Licenses technologies</t>
  </si>
  <si>
    <t>2226 Center of Excellence</t>
  </si>
  <si>
    <t>Binghamton</t>
  </si>
  <si>
    <t>chargecccv.com; Questionnaire</t>
  </si>
  <si>
    <t>C4V has patented Li-Ion battery technology, focusing on electrode design and process development for advanced storage materials compatible with existing manufacturing.</t>
  </si>
  <si>
    <t>AKA C4V; IP company in LIB composition and manufacture</t>
  </si>
  <si>
    <t>CHASM Advanced Materials, Inc.</t>
  </si>
  <si>
    <t>Conductive dispersants</t>
  </si>
  <si>
    <t>https://www.chasmtek.com/</t>
  </si>
  <si>
    <t>480 Neponset St.</t>
  </si>
  <si>
    <t>Canton</t>
  </si>
  <si>
    <t>02021</t>
  </si>
  <si>
    <t>781-821-0443</t>
  </si>
  <si>
    <t>https://www.chasmtek.com</t>
  </si>
  <si>
    <t>CHASM specializes in developing advanced materials using superior carbon nanotube technology to enhance performance, cost-effectiveness, and sustainability in global applications.</t>
  </si>
  <si>
    <t>Chemours</t>
  </si>
  <si>
    <t>The Chemours Discovery Hub</t>
  </si>
  <si>
    <t>Binders; Other material development</t>
  </si>
  <si>
    <t>https://www.chemours.com/en</t>
  </si>
  <si>
    <t>201 Discovery Blvd.</t>
  </si>
  <si>
    <t>DE</t>
  </si>
  <si>
    <t>19713</t>
  </si>
  <si>
    <t>800-441-9484</t>
  </si>
  <si>
    <t>The Chemours Company</t>
  </si>
  <si>
    <t>Wilmington</t>
  </si>
  <si>
    <t>Chemours spin-off from DuPont develops chemicals that could be used for lithium-ion batteries, enhancing performance, safety, and durability in electric vehicles and energy storage applications.</t>
  </si>
  <si>
    <t>Contemporary Amperex Technology USA, Inc</t>
  </si>
  <si>
    <t>Rochester Hills</t>
  </si>
  <si>
    <t>Electric vehicles; Energy storage systems</t>
  </si>
  <si>
    <t>https://www.catl.com/en/</t>
  </si>
  <si>
    <t>2114 Austin Avenue</t>
  </si>
  <si>
    <t>48309</t>
  </si>
  <si>
    <t>248-289-6200</t>
  </si>
  <si>
    <t>Contemporary Amperex Technology</t>
  </si>
  <si>
    <t>catlbattery.com; https://automotiveoem.com/Contemporary-Amperex-Technology-USA-Inc_2318; https://www.linkedin.com/company/catlusa</t>
  </si>
  <si>
    <t>Workforce range: 11-50; used average</t>
  </si>
  <si>
    <t>Cell materials and system design</t>
  </si>
  <si>
    <t>coulometrics.com; Questionnaire; https://www.linkedin.com/company/coulometrics; https://www.zoominfo.com/c/coulometrics-llc/358190869</t>
  </si>
  <si>
    <t>Daimler - Mercedes-Benz Research &amp; Development North America, Inc.</t>
  </si>
  <si>
    <t>Ann Arbor, MI Mercedes-Benz Research &amp; Development</t>
  </si>
  <si>
    <t>Electric vehicle fast charging</t>
  </si>
  <si>
    <t>https://www.daimlertruck.com/en/innovation/powertrain/co2-neutral-technologies</t>
  </si>
  <si>
    <t>3953 Research Park Drive</t>
  </si>
  <si>
    <t>734-997-2001</t>
  </si>
  <si>
    <t>daimler.com</t>
  </si>
  <si>
    <t>Daimler MBRDNA focuses on developing, testing, and certifying advanced vehicles, design innovation, working on technology partnerships and trends EV batteries, autonomous driving, powertrain development, and vehicle design​​​​​​.</t>
  </si>
  <si>
    <t>Long Beach, CA Mercedes-Benz Research &amp; Development</t>
  </si>
  <si>
    <t>4035 Via Oro Ave</t>
  </si>
  <si>
    <t>Long Beach</t>
  </si>
  <si>
    <t>Daimler MBRDNA focuses on developing, testing, and certifying advanced vehicles, design innovation, working on technology partnerships and trends EV batteries, autonomous driving, powertrain development and vehicle design​​​​​​.</t>
  </si>
  <si>
    <t>Redford, MI  Mercedes-Benz Research &amp; Development</t>
  </si>
  <si>
    <t>Battery software</t>
  </si>
  <si>
    <t>12120 Telegraph Road</t>
  </si>
  <si>
    <t>Redford Charter Township</t>
  </si>
  <si>
    <t>Cathodes, anodes, separators</t>
  </si>
  <si>
    <t xml:space="preserve">Davis-Standard is a manufacturer of equipment to produce and coat films and foils including battery separator film and coating machines for lithium-ion batteries. </t>
  </si>
  <si>
    <t>DNV</t>
  </si>
  <si>
    <t>BEST Test and Commercialization Center</t>
  </si>
  <si>
    <t>Batteries; Modules; Packs; Energy storage systems</t>
  </si>
  <si>
    <t>https://www.DNV.com/</t>
  </si>
  <si>
    <t>2301 Mount Read Blvd</t>
  </si>
  <si>
    <t>585-340-4300</t>
  </si>
  <si>
    <t>Oslo</t>
  </si>
  <si>
    <t>Norway</t>
  </si>
  <si>
    <t>https://brandcentral.dnv.com/fileroot/gallery/dnvgl/files/original/488d38b3eae24efca8ccba9c7f62bdea/488d38b3eae24efca8ccba9c7f62bdea_low.pdf?utm_campaign=EN_Publication_Autoresponder_V2_PDF&amp;utm_medium=email&amp;utm_source=Eloqua</t>
  </si>
  <si>
    <t xml:space="preserve">DNV provides independent assurance testing and risk management services, emphasizing safety, property, and environmental protection. It offers insights for confident decision-making and set industry standards for lithium-ion batteries. </t>
  </si>
  <si>
    <t>Pilot RR: 1.5MWh/year. Full FF (2023): 75MWh+/year. Prismatic: 50MWh+/year.</t>
  </si>
  <si>
    <t>Dow Inc.</t>
  </si>
  <si>
    <t>DOW Midland</t>
  </si>
  <si>
    <t>Adhesives; Gap Fillers; Pottants; Foams; Fire Protection Materials; Thermally Conductive Materials; Coatings; Plastics</t>
  </si>
  <si>
    <t>https://www.dow.com</t>
  </si>
  <si>
    <t>2211 H.H. Dow Way</t>
  </si>
  <si>
    <t xml:space="preserve"> Midland</t>
  </si>
  <si>
    <t>989-636-1000</t>
  </si>
  <si>
    <t xml:space="preserve">AP </t>
  </si>
  <si>
    <t>Dow creates essential materials science solutions, collaborating with industry experts to address challenges, fostering growth and sustainability across various sectors such as mobility  with products like polyolefins, silicones, and acrylics.</t>
  </si>
  <si>
    <t>John C McKeen</t>
  </si>
  <si>
    <t>jcmckeen@dow.com</t>
  </si>
  <si>
    <t>989-859-6461</t>
  </si>
  <si>
    <t>Medical Power Research and Development</t>
  </si>
  <si>
    <t>Medical devices</t>
  </si>
  <si>
    <t>2000 S. County Trail</t>
  </si>
  <si>
    <t>East Greenwich</t>
  </si>
  <si>
    <t>02818</t>
  </si>
  <si>
    <t>401-471-6580</t>
  </si>
  <si>
    <t>The produce specialized mission-critical batteries for military, aerospace, and medical applications; They also sell battery chargers/analyzers;&gt; 800 employees across all locations</t>
  </si>
  <si>
    <t>Materials; Cell development</t>
  </si>
  <si>
    <t>1216 W. B Street</t>
  </si>
  <si>
    <t>eJoule Inc</t>
  </si>
  <si>
    <t>Cathode active materials</t>
  </si>
  <si>
    <t>https://ejoule.com/</t>
  </si>
  <si>
    <t>46750 Fremont Blvd STE 110</t>
  </si>
  <si>
    <t>Questionnaire; ejoule.com</t>
  </si>
  <si>
    <t>CA location does R&amp;D for Asian locations piloting and producing CAM</t>
  </si>
  <si>
    <t>Electric Power Research Institute</t>
  </si>
  <si>
    <t>EPRI</t>
  </si>
  <si>
    <t>End-of-life storage; Safety; Life cycle assessment</t>
  </si>
  <si>
    <t>https://www.epri.com/</t>
  </si>
  <si>
    <t>3420 Hillview Avenue</t>
  </si>
  <si>
    <t xml:space="preserve">Palo Alto </t>
  </si>
  <si>
    <t>800-313-3774</t>
  </si>
  <si>
    <t>Palo Alto</t>
  </si>
  <si>
    <t>epri.com</t>
  </si>
  <si>
    <t>EPRI delivers independent, objective thought leadership and industry expertise to help the energy sector identify issues, technology gaps, and broader needs that can be addressed through effective, collaborative R&amp;D programs.</t>
  </si>
  <si>
    <t>EPRI has several locations; entry is based on HQ</t>
  </si>
  <si>
    <t>Element 3 Battery Venture LLC</t>
  </si>
  <si>
    <t>E3BV</t>
  </si>
  <si>
    <t>Cell Design, Development, Validation; Consulting Services</t>
  </si>
  <si>
    <t>1800 Mearns Road</t>
  </si>
  <si>
    <t>Warminster</t>
  </si>
  <si>
    <t>18974-1194</t>
  </si>
  <si>
    <t>267-603-3286</t>
  </si>
  <si>
    <t xml:space="preserve">E3BV is a battery technology consulting firm and laboratory that manages projects that address cell/battery design and manufacturing technologies for innovative/advanced cell technologies and supports for gigafactory scale up operations. </t>
  </si>
  <si>
    <t>Ron Turi - Owner-Principal</t>
  </si>
  <si>
    <t>ronturi@e3bv.com</t>
  </si>
  <si>
    <t>267-603-2386</t>
  </si>
  <si>
    <t>Testing and system integration</t>
  </si>
  <si>
    <t>https://www.eneon-es.com/</t>
  </si>
  <si>
    <t>Markham</t>
  </si>
  <si>
    <t>eneon-es.com; BNEF: 2020 Battery Startups</t>
  </si>
  <si>
    <t>Address for R&amp;D center could not be found</t>
  </si>
  <si>
    <t>Licensing technologies; Electric vehicle fast-charging; High-energy density batteries</t>
  </si>
  <si>
    <t>https://www.owler.com/company/cuberg; enevate.com; https://www.indeed.com/cmp/Enevate-Corporation; Pitchbook.com</t>
  </si>
  <si>
    <t>Start-up that licenses technology for batteries with silicon anodes; Recently obtained Series E financing to advance their pre-processing line. They will also do contract R&amp;D for other companies</t>
  </si>
  <si>
    <t>ENTEK Technology Center</t>
  </si>
  <si>
    <t>Polymers, membranes</t>
  </si>
  <si>
    <t>541-259-3901</t>
  </si>
  <si>
    <t>ENTEK has been manufacturing and selling extrusion equipment to the plastics industry for over 20 years.</t>
  </si>
  <si>
    <t>E-One Moli Energy Ltd</t>
  </si>
  <si>
    <t>E-One Moli Energy (Canada) Ltd. R&amp;D and Future Manufacturing facility.</t>
  </si>
  <si>
    <t xml:space="preserve">High-performance cell design </t>
  </si>
  <si>
    <t>https://www.molicel.com/</t>
  </si>
  <si>
    <t>20000 Stewart Crescent</t>
  </si>
  <si>
    <t>Maple Ridge</t>
  </si>
  <si>
    <t>V2X 9E7</t>
  </si>
  <si>
    <t>604-466-6654</t>
  </si>
  <si>
    <t>Molicel</t>
  </si>
  <si>
    <t>Taipei</t>
  </si>
  <si>
    <t>molicel.com; BNEF: 2020 Battery Startups; https://www.bctechnology.com/companies/E-One-Moli-Energy-(Canada)-Limited.cfm; Questionnaire</t>
  </si>
  <si>
    <t>Molicel excels in manufacturing high-performance lithium-ion cells for motorsports, automotive, aviation, medical, and power tools, recognized globally for its technology and capacity.</t>
  </si>
  <si>
    <t>Eskra Technical Products, Inc.</t>
  </si>
  <si>
    <t>Electrode dry processing</t>
  </si>
  <si>
    <t>https://www.eskratechnical.com/</t>
  </si>
  <si>
    <t>560 Technology Way, Suite 7</t>
  </si>
  <si>
    <t>Saukville</t>
  </si>
  <si>
    <t>262-235-4068</t>
  </si>
  <si>
    <t>Questionnaire; eskratechnical.com</t>
  </si>
  <si>
    <t>Eskra Technical Products, Inc. specializes in battery forensics, renewable energy support, and battery-related R&amp;D and testing services.​</t>
  </si>
  <si>
    <t>Farasis Energy Systems</t>
  </si>
  <si>
    <t>Farasis Energy USA, Inc</t>
  </si>
  <si>
    <t>Energy storage solutions</t>
  </si>
  <si>
    <t>https://www.farasis.com/</t>
  </si>
  <si>
    <t>21363 Cabot Blvd</t>
  </si>
  <si>
    <t>Hayward</t>
  </si>
  <si>
    <t>510-732-6600</t>
  </si>
  <si>
    <t>Farasis Energy (GanZhou) Co. Ltd.</t>
  </si>
  <si>
    <t>Ganzhou</t>
  </si>
  <si>
    <t>Jiangzi</t>
  </si>
  <si>
    <t>en.farasis.com; https://www.buzzfile.com/business/Farasis-Energy-Usa,-Inc.-510-732-6600</t>
  </si>
  <si>
    <t>Farasis Energy produces advanced lithium-ion cells, specializing in solutions for electric vehicles, industrial machinery, and energy storage sectors. The company focuses on sustainable solutions, combining long-range and fast charging.</t>
  </si>
  <si>
    <t>Battery Innovation Center</t>
  </si>
  <si>
    <t>Gotion, Inc</t>
  </si>
  <si>
    <t>Electrolyte solutions</t>
  </si>
  <si>
    <t>8001 East Pleasant Valley Rd.</t>
  </si>
  <si>
    <t>Independence</t>
  </si>
  <si>
    <t>510-249-5610</t>
  </si>
  <si>
    <t>Questionnaire; gotion.com; Gotion was incorporated in the U.S. and its U.S. HQ are in Fremont, CA</t>
  </si>
  <si>
    <t>Gotion Freemont</t>
  </si>
  <si>
    <t>Battery management systems</t>
  </si>
  <si>
    <t>48660 Kato Rd</t>
  </si>
  <si>
    <t>Gotion, Inc.</t>
  </si>
  <si>
    <t>Electrolyte chemistry and manufacturing</t>
  </si>
  <si>
    <t>gotion.com; Gotion was incorporated in the U.S. and its U.S. HQ are in Fremont, CA</t>
  </si>
  <si>
    <t>Graphenix Development Inc (GDI)</t>
  </si>
  <si>
    <t>High-power silicon-based anodes</t>
  </si>
  <si>
    <t>https://www.gdinrg.com/</t>
  </si>
  <si>
    <t>66 Eastman Ave</t>
  </si>
  <si>
    <t>Graphenex Development Inc (GDI)</t>
  </si>
  <si>
    <t>Questionnaire; graphnx.com</t>
  </si>
  <si>
    <t>GDI specializes in developing 100% silicon anodes, enhancing lithium-ion batteries with faster charging, higher energy density, and improved safety.</t>
  </si>
  <si>
    <t>Group14 Technology</t>
  </si>
  <si>
    <t>Electrochemical testing lab</t>
  </si>
  <si>
    <t>Battery testing lab</t>
  </si>
  <si>
    <t>5809 238th St SE, Suite 5</t>
  </si>
  <si>
    <t>group14.technology; BNEF: 2020 Battery Startups; Questionnaire; https://www.buzzfile.com/business/Group14-Technologies,-Inc.-206-465-7243; Pitchbook.com</t>
  </si>
  <si>
    <t>Group14 develops and manufacturer of silicon battery technology, focusing on fast-charging, long-lasting silicon-carbon composite batteries for various applications, including electric vehicles and consumer electronics</t>
  </si>
  <si>
    <t>Product Development Facility</t>
  </si>
  <si>
    <t>Silicon-carbon anodes</t>
  </si>
  <si>
    <t>3322 Rd N NE</t>
  </si>
  <si>
    <t>group14.technology; BNEF: 2020 Battery Startups; Questionnaire; https://www.bizjournals.com/seattle/news/2022/05/04/group14-raises-400m-series-c.html; Pitchbook.com</t>
  </si>
  <si>
    <t>Scheduled to open as a manufacturing facility in 2H 2023</t>
  </si>
  <si>
    <t>Hazen Research Inc</t>
  </si>
  <si>
    <t>Hazen Research Laboratory</t>
  </si>
  <si>
    <t xml:space="preserve">Process development; Nickel manganese cobalt pilot/demo; Recycling process development </t>
  </si>
  <si>
    <t>https://www.hazenresearch.com/</t>
  </si>
  <si>
    <t>4601 Indiana Street</t>
  </si>
  <si>
    <t>303-279 4501</t>
  </si>
  <si>
    <t>Hazen Research</t>
  </si>
  <si>
    <t>hazenresearch.com; Questionnaire</t>
  </si>
  <si>
    <t>Hazen Research, has evolved from a small lab to a midsize firm specializing in mining and chemical R&amp;D, focusing on process development and pilot plant scale-ups.</t>
  </si>
  <si>
    <t>Nickel manganese cobalt toll manufacturing may be a possibility</t>
  </si>
  <si>
    <t>All Chemistries, Packs and Modules, BMS, Switchgear, High Voltage (12V - 1500Vdc)</t>
  </si>
  <si>
    <t>IBM</t>
  </si>
  <si>
    <t>Almaden Lab</t>
  </si>
  <si>
    <t>https://www.ibm.com/us-en</t>
  </si>
  <si>
    <t>650 Harry Rd</t>
  </si>
  <si>
    <t>408-927-1080</t>
  </si>
  <si>
    <t>Armonk</t>
  </si>
  <si>
    <t>ibm.org</t>
  </si>
  <si>
    <t>IBM specializes in AI, cloud computing, data analytics, and consulting. INM is also developing sustainable batteries with seawater-derived materials, promising lower costs and higher efficiency,</t>
  </si>
  <si>
    <t>Impossible Metals</t>
  </si>
  <si>
    <t>Impossible Metals Canada</t>
  </si>
  <si>
    <t>Nickel, cobalt, copper, manganese, neodymium battery metals</t>
  </si>
  <si>
    <t>https://impossiblemetals.com</t>
  </si>
  <si>
    <t>93 Sandford Fleming Dr., Unit 1</t>
  </si>
  <si>
    <t>L9Y 5A6</t>
  </si>
  <si>
    <t>408-660-3944‬</t>
  </si>
  <si>
    <t xml:space="preserve">Impossible Metals accelerates clean energy by delivering the most responsible critical metals, doing this by harvesting rocks (nodules) from the seabed, no mining metals, while protecting the marine environment. </t>
  </si>
  <si>
    <t>Oliver Gunasekara</t>
  </si>
  <si>
    <t>oliver.gunasekara@impossiblemetals.com</t>
  </si>
  <si>
    <t>408-660-3189</t>
  </si>
  <si>
    <t>ITN Energy Systems</t>
  </si>
  <si>
    <t>Solid electrolyte; Electrode chemistry</t>
  </si>
  <si>
    <t>http://www.itnes.com/</t>
  </si>
  <si>
    <t>8130 Shaffer Pkwy</t>
  </si>
  <si>
    <t>303-420-1141</t>
  </si>
  <si>
    <t>itnes.com; Questionnaire</t>
  </si>
  <si>
    <t>ITN Energy Systems, Inc. is an innovative technology incubator, R&amp;D accelerator, and product development company, with a focus on advanced materials and processes, and thin-film processing for solid-state multilayer device structures.</t>
  </si>
  <si>
    <t>Technology incubator, R&amp;D accelerator and product development company</t>
  </si>
  <si>
    <t>JAKERTECH LLC</t>
  </si>
  <si>
    <t>JAKERTECH</t>
  </si>
  <si>
    <t>Manufacturing technology development</t>
  </si>
  <si>
    <t>Solid state batteries;  Lithium metal</t>
  </si>
  <si>
    <t xml:space="preserve">1419 W. Danube Rd. </t>
  </si>
  <si>
    <t>55432</t>
  </si>
  <si>
    <t>Questionnaire; jakertechusa.com</t>
  </si>
  <si>
    <t>JAKERTECH is using injection molding to develop solid-state batteries and capacitors using moldable polymer binder resins.</t>
  </si>
  <si>
    <t>Kodak</t>
  </si>
  <si>
    <t>Kodak Cell Assembly Center</t>
  </si>
  <si>
    <t>Pilot and production-scale coating lines; Battery cell assembly services; Pouch batteries; Cylindrical batteries</t>
  </si>
  <si>
    <t>https://www.kodak.com/en/advanced-materials/page/coating</t>
  </si>
  <si>
    <t>1669 Lake Ave</t>
  </si>
  <si>
    <t>585-722-2121</t>
  </si>
  <si>
    <t>https://www.kodak.com/</t>
  </si>
  <si>
    <t>https://www.eastmanbusinesspark.com/energy-storage; https://www.kodak.com/en/advanced-materials/page/coating</t>
  </si>
  <si>
    <t>Kodak, a manufacture of commercial print and advanced materials &amp; chemicals, uses its expertise in film coating technology to improve the safety and reliability of these next-generation EV batteries.</t>
  </si>
  <si>
    <t>Koura - Orbia</t>
  </si>
  <si>
    <t>Electrolyte; Electrolyte components</t>
  </si>
  <si>
    <t>950 Winter St.</t>
  </si>
  <si>
    <t>02451</t>
  </si>
  <si>
    <t>800-424-5532</t>
  </si>
  <si>
    <t>Questionnaire; kouraglobal.com</t>
  </si>
  <si>
    <t>Koura specializes in development, manufacture and supply of advanced fluorine materials for lithium-ion batteries, focusing on enhancing battery safety and performance.</t>
  </si>
  <si>
    <t>Pilot plant</t>
  </si>
  <si>
    <t>4990B Ici Rd</t>
  </si>
  <si>
    <t>St. Gabriel</t>
  </si>
  <si>
    <t xml:space="preserve">Pilot facility  </t>
  </si>
  <si>
    <t xml:space="preserve">LG Chem Power, Inc. </t>
  </si>
  <si>
    <t>LG Energy Solution MI</t>
  </si>
  <si>
    <t>Module and pack development; Testing</t>
  </si>
  <si>
    <t>1857 Technology Dr.</t>
  </si>
  <si>
    <t>248-307-1800</t>
  </si>
  <si>
    <t>LG Corp</t>
  </si>
  <si>
    <t>http://www.lgchem.com/global/lg-chem-company/global-network/america-research-subsidiary; Questionnaire</t>
  </si>
  <si>
    <t>R&amp;D facility to develop modules, packs, test</t>
  </si>
  <si>
    <t>Max Power Inc.</t>
  </si>
  <si>
    <t>Engineering; Battery production</t>
  </si>
  <si>
    <t>141 Christopher Lane</t>
  </si>
  <si>
    <t>Questionnaire; maxpowerinc.com</t>
  </si>
  <si>
    <t>MaxPower's niche is special purpose lithium-ion batteries for the times when commercial off the shelf solutions do​ not exist.</t>
  </si>
  <si>
    <t>Miltec UV International</t>
  </si>
  <si>
    <t>Miltec UV</t>
  </si>
  <si>
    <t>Binders; Separators; Coatings; Ceramics</t>
  </si>
  <si>
    <t>https://www.miltec.com/</t>
  </si>
  <si>
    <t>146 Log Canoe Circle</t>
  </si>
  <si>
    <t>Stevensville</t>
  </si>
  <si>
    <t>410-604-2900</t>
  </si>
  <si>
    <t>miltec.com; Questionnaire</t>
  </si>
  <si>
    <t>Miltec offers a range of UV curing systems for various applications, including an environmentally friendly UV technology for Li-ion battery component manufacturing, enhancing safety and cost-efficiency.</t>
  </si>
  <si>
    <t>Pilot Facility</t>
  </si>
  <si>
    <t>Lithium iron phosphate; Nickel manganese cobalt; Lithium nickel manganese oxide</t>
  </si>
  <si>
    <t>101B - 8575 Government St</t>
  </si>
  <si>
    <t>V3N 4V1</t>
  </si>
  <si>
    <t>604-420-2041</t>
  </si>
  <si>
    <t>nanoone.ca; BNEF: 2020 Battery Startups; Questionnaire</t>
  </si>
  <si>
    <t>Nano One has developed a process to produce economical and environmentally friendly high-performance cathode materials used in lithium-ion batteries for electric vehicles and energy storage solutions​.</t>
  </si>
  <si>
    <t>Developing a CAM process based on its manufacturing technology, One-Pot production process and Metal direct to Cathode Active Material (M2CAM ®); Looking to increase the size of the pilot in Burnaby and have started an office in Quebec where it will have its commercialization hub for Lithium iron phosphate CAM</t>
  </si>
  <si>
    <t>NanoGraf Chicago Pilot</t>
  </si>
  <si>
    <t>400 N Noble St</t>
  </si>
  <si>
    <t>Questionnaire; nanograf.com; Pitchbook.com</t>
  </si>
  <si>
    <t>NanoGraf Corporation makes rugged, purpose-built advanced batteries.</t>
  </si>
  <si>
    <t>Electrode and electrolyte materials</t>
  </si>
  <si>
    <t>21 Drydock Ave, Suite 820E</t>
  </si>
  <si>
    <t>nanoramic.com; Pitchbook.com</t>
  </si>
  <si>
    <t>Nanoramic's Neocarbonix technology eliminates toxic materials used in conventional Li-ion battery manufacturing, enabling high-performance, low-cost electric vehicle batteries with a reduced carbon footprint.</t>
  </si>
  <si>
    <t>Navitas Advanced Solutions Group - Ann Arbor</t>
  </si>
  <si>
    <t>Electrode chemistries; Fast charging; Manufacturing processes</t>
  </si>
  <si>
    <t>navitassys.com; Questionnaire</t>
  </si>
  <si>
    <t>Nederman-LCI provides process technology, expertise, and support for powder processing and evaporation equipment, including evaporators, drying systems, extrusion and spherization systems, mixers, feeders, and pelletizers.</t>
  </si>
  <si>
    <t>400 Apgar Dr</t>
  </si>
  <si>
    <t>NETZSCH Analyzing &amp; Testing</t>
  </si>
  <si>
    <t>NETZSCH Instruments North America, LLC</t>
  </si>
  <si>
    <t>Equipment application testing/analysis</t>
  </si>
  <si>
    <t>NETZSCH Analyzing &amp; Testing specializes in thermal analysis, rheology, and fire testing instruments for material characterization​ contributing to sectors such as polymers, pharmaceuticals, batteries, biomass, ceramics, glass, and photovoltaics.</t>
  </si>
  <si>
    <t>Equipment testing</t>
  </si>
  <si>
    <t>Advanced cathode materials; High-voltage spinel cathodes; Cobalt-free cathodes</t>
  </si>
  <si>
    <t>https://www.nexceris.com/</t>
  </si>
  <si>
    <t>Nexceris specializes in research, development, and manufacturing of advanced lithium-ion cathode materials, enhancing its performance and offering a Li-ion Tamer's lithium-ion gas detection solutions for safety.</t>
  </si>
  <si>
    <t>Sponsored R&amp;D on a wide variety of energy technologies focused on safety, fuel cells, catalysts, SOFCs, and advanced batteries and materials; Also has developed a Li-ion sensor (Li-ion Tamer) that is available commercially</t>
  </si>
  <si>
    <t>Nissan North America</t>
  </si>
  <si>
    <t>Nissan Technical Center North America</t>
  </si>
  <si>
    <t>https://www.nissanusa.com/</t>
  </si>
  <si>
    <t>39001 Sunrise Dr</t>
  </si>
  <si>
    <t>248-488-4123</t>
  </si>
  <si>
    <t>Nissan Motor Co.</t>
  </si>
  <si>
    <t>https://www.nissan-global.com/</t>
  </si>
  <si>
    <t>Yokohama</t>
  </si>
  <si>
    <t>The Nissan Technical Center North America combines technology and engineering to develop new car designs, including EVs that deliver total customer satisfaction.</t>
  </si>
  <si>
    <t>Nouryon</t>
  </si>
  <si>
    <t>Chemical R&amp;D; Eka HP ® hydrogen peroxide; NaSH; Cekol® sodium carboxymethyl cellulose (CMC); Levasil® GB colloidal silica; Sulfuric Acid</t>
  </si>
  <si>
    <t>https://www.nouryon.com/</t>
  </si>
  <si>
    <t>10 Finderne Avenue</t>
  </si>
  <si>
    <t>Bridgewater</t>
  </si>
  <si>
    <t>08807</t>
  </si>
  <si>
    <t>908-685-5000</t>
  </si>
  <si>
    <t>Amsterdam</t>
  </si>
  <si>
    <t>BZ</t>
  </si>
  <si>
    <t>NE</t>
  </si>
  <si>
    <t xml:space="preserve">Nouryon is a global, specialty chemicals leader. It provides solutions in industries such as personal care, cleaning goods, paints and coatings, agriculture and food, pharmaceuticals, and building products. </t>
  </si>
  <si>
    <t>Lauren Mulqueen</t>
  </si>
  <si>
    <t>Lauren.Mulqueen@nouryon.com</t>
  </si>
  <si>
    <t>+1-610-350-8182</t>
  </si>
  <si>
    <t>NOVONIX</t>
  </si>
  <si>
    <t>Simmonds Drive</t>
  </si>
  <si>
    <t xml:space="preserve">Electrode chemistries </t>
  </si>
  <si>
    <t>https://www.novonix.com/</t>
  </si>
  <si>
    <t>110 Simmonds Drive</t>
  </si>
  <si>
    <t>Halifax</t>
  </si>
  <si>
    <t>B3B 1N9</t>
  </si>
  <si>
    <t>https://www.novonixgroup.com/novonix-launches-new-pilot-production-facility-for-cathode-materials/</t>
  </si>
  <si>
    <t>NOVONIX Anode Materials (NAM) manufactures the materials enabling widespread adoption of electric vehicles and grid energy storage systems.</t>
  </si>
  <si>
    <t>10 MT/yr of synthetic graphite from pilot plant and will use its proprietary  dry particle microgranulation (DPMG)</t>
  </si>
  <si>
    <t>NSL Analytical Materials</t>
  </si>
  <si>
    <t>Silicon anodes</t>
  </si>
  <si>
    <t>4450 Cranwood Pkwy</t>
  </si>
  <si>
    <t>877-560-3992</t>
  </si>
  <si>
    <t xml:space="preserve">Cleveland </t>
  </si>
  <si>
    <t>NSL is an ISO/IEC 17025 and Nadcap certified Independent Testing Laboratory providing reliable and cost-effective materials testing to customers throughout the United States and around the world.</t>
  </si>
  <si>
    <t>OneD Battery Sciences</t>
  </si>
  <si>
    <t>Materials recovery</t>
  </si>
  <si>
    <t>https://www.onedsinanode.com/</t>
  </si>
  <si>
    <t>2625 Hanover Street</t>
  </si>
  <si>
    <t>onedsinanode.com</t>
  </si>
  <si>
    <t>OneD Battery Sciences, using acquired Nanosys nanowire technology, advances lithium-ion batteries with their SINANODE pilot production, aiming for large-scale, cost-effective silicon anode material manufacturing for EVs.</t>
  </si>
  <si>
    <t>OnTo Technology LLC</t>
  </si>
  <si>
    <t>OnTo Technology</t>
  </si>
  <si>
    <t>Recycling and materials recovery</t>
  </si>
  <si>
    <t>https://onto-technology.com/</t>
  </si>
  <si>
    <t>63221 Service Rd Suite F</t>
  </si>
  <si>
    <t>Bend</t>
  </si>
  <si>
    <t>541-389-7897</t>
  </si>
  <si>
    <t>Questionnaire; onto-technology.com; Pitchbook.com</t>
  </si>
  <si>
    <t>OnTo offers intelligent ways for the battery industry to recycle at low cost and low-carbon footprint. It licenses battery technologies, including direct recycling.</t>
  </si>
  <si>
    <t>Technology can be licensed</t>
  </si>
  <si>
    <t>Pale Blue Earth, Inc.</t>
  </si>
  <si>
    <t>Consumer Batteries</t>
  </si>
  <si>
    <t>USB Rechargeable Lithium-polymer batteries</t>
  </si>
  <si>
    <t>https://www.paleblueearth.com/</t>
  </si>
  <si>
    <t>2750 Rasmussen Road, Suite H203</t>
  </si>
  <si>
    <t>Park City</t>
  </si>
  <si>
    <t>Pale Blue Earth Inc.</t>
  </si>
  <si>
    <t>Questionnaire; paleblueearth.com</t>
  </si>
  <si>
    <t>Pale Blue Earth specializes in developing USB-C rechargeable lithium-ion batteries and solar chargers, aiming to reduce reliance on single-use batteries and promote sustainability.</t>
  </si>
  <si>
    <t>PH Materials LLC</t>
  </si>
  <si>
    <t>Anode chemistry</t>
  </si>
  <si>
    <t>Phillips 66</t>
  </si>
  <si>
    <t>Phillips 66 Research Center</t>
  </si>
  <si>
    <t>Anode materials</t>
  </si>
  <si>
    <t>https://www.phillips66.com/</t>
  </si>
  <si>
    <t>US-60 &amp; OK-123</t>
  </si>
  <si>
    <t>Bartlesville</t>
  </si>
  <si>
    <t>918-977-7132</t>
  </si>
  <si>
    <t>phillips66.com; https://www.ogj.com/energy-transition/article/14224010/phillips-66-expands-into-lithiumion-battery-business</t>
  </si>
  <si>
    <t>Phillips 66 produces pet coke for use in aluminum manufacturing and has invested in Novonix to develop anode materials in its Energy Innovation Group.</t>
  </si>
  <si>
    <t>Produces pet coke for use in Al manufacturing; has invested in Novonix to develop anode materials in its Energy Innovation Group</t>
  </si>
  <si>
    <t>Physical Sciences, Inc.</t>
  </si>
  <si>
    <t>Imperia Batteries Facility</t>
  </si>
  <si>
    <t>Battery materials development; Novel anodes; Cathode and electrolytes; Coatings</t>
  </si>
  <si>
    <t>https://www.imperiabatteries.com/</t>
  </si>
  <si>
    <t>200 Research Drive</t>
  </si>
  <si>
    <t>01887</t>
  </si>
  <si>
    <t>Physical Sciences Inc.</t>
  </si>
  <si>
    <t>http://www.psicorp.com/</t>
  </si>
  <si>
    <t>Andover</t>
  </si>
  <si>
    <t>Questionnaire; psicorp.com; imperiabatteries.com</t>
  </si>
  <si>
    <t>Physical Sciences develops materials for next-generation lithium-ion batteries. These include novel anode, cathode and electrolyte materials and cost-effective coatings for standard materials that enhance cell performance and safety.</t>
  </si>
  <si>
    <t>Contract lab with specialized lab for battery development and production</t>
  </si>
  <si>
    <t>Battery and cell prototyping; Custom volume production</t>
  </si>
  <si>
    <t>Polaris Battery Laboratory</t>
  </si>
  <si>
    <t>Materials and rheology; Electrode development; Cell design and assembly</t>
  </si>
  <si>
    <t>Polaris Labs aids clients in the development of materials and cells so that they can reach commercialization.</t>
  </si>
  <si>
    <t>1815 Rollins Road</t>
  </si>
  <si>
    <t>proterra.com</t>
  </si>
  <si>
    <t>Proterra creates innovative electric vehicle and lithium-ion battery technologies for zero-emission electric transit vehicles (buses) and commercial trucks EV solutions emphasizing reliability, safety, and environmental responsibility</t>
  </si>
  <si>
    <t xml:space="preserve">Securaplane Technologies Inc. </t>
  </si>
  <si>
    <t>85755</t>
  </si>
  <si>
    <t>520-425-8000</t>
  </si>
  <si>
    <t>120</t>
  </si>
  <si>
    <t>Securaplane offers innovative power, motion, and security solutions: lightweight battery systems with monitoring, high-density inverters, wireless emergency lighting, and versatile camera security systems for all lighting conditions.</t>
  </si>
  <si>
    <t>Nichole.Dunham@parker.com</t>
  </si>
  <si>
    <t>SES</t>
  </si>
  <si>
    <t>Lithium-metal batteries; Battery materials; Cell and module design; Artificial intelligence powered algorithms;  Lithium-metal recycling</t>
  </si>
  <si>
    <t>https://www.ses.ai/</t>
  </si>
  <si>
    <t>35 Cabot Road</t>
  </si>
  <si>
    <t>01801</t>
  </si>
  <si>
    <t>339-298-8850</t>
  </si>
  <si>
    <t>Singapore</t>
  </si>
  <si>
    <t>ses.ai; https://www.zoominfo.com/c/solidenergy-systems-corp/357914171; https://www.linkedin.com/company/ses-ai;  https://www.automotivemanufacturingsolutions.com/emobility/lithium-ion-battery-gigafactory-database/41937.article; https://s29.q4cdn.com/695431818/files/doc_presentation/2022/11/new/Investor-Deck.pdf</t>
  </si>
  <si>
    <t>SES is an R&amp;D problem solver, providing independent, premier services to government and industry clients.</t>
  </si>
  <si>
    <t>This facility is focused on chemistry, materials and algorithm research and development. The company has a pilot plant in Shanghai and in South Korea. It has Joint Defense Agreements with GM, Hyundai and Honda</t>
  </si>
  <si>
    <t>SMC Corporation of America</t>
  </si>
  <si>
    <t xml:space="preserve">SMC Corporation </t>
  </si>
  <si>
    <t>Automation Components, Research and Development, Pneumatic, Electrical, Actuators, Valves, Controls, Temperature Control</t>
  </si>
  <si>
    <t>https://www.smcusa.com/</t>
  </si>
  <si>
    <t xml:space="preserve">10100 SMC Blvd </t>
  </si>
  <si>
    <t>Noblesville</t>
  </si>
  <si>
    <t>46060</t>
  </si>
  <si>
    <t>800-762-7621</t>
  </si>
  <si>
    <t xml:space="preserve">SMC </t>
  </si>
  <si>
    <t>Subsidiary of a non-North American entity</t>
  </si>
  <si>
    <t>Mike Shillito</t>
  </si>
  <si>
    <t>mshillito@smcusa.com</t>
  </si>
  <si>
    <t>714-813-9762</t>
  </si>
  <si>
    <t>Soteria Battery Innovation Group</t>
  </si>
  <si>
    <t>Safer separators; Current collectors</t>
  </si>
  <si>
    <t>https://www.soteriabig.com/</t>
  </si>
  <si>
    <t>18 Brozzini Ct., Suite B</t>
  </si>
  <si>
    <t>864-609-4165</t>
  </si>
  <si>
    <t>soteriabig.com; https://www.zoominfo.com/c/soteria-battery-innovation-group/446023991</t>
  </si>
  <si>
    <t>Soteria enhances li-ion battery safety by replacing solid aluminum and copper foils with thin metallized film current conductors, addressing root causes of safety events ensuring inherently safe lithium-ion cells.</t>
  </si>
  <si>
    <t>An Advanced technology development and licensing company with a consortium to promote a light, safe and cost-effective LiB; &lt;25 employees - assumed 10</t>
  </si>
  <si>
    <t>SWRI Energy Storage Technology Center</t>
  </si>
  <si>
    <t>Safety</t>
  </si>
  <si>
    <t>Batteries</t>
  </si>
  <si>
    <t xml:space="preserve"> 3,000 employees at &gt;10 locations</t>
  </si>
  <si>
    <t>Peter R. Carney Technology Center</t>
  </si>
  <si>
    <t>Graphite product characterization and application</t>
  </si>
  <si>
    <t>https://superiorgraphite.com/innovation/research-and-development-center/</t>
  </si>
  <si>
    <t>https://www.businesswire.com/news/home/20190115005801/en/Superior-Graphite-Relocates-and-Updates-Research-Development-Center</t>
  </si>
  <si>
    <t>Ten-Nine Technologies, LLC</t>
  </si>
  <si>
    <t>Ten-Nine Technologies</t>
  </si>
  <si>
    <t>Nano-additives</t>
  </si>
  <si>
    <t>https://ten-ninetech.com/</t>
  </si>
  <si>
    <t>10 N Greenwood Ave</t>
  </si>
  <si>
    <t>918-308-9065</t>
  </si>
  <si>
    <t>Ten-Nine Technologies LLC</t>
  </si>
  <si>
    <t>ten-ninetech.com; https://www.zoominfo.com/c/ten--nine-technologies-llc/404230429</t>
  </si>
  <si>
    <t>Ten-Nine Tech, committed to sustainability and innovation, focuses on developing transformative new electroactive materials as additives for better li-ion batteries, utilizing only eco-friendly elements from the periodic table.</t>
  </si>
  <si>
    <t>Plans to offer nano material additives to Lii market this year (6 tpy), alkaline market in 2023 (350 tpy) and rechargeable markets in 2025 (5000 tpy)</t>
  </si>
  <si>
    <t>Umicore Canada, Inc.</t>
  </si>
  <si>
    <t>CSM Canada</t>
  </si>
  <si>
    <t>https://www.umicore.com/</t>
  </si>
  <si>
    <t>10110 114 Street</t>
  </si>
  <si>
    <t>T8L 4K2</t>
  </si>
  <si>
    <t>780-992-5700</t>
  </si>
  <si>
    <t>umicore.com; Questionnaire</t>
  </si>
  <si>
    <t>Umicore is a leading circular materials technology company with an extensive expertise in the fields of material science, chemistry and metallurgy.</t>
  </si>
  <si>
    <t>Developing battery materials with a 5+ year commercialization horizon.</t>
  </si>
  <si>
    <t>Umicore USA</t>
  </si>
  <si>
    <t>Auburn Hills, Michigan Technology Center</t>
  </si>
  <si>
    <t xml:space="preserve">Cathode active materials </t>
  </si>
  <si>
    <t>https://www.Umicore.com/</t>
  </si>
  <si>
    <t>2347 Commercial Drive</t>
  </si>
  <si>
    <t>248-340-1040</t>
  </si>
  <si>
    <t>Questionnaire; umicore.com</t>
  </si>
  <si>
    <t>Working on cathode active materials including Nickel manganese cobalt, NCA, Nickel manganese cobaltA, etc.; No production at this time.</t>
  </si>
  <si>
    <t>Université de Montréal</t>
  </si>
  <si>
    <t>Laboratoire Chimie et Electrochimie des Solides</t>
  </si>
  <si>
    <t>https://en.lces.info/</t>
  </si>
  <si>
    <t>2900 Bd Edouard-Montpetit</t>
  </si>
  <si>
    <t>H3C 3J7</t>
  </si>
  <si>
    <t xml:space="preserve">514-343-7054 </t>
  </si>
  <si>
    <t>University of Montreal</t>
  </si>
  <si>
    <t>https://www.umontreal.ca/en/</t>
  </si>
  <si>
    <t>lces.umontreal.ca; Propulsion Quebec</t>
  </si>
  <si>
    <t>Université de Montréal focuses on developing conductive materials for energy storage/conversion, crucial for improved battery systems that aid in reducing reliance on fossil fuels and advancing electric vehicle technology.</t>
  </si>
  <si>
    <t>Vetri Labs</t>
  </si>
  <si>
    <t>Testing and consulting</t>
  </si>
  <si>
    <t>https://www.vetrilabs.com/</t>
  </si>
  <si>
    <t>408-940-1314</t>
  </si>
  <si>
    <t>https://www.wildcatdiscovery.com/</t>
  </si>
  <si>
    <t>6255 Ferris Square, Suite A</t>
  </si>
  <si>
    <t>Wildcat Discovery Technologies Inc.</t>
  </si>
  <si>
    <t>wildcatdiscovery.com</t>
  </si>
  <si>
    <t xml:space="preserve">
Wildcat Discovery Technologies uses a high-throughput platform to rapidly develop new materials for improved lithium-ion battery performance, focusing on electric vehicle energy applications and global market collaborations.</t>
  </si>
  <si>
    <t>XALT Energy Technology</t>
  </si>
  <si>
    <t>Cell R&amp;D</t>
  </si>
  <si>
    <t xml:space="preserve">1121 Centre Road </t>
  </si>
  <si>
    <t>xaltenergy.com; Questionnaire</t>
  </si>
  <si>
    <t xml:space="preserve">XALT Energy is capable of handling virtually any energy storage need, anywhere in the world, from its highly automated advanced production facility in Midland, Michigan. </t>
  </si>
  <si>
    <t>Xilectric Inc</t>
  </si>
  <si>
    <t>Lithium-ion battery abuse tolerance</t>
  </si>
  <si>
    <t>https://www.xilectric.com/</t>
  </si>
  <si>
    <t>151 Maritime St. Sutie 125-1</t>
  </si>
  <si>
    <t>Fall River</t>
  </si>
  <si>
    <t>02723</t>
  </si>
  <si>
    <t>617-312-5678</t>
  </si>
  <si>
    <t>Xilectric Inc.</t>
  </si>
  <si>
    <t>xilectric.com; Questionnaire; https://www.buzzfile.com/business/Xilectric-617-312-5678</t>
  </si>
  <si>
    <t xml:space="preserve">
Xilectric Inc. specializes in developing energy and environmental technologies, focusing on li-ion cell development, characterization, and pack quality control, as well as recycling cathodes and researching emerging electrochemical systems.</t>
  </si>
  <si>
    <t>A&amp;D Technology</t>
  </si>
  <si>
    <t>Software</t>
  </si>
  <si>
    <t>Battery management system - hardware-in-loop test system; iTest</t>
  </si>
  <si>
    <t>4622 Runway Blvd</t>
  </si>
  <si>
    <t>734-973-1111</t>
  </si>
  <si>
    <t>A&amp;D Company</t>
  </si>
  <si>
    <t>Questionnaire; Company interview</t>
  </si>
  <si>
    <t xml:space="preserve">A&amp;D Technology specializes in hardware-in-the-loop simulation systems to simulate batteries to minimize BMS development time; it tests, collects, organizes and safely stores data from battery testing equipment. 
</t>
  </si>
  <si>
    <t>BMS Hardware in the Loop Simulation (BMS HILS) system to simulate batteries to minimize BMS development time; Itest  collects, organizes and safely stores data from battery testing equipment (e.g., cyclers);  Both work with most of the most common hardware systems</t>
  </si>
  <si>
    <t>Other - Modeling and Software</t>
  </si>
  <si>
    <t>ACCURE Battery Intelligence, Inc. - Boston</t>
  </si>
  <si>
    <t>Battery analytics software to monitor the health of Li-ion batteries.</t>
  </si>
  <si>
    <t>https://www.accure.net/</t>
  </si>
  <si>
    <t>One Boston Place, Suite 2600</t>
  </si>
  <si>
    <t>+49-241-96073-400</t>
  </si>
  <si>
    <t>ACCURE Battery Intelligence</t>
  </si>
  <si>
    <t>NRW</t>
  </si>
  <si>
    <t>Denmark</t>
  </si>
  <si>
    <t>Questionnaire; https://www.accure.net/</t>
  </si>
  <si>
    <t>Accure Battery Intelligence Inc. provides battery analytics software to monitor the health of Li-ion batteries.</t>
  </si>
  <si>
    <t>ACCURE Battery Intelligence, Inc. - Bozeman</t>
  </si>
  <si>
    <t>P.O. Box 821</t>
  </si>
  <si>
    <t>Bozeman</t>
  </si>
  <si>
    <t>Ansys</t>
  </si>
  <si>
    <t>Battery; Electric vehicle simulation and design</t>
  </si>
  <si>
    <t>https://www.ansys.com/</t>
  </si>
  <si>
    <t>2600 ANSYS Drive</t>
  </si>
  <si>
    <t>Canonsburg</t>
  </si>
  <si>
    <t>724-820-3700</t>
  </si>
  <si>
    <t>Ansys, Inc.</t>
  </si>
  <si>
    <t>ansys.com/applications/battery</t>
  </si>
  <si>
    <t>ANSYS offers numerous simulation tools for simulating EV and battery performance, development, and deployment.</t>
  </si>
  <si>
    <t>Numerous simulation tools for simulating EV and battery performance, development and deployment</t>
  </si>
  <si>
    <t>https://www.ansys.com/, https://www.ansys.com/company-information/the-ansys-story</t>
  </si>
  <si>
    <t>Ascend Analytics</t>
  </si>
  <si>
    <t>BatterySIMM Val; SmartBidder</t>
  </si>
  <si>
    <t>https://www.ascendanalytics.com/</t>
  </si>
  <si>
    <t>1877 Broadway, Suite 706</t>
  </si>
  <si>
    <t>303-415-1400</t>
  </si>
  <si>
    <t>ascendanalytics.com; energystorage.org/membership; https://www.zoominfo.com/c/ascend-analytics-llc/7934135; https://www.datanyze.com/companies/ascend-analytics/7934135</t>
  </si>
  <si>
    <t>Ascend Analytics advanced software and consulting services capture the new dynamics of energy markets, from real-time operations to long-term planning, to optimize electric power supply resources.</t>
  </si>
  <si>
    <t>BatterySIMM™ Val provides revenue stacking forecasts and projected operations for assessing standalone storage or renewable+storage projects
BatterySIMM™ SmartBidder optimizes existing storage applications</t>
  </si>
  <si>
    <t>https://www.ascendanalytics.com/, https://www.ascendanalytics.com/about-us/leadership</t>
  </si>
  <si>
    <t>VisuaLCN</t>
  </si>
  <si>
    <t>bitrode.com; sovemagroup.com; https://www.zoominfo.com/pic/bitrode-corp/6768030</t>
  </si>
  <si>
    <t>Bitrode offers VisuaLCN as a laboratory software to control battery lab test instruments and analyze results.</t>
  </si>
  <si>
    <t>VisuaLCN is a laboratory software to control battery lab test instruments and analyze results</t>
  </si>
  <si>
    <t>Bloomy</t>
  </si>
  <si>
    <t>Hardware &amp; Software Systems</t>
  </si>
  <si>
    <t>Battery simulator; Battery management system - hardware-in-loop test system; Battery management system - validation system; Battery management system -  manufacturing test system</t>
  </si>
  <si>
    <t>https://www.bloomy.com/</t>
  </si>
  <si>
    <t>68 Nutmeg Road South</t>
  </si>
  <si>
    <t>South Windsor</t>
  </si>
  <si>
    <t>06074</t>
  </si>
  <si>
    <t>860-298-9925</t>
  </si>
  <si>
    <t>bloomy.com; https://www.buzzfile.com/business/Bloomy-Energy-Systems-860-298-9925_no:11661692</t>
  </si>
  <si>
    <t>Bloomy is a leader in automated test, data acquisition, and control systems</t>
  </si>
  <si>
    <t>BMS System Test software and hardware to simulate and enable BMS development  for the entire lifecycle from proof of concept to RMA Test</t>
  </si>
  <si>
    <t>https://www.bloomy.com/, https://www.bloomy.com/company/background-and-history</t>
  </si>
  <si>
    <t>Comsol, Inc.</t>
  </si>
  <si>
    <t xml:space="preserve">Battery design module </t>
  </si>
  <si>
    <t>https://www.comsol.com/</t>
  </si>
  <si>
    <t>100 District Avenue</t>
  </si>
  <si>
    <t>781-273-3322</t>
  </si>
  <si>
    <t>Soddermanland</t>
  </si>
  <si>
    <t>comsol.com; https://www.zoominfo.com/pic/comsol-inc/24842596; https://www.allbiz.com/business/comsol-inc_10S-781-273-3322</t>
  </si>
  <si>
    <t>COMSOL software simulates real-world designs, devices, and processes with multiphysics.</t>
  </si>
  <si>
    <t>SW for modeling electrode kinetics, ion transport, charge conservation, mass transport, fluid flow and heat transfer in 1D, 2D, and 3D that works within the COMSOL multiphysics platform</t>
  </si>
  <si>
    <t>Dassault Systemes</t>
  </si>
  <si>
    <t>BIOVIA; CATIA; SIMULIA</t>
  </si>
  <si>
    <t>https://www.3ds.com/</t>
  </si>
  <si>
    <t>175 Wyman Street</t>
  </si>
  <si>
    <t>781-810-3000</t>
  </si>
  <si>
    <t xml:space="preserve">Dassault Systemes </t>
  </si>
  <si>
    <t>Vélizy-Villacoublay</t>
  </si>
  <si>
    <t>3ds.com/products-services/simulia/solutions/high-tech/battery-engineering/</t>
  </si>
  <si>
    <t>Dassault Systems offers several simulations tools for 3D product design, digital prototyping, analysis, and simulation for product development; scientific solutions to discover, develop and deliver innovative materials and formulas</t>
  </si>
  <si>
    <t>CATIA - 3d product design and experience with digital prototyping, analysis and simulation for product development; 
BIOVIA - scientific solutions to discover, design, develop and deliver innovative materials and formulas; 
SIMULIA - realistic simulation applications that enable users to reveal the world we live in</t>
  </si>
  <si>
    <t>https://www.3ds.com/, https://www.3ds.com/about/company/our-mission</t>
  </si>
  <si>
    <t>Eyelit</t>
  </si>
  <si>
    <t>Eyelit; MESTEC; Automation/integration</t>
  </si>
  <si>
    <t>https://www.eyelit.com/</t>
  </si>
  <si>
    <t>5685 Whittle Road</t>
  </si>
  <si>
    <t>L4Z 3P8</t>
  </si>
  <si>
    <t>905-502-6184</t>
  </si>
  <si>
    <t>eyelit.com; https://www.crunchbase.com/organization/eyelit; https://rocketreach.co/eyelit-inc-profile_b5c4322cf42e0d9f</t>
  </si>
  <si>
    <t xml:space="preserve">Eyelit's software provides fully integrated, collaborative solutions for companies manufacturing high-tech and nanotechnology products, including semiconductors, lithium-ion batteries supported with slurry mixing, electrode coating, cell assembly, final sorting, and testing
</t>
  </si>
  <si>
    <t>https://www.eyelit.com/, https://www.eyelit.com/about/</t>
  </si>
  <si>
    <t>3801 Parkwood Blvd.</t>
  </si>
  <si>
    <t>Frisco</t>
  </si>
  <si>
    <t>75034</t>
  </si>
  <si>
    <t>eyelit.com; https://www.crunchbase.com/organization/eyelit</t>
  </si>
  <si>
    <t>Fraunhofer</t>
  </si>
  <si>
    <t>Battery and Electrochemistry Simulation Tool</t>
  </si>
  <si>
    <t>https://www.itwm.fraunhofer.de/en/departments/sms/products-services/best-battery-electrochemistry-simulation-tool.html</t>
  </si>
  <si>
    <t>44792 Helm Street</t>
  </si>
  <si>
    <t>734-354-9700</t>
  </si>
  <si>
    <t xml:space="preserve">Fraunhofer Institute for Industrial Mathematics </t>
  </si>
  <si>
    <t>https://www.fraunhofer.de/en.html</t>
  </si>
  <si>
    <t>fraunhofer.de/en/departments/sms/products-services/best-battery-electrochemistry-simulation-tool</t>
  </si>
  <si>
    <t xml:space="preserve">Fraunhofer offers physics-based 3D simulation of lithium-ion batteries; and describes cell behavior by physical partial differential equation model to describe the charge, ion and energy transport in the cell. </t>
  </si>
  <si>
    <t>Physics-based 3D simulation of lithium-ion batteries; describes cell behavior by physical partial differential equation model to describe the charge, ion and energy transport in the cell that is based on a single set of material parameters that can be determined experimentally</t>
  </si>
  <si>
    <t>Gamma Technologies, LLC</t>
  </si>
  <si>
    <t>GT-AutoLion</t>
  </si>
  <si>
    <t>https://www.gtisoft.com/gt-autolion/</t>
  </si>
  <si>
    <t>601 Oakmont Lane, Suite 220</t>
  </si>
  <si>
    <t>Westmont</t>
  </si>
  <si>
    <t>630-325-5848</t>
  </si>
  <si>
    <t>Gamma Technologies</t>
  </si>
  <si>
    <t>https://www.gtisoft.com/</t>
  </si>
  <si>
    <t>gtisoft.com/gt-suite-applications/integrated-systems/battery-modeling/</t>
  </si>
  <si>
    <t xml:space="preserve">Gamma offers GT-AutoLion lithium-ion battery simulation software used by cell designers and OEMs to predict performance, degradation, and safety for any lithium-ion cell. </t>
  </si>
  <si>
    <t>LIB simulation software to predict performance, degradation and safety for any chemistry of LIB</t>
  </si>
  <si>
    <t>Hexagon Manufacturing</t>
  </si>
  <si>
    <t>https://hexagon.com/company/divisions/manufacturing-intelligence</t>
  </si>
  <si>
    <t>250 Circuit Dr</t>
  </si>
  <si>
    <t>Hexagon</t>
  </si>
  <si>
    <t>https://hexagon.com/</t>
  </si>
  <si>
    <t>Questionnaire;</t>
  </si>
  <si>
    <t>Virginie Turc</t>
  </si>
  <si>
    <t>Virginie.turc@hexagon.com</t>
  </si>
  <si>
    <t>Manufacturing Execution Systems; Quality Management System; Production Management and Planning; Building Management System; Advanced Process Control and Automation; Cyber Security; Process Safety System</t>
  </si>
  <si>
    <t>Intertek</t>
  </si>
  <si>
    <t>Service</t>
  </si>
  <si>
    <t>Battery modeling and simulations</t>
  </si>
  <si>
    <t>https://www.intertek.com/</t>
  </si>
  <si>
    <t>200 Westlake Park Blvd Ste 400</t>
  </si>
  <si>
    <t>713-543-3600</t>
  </si>
  <si>
    <t>Intertek Group PLC</t>
  </si>
  <si>
    <t>intertek.com</t>
  </si>
  <si>
    <t>Intertek offers innovative solutions that encompass every aspect of life; through assurance, testing, inspection, and certification services to customers around the world.</t>
  </si>
  <si>
    <t>Battery modeling and simulation services</t>
  </si>
  <si>
    <t>https://www.intertek.com/, https://www.intertek.com/about/</t>
  </si>
  <si>
    <t>Leaptran, Inc.</t>
  </si>
  <si>
    <t>Leapmind</t>
  </si>
  <si>
    <t>https://www.leaptran.com/</t>
  </si>
  <si>
    <t>3463 Magic Drive, Suite 202</t>
  </si>
  <si>
    <t>210-643-1977</t>
  </si>
  <si>
    <t>Leaptran Inc.</t>
  </si>
  <si>
    <t>Questionnaire; leaptran.com; https://www.crunchbase.com/organization/leaptran</t>
  </si>
  <si>
    <t>Leaptran offers battery degradation modeling by using data-driven algorithms to enable forecasting-based distributed energy resources management and integration.</t>
  </si>
  <si>
    <t>Battery degradation modeling; Uses data-driven algorithms to enable forecasting-based distributed energy resources (DERs) management and integration</t>
  </si>
  <si>
    <t>Maplesoft</t>
  </si>
  <si>
    <t>MapleSim Battery Library</t>
  </si>
  <si>
    <t>https://www.maplesoft.com/products/toolboxes/battery/</t>
  </si>
  <si>
    <t>615 Kumpf Drive</t>
  </si>
  <si>
    <t>NV2 1K8</t>
  </si>
  <si>
    <t xml:space="preserve">519-747-2373 </t>
  </si>
  <si>
    <t>https://www.maplesoft.com/</t>
  </si>
  <si>
    <t>maplesoft.com/products/toolboxes/battery/</t>
  </si>
  <si>
    <t>Maplesoft has provided mathematics-based software solutions to educators, engineers, and researchers in science, technology, engineering, and mathematics for over 35 years.</t>
  </si>
  <si>
    <t>MapleSim Battery Library allows incorporation physics-based predictive models of battery cells into multidomain system-level models</t>
  </si>
  <si>
    <t>https://www.maplesoft.com/products/toolboxes/battery/, https://www.maplesoft.com/company/about/</t>
  </si>
  <si>
    <t>Mathworks</t>
  </si>
  <si>
    <t>Simscape Electrical</t>
  </si>
  <si>
    <t>https://www.mathworks.com/products/simscape-electrical.html?s_tid=srchtitle_Simscape%20electrical_1</t>
  </si>
  <si>
    <t>1 Apple Hill Drive</t>
  </si>
  <si>
    <t>Natick</t>
  </si>
  <si>
    <t>01760</t>
  </si>
  <si>
    <t>508-647-7000</t>
  </si>
  <si>
    <t>https://www.mathworks.com/</t>
  </si>
  <si>
    <t>mathworks.com</t>
  </si>
  <si>
    <t xml:space="preserve">Mathworks provides software for modeling and simulating electronic, mechatronic, and electrical power systems for semiconductors, motors, and components for applications such as electromechanical actuation, smart grids, and renewable energy systems. </t>
  </si>
  <si>
    <t>Modelon</t>
  </si>
  <si>
    <t>Modelon Impact</t>
  </si>
  <si>
    <t>https://www.modelon.com/</t>
  </si>
  <si>
    <t>320 N. Main Street, Suite 330</t>
  </si>
  <si>
    <t>734-274-5933</t>
  </si>
  <si>
    <t>Lund</t>
  </si>
  <si>
    <t>Scania</t>
  </si>
  <si>
    <t>modelon.com/library/electrification-library/</t>
  </si>
  <si>
    <t>Modelon offers systems modeling and simulation software to promote product innovation, development ,and operations in a range of industries, including batteries.</t>
  </si>
  <si>
    <t>Modelon Impact - Model, simulate and optimize vehicle systems, including electric propulsion; It also models integrated energy and Power system design including battery energy storage and microgrid design; Modelon Electrification Library - mulit-physics Modelica library for the design, analysis verification and control of electrified systems including vehicles and electric storage</t>
  </si>
  <si>
    <t>https://www.modelon.com/, https://modelon.com/company/</t>
  </si>
  <si>
    <t>Peaxy</t>
  </si>
  <si>
    <t>Peaxy Battery Intelligence</t>
  </si>
  <si>
    <t>https://www.peaxy.net/</t>
  </si>
  <si>
    <t>2390 Bering Dr</t>
  </si>
  <si>
    <t>408-441-6500</t>
  </si>
  <si>
    <t>peaxy.net; https://rocketreach.co/peaxy-inc-profile_b5ee8929f42e7678</t>
  </si>
  <si>
    <t>Peaxy’s software provides full data traceability and analytics for battery R&amp;D and manufacturing, battery hardware integration, grid and energy storage systems, electric transport, and defense readiness</t>
  </si>
  <si>
    <t>Software provides full data traceability and analytics for battery R&amp;D and manufacturing, battery hardware integration, grid and energy storage systems, electric transport, and defense readiness</t>
  </si>
  <si>
    <t>https://www.peaxy.net/, https://peaxy.net/about/</t>
  </si>
  <si>
    <t>QAD, Inc.</t>
  </si>
  <si>
    <t>Manufacturing enterprise resource planning</t>
  </si>
  <si>
    <t>https://www.qad.com/</t>
  </si>
  <si>
    <t>12000 Findley Road
Suite 225</t>
  </si>
  <si>
    <t>Duluth</t>
  </si>
  <si>
    <t>770-903-7200</t>
  </si>
  <si>
    <t>QAD</t>
  </si>
  <si>
    <t>Santa Barbara</t>
  </si>
  <si>
    <t>qad.com</t>
  </si>
  <si>
    <t>QAD’s software focuses on manufacturing and supply chain using Adaptive Manufacturing Enterprise.</t>
  </si>
  <si>
    <t>Manufacturing and supply chain software</t>
  </si>
  <si>
    <t>https://www.qad.com/, https://www.qad.com/about</t>
  </si>
  <si>
    <t>Sendyne</t>
  </si>
  <si>
    <t>CellMod</t>
  </si>
  <si>
    <t>https://www.sensata.com/sendyne-redirect</t>
  </si>
  <si>
    <t>250 West Broadway</t>
  </si>
  <si>
    <t>212-966-0600</t>
  </si>
  <si>
    <t>sendyne.com; altair.com; https://www.buzzfile.com/business/Sendyne-Corp.-212-966-0600; https://craft.co/sendyne-corp; https://www.linkedin.com/company/sendyne-corp</t>
  </si>
  <si>
    <t>Sendyne offers Virtual Battery Software, a functional mockup unit that can be integrated into simulation packages; using ambient conditions, it estimates voltage, state of charge, and cell internal variables.</t>
  </si>
  <si>
    <t>Virtual Battery Software by Sendyne that is a functional mockup unit (FMU) that can be integrated into simulation packages.  Inputs: current, ambient temperature, and time-step and outputs voltage, cell internal temp, state of charge and other cell internal state variables</t>
  </si>
  <si>
    <t>https://www.sensata.com/sendyne-redirect, https://www.sensata.com/about</t>
  </si>
  <si>
    <t>Siemens Digital Industries Software</t>
  </si>
  <si>
    <t>Simcenter</t>
  </si>
  <si>
    <t>https://www.plm.automation.siemens.com/global/en/products/simcenter/#top</t>
  </si>
  <si>
    <t>300 New Jersey Ave NW., Suite 1000</t>
  </si>
  <si>
    <t>202-434-4800</t>
  </si>
  <si>
    <t>Siemens</t>
  </si>
  <si>
    <t>https://www.siemens.com/</t>
  </si>
  <si>
    <t>plm.automation.siemens.com/global/en/industries/automotive-transportation/battery-modeling-simulation.html</t>
  </si>
  <si>
    <t xml:space="preserve">Siemens DIS offers a flexible, open, and scalable portfolio of predictive simulation and test applications that support you at every step in your digital journey particularly for lithium-ion battery simulations.
</t>
  </si>
  <si>
    <t>Simcenter™ is a flexible, open, and scalable portfolio of the best predictive simulation and test applications that support you at every step in your digital journey. Simcenter is a key component within Xcelerator.  Integrates CAE simulation, system simulation and physical testing</t>
  </si>
  <si>
    <t>https://plm.sw.siemens.com/en-US/simcenter/#top</t>
  </si>
  <si>
    <t>Voltaiq</t>
  </si>
  <si>
    <t>Enterprise Battery Intelligence</t>
  </si>
  <si>
    <t>https://www.voltaiq.com/</t>
  </si>
  <si>
    <t>20660 Stevens Creek Blvd.
#339</t>
  </si>
  <si>
    <t>Cupertion</t>
  </si>
  <si>
    <t>888-477-9549</t>
  </si>
  <si>
    <t>Cupertino</t>
  </si>
  <si>
    <t>voltaiq.com; https://www.zippia.com/voltaiq-careers-1402207/revenue/</t>
  </si>
  <si>
    <t>Voltaiq develops Battery Intelligence software to address challenges in battery development, data analysis, and acceleration of the battery ecosystem. It expedites the transition to a battery-powered world through advanced analytics.</t>
  </si>
  <si>
    <t>EBI automates the ingestion, harmonization and analysis of data produced for the battery industry</t>
  </si>
  <si>
    <t>https://www.voltaiq.com/, https://www.voltaiq.com/about-us/</t>
  </si>
  <si>
    <t>MSE Supplies LLC</t>
  </si>
  <si>
    <t>Battery materials</t>
  </si>
  <si>
    <t>Cathode; Anode; Electrolyte; Current collectors</t>
  </si>
  <si>
    <t>https://www.msesupplies.com/</t>
  </si>
  <si>
    <t>3440 E Britannia Dr, Unit 190</t>
  </si>
  <si>
    <t>520-789-6673</t>
  </si>
  <si>
    <t>MSE Supplies</t>
  </si>
  <si>
    <t>Questionnaire; msesupplies.com</t>
  </si>
  <si>
    <t>MSE Supplies offers advanced materials such those for lithium-ion batteries, laboratory equipment, and analytical services, focusing on quality and value to support global scientific and engineering innovations.</t>
  </si>
  <si>
    <t>https://www.msesupplies.com/, https://www.msesupplies.com/pages/about-us</t>
  </si>
  <si>
    <t>Manufacturing &amp; testing equipment</t>
  </si>
  <si>
    <t>Battery manufacturing and testing equipment</t>
  </si>
  <si>
    <t>Pale Blue Earth Inc. produces USB-rechargeable lithium-ion batteries as eco-friendly alternatives to disposable batteries, focusing on sustainability and efficiency.</t>
  </si>
  <si>
    <t>https://www.paleblueearth.com/, https://paleblueearth.com/pages/about</t>
  </si>
  <si>
    <t>Sovema Global Services, Inc.</t>
  </si>
  <si>
    <t>Manufacturing and Testing Equipment</t>
  </si>
  <si>
    <t>Electrode Notching Machines; Stacking Machines; Winding Machines; Tab Welding Machines; Cell Packaging Machines; Electrolyte Filling Machines; Cell Formation Systems</t>
  </si>
  <si>
    <t>VR</t>
  </si>
  <si>
    <t>Sovema Group provides technology solutions for battery manufacturing and testing, offering four brands (Sovema, Solith, Sovel, Bitrode) and handling projects from lab lines to mass production.</t>
  </si>
  <si>
    <t>https://www.sovemagroup.com/, https://www.sovemagroup.com/our-group/</t>
  </si>
  <si>
    <t>Stat Peel Inc.</t>
  </si>
  <si>
    <t>Aerosol measurement equipment</t>
  </si>
  <si>
    <t>https://www.statpeel.com/</t>
  </si>
  <si>
    <t>10249 S. 2165 E.</t>
  </si>
  <si>
    <t>Sandy</t>
  </si>
  <si>
    <t>801-308-8387</t>
  </si>
  <si>
    <t>Stat Peel</t>
  </si>
  <si>
    <t>Glarus</t>
  </si>
  <si>
    <t>Questionnaire; statpeel.com</t>
  </si>
  <si>
    <t>Stat Peel creates advanced personal solutions to monitor exposure to airborne materials to help you avoid contamination and risk.</t>
  </si>
  <si>
    <t>https://www.statpeel.com/, https://www.statpeel.com/about-us/</t>
  </si>
  <si>
    <t>Targray Technology International Inc.</t>
  </si>
  <si>
    <t>https://www.targray.com/</t>
  </si>
  <si>
    <t>18105 Transcanadienne</t>
  </si>
  <si>
    <t>Kirkland</t>
  </si>
  <si>
    <t>H9J 3Z8</t>
  </si>
  <si>
    <t>514-695-8099</t>
  </si>
  <si>
    <t>Targray</t>
  </si>
  <si>
    <t>Questionnaire; targray.com</t>
  </si>
  <si>
    <t>Targray Technology International Inc. specializes in sourcing and supplying advanced materials for renewable energy, battery storage, biofuels, and optical media industries.</t>
  </si>
  <si>
    <t>https://www.targray.com/, https://www.targray.com/company</t>
  </si>
  <si>
    <t>Lithium-ion manganese oxide</t>
  </si>
  <si>
    <t>Vertical Partners West LLC</t>
  </si>
  <si>
    <t>https://www.vpwllc.com/</t>
  </si>
  <si>
    <t>14028 North Ohio Street</t>
  </si>
  <si>
    <t>Rathdrum</t>
  </si>
  <si>
    <t>800-705-0620</t>
  </si>
  <si>
    <t>****www.vpwllc.com; **** dnb.com; **** https://www.linkedin.com/company/vertical-partners-west-llc</t>
  </si>
  <si>
    <t>Vertical Partners West, LLC specializes in designing, developing, and distributing advanced rechargeable batteries, BMS, and accessories for drones, UAVs, robotics, and radio-controlled models selling NiMH and Lithium-Ion cells.</t>
  </si>
  <si>
    <t>https://rocketreach.co/vertical-partners-west-llc-profile_b5f0cb78f67dee04</t>
  </si>
  <si>
    <t>Cell groupings</t>
  </si>
  <si>
    <t>Prismatic cell modules - battery management system</t>
  </si>
  <si>
    <t>949-215-3287</t>
  </si>
  <si>
    <t>Thomasnet: Battery Packs / manufacturers; voltronix.com; https://www.zoominfo.com/c/advanced-powering-services-inc/951723</t>
  </si>
  <si>
    <t>Voltronix delivers high-performance lithium-ion batteries and management systems for electric vehicles and energy storage, growing significantly since its inception at the LA Port.</t>
  </si>
  <si>
    <t>Abel + Imray</t>
  </si>
  <si>
    <t xml:space="preserve">Legal </t>
  </si>
  <si>
    <t xml:space="preserve">Attorneys </t>
  </si>
  <si>
    <t>https://www.abelimray.com/</t>
  </si>
  <si>
    <t>20 St. Andrew Street</t>
  </si>
  <si>
    <t>EC4A 3AG</t>
  </si>
  <si>
    <t>NAATBatt Membership Roster and Website (NAATBATT.org)</t>
  </si>
  <si>
    <t>Specializing in IP protection for the battery technology sector, Abel + Imray offers a collaborative, cross-disciplinary team of attorneys with expertise in electronics, physics, software, and chemistry, aiding clients globally.</t>
  </si>
  <si>
    <t>ai@abelimray.com</t>
  </si>
  <si>
    <t>Alliant Insurance Services</t>
  </si>
  <si>
    <t>Insurance</t>
  </si>
  <si>
    <t>Brokers</t>
  </si>
  <si>
    <t>http://www.alliant.com/</t>
  </si>
  <si>
    <t>2415 E Camelback Rd</t>
  </si>
  <si>
    <t>Alliant</t>
  </si>
  <si>
    <t>Newport Beach</t>
  </si>
  <si>
    <t>Alliant Insurance Services, Inc. offers insurance brokerage and technical support, specializing in renewable energy, with services in risk evaluation, mitigation advice, and facilitating insurance acquisition based on industry best practices.</t>
  </si>
  <si>
    <t>Brian.Foster@Alliant.com</t>
  </si>
  <si>
    <t>Automotive Recyclers Association</t>
  </si>
  <si>
    <t>Industry Relations</t>
  </si>
  <si>
    <t>Consultants Advisors</t>
  </si>
  <si>
    <t>https://www.a-r-a.org/</t>
  </si>
  <si>
    <t>9113 Church Street  </t>
  </si>
  <si>
    <t>Manassas</t>
  </si>
  <si>
    <t xml:space="preserve">(571) 208-0428 </t>
  </si>
  <si>
    <t>ARA and its members are dedicated to the efficient removal and re-utilization of recycled original equipment</t>
  </si>
  <si>
    <t xml:space="preserve">Automotive Recyclers Association (ARA) has represented professional automotive recyclers, a vibrant and thriving part of the automotive supply chain. ARA's mission is to advance the automotive recycling industry and promote its beneficial effects on society. ARA and its members are dedicated to the efficient removal and re-utilization of Recycled Original Equipment® – which are genuine recycled original equipment® manufactured (OEM) automotive parts – and the safe recycling of inoperable motor vehicles. </t>
  </si>
  <si>
    <t>https://www.zoominfo.com/c/automotive-recyclers-association/10982373</t>
  </si>
  <si>
    <t>staff@a-r-a.org </t>
  </si>
  <si>
    <t>Barren County Economic Authority</t>
  </si>
  <si>
    <t xml:space="preserve"> Economic development authority</t>
  </si>
  <si>
    <t xml:space="preserve">Investors, consultants </t>
  </si>
  <si>
    <t>https://barrencoea.com/</t>
  </si>
  <si>
    <t>126 E. Public Square, #101</t>
  </si>
  <si>
    <t>Glasgow</t>
  </si>
  <si>
    <t>270-651-6314</t>
  </si>
  <si>
    <t>https://barrencoea.com/                                        NAATBatt Membership Roster and Website (NAATBATT.org)</t>
  </si>
  <si>
    <t xml:space="preserve">
Barren County economic development attracts new businesses and tourists, supports existing ones, and develops infrastructure for community well-being, aiming for excellence in Kentucky and beyond.</t>
  </si>
  <si>
    <t xml:space="preserve">Benchmark Minerals </t>
  </si>
  <si>
    <t>Market Assessment; Consulting</t>
  </si>
  <si>
    <t xml:space="preserve">Analysts; consultants </t>
  </si>
  <si>
    <t>https://www.benchmarkminerals.com</t>
  </si>
  <si>
    <t>1178 Market St</t>
  </si>
  <si>
    <t>San Francisco</t>
  </si>
  <si>
    <t>623 300 7000</t>
  </si>
  <si>
    <t xml:space="preserve">Benchmark Mineral Intelligence </t>
  </si>
  <si>
    <t>England</t>
  </si>
  <si>
    <t>NAATBatt Membership Roster and Website (NAATBATT.org). https://www.linkedin.com/company/benchmark-mineral-intelligence/</t>
  </si>
  <si>
    <t>Benchmark Minerals provides consultancy services with unique data, analysis, and independent insights for lithium mining, chemical operations, and lithium ion battery Gigafactory plants.</t>
  </si>
  <si>
    <t>Independent prices, data and supply chain intelligence for lithium ion batteries and rare earth elements</t>
  </si>
  <si>
    <t>https://www.gps-coordinates.net</t>
  </si>
  <si>
    <t xml:space="preserve">BlueStone Advisors </t>
  </si>
  <si>
    <t xml:space="preserve">Insurance </t>
  </si>
  <si>
    <t xml:space="preserve">Brokers </t>
  </si>
  <si>
    <t>http://www.bluestoneadvisors.com/</t>
  </si>
  <si>
    <t>3333 Warrenville Rd., Ste. 155</t>
  </si>
  <si>
    <t>(630) 504-6400</t>
  </si>
  <si>
    <t>BlueStone Advisors offers specialized insurance for lithium-ion battery companies, leveraging over a decade of experience to provide comprehensive coverage at competitive rates, including an innovative Battery Captive Insurance program.</t>
  </si>
  <si>
    <t xml:space="preserve">General Liability, Property, Worker's Compensation, </t>
  </si>
  <si>
    <t>BRITE Energy Innovators</t>
  </si>
  <si>
    <t>Innovation Services</t>
  </si>
  <si>
    <t>Consultants</t>
  </si>
  <si>
    <t>https://brite.org/</t>
  </si>
  <si>
    <t>125 West Market Street</t>
  </si>
  <si>
    <t>(330) 395-3500</t>
  </si>
  <si>
    <t xml:space="preserve">BRITE Energy Innovations </t>
  </si>
  <si>
    <t xml:space="preserve">Warren </t>
  </si>
  <si>
    <t xml:space="preserve">BRITE  empowers energy tech startups to drive change, offering startup programs and consulting services for technology viability and community advancement towards a decarbonized future.
</t>
  </si>
  <si>
    <t>nick@brite.org</t>
  </si>
  <si>
    <t>Butzel</t>
  </si>
  <si>
    <t xml:space="preserve">https://www.butzel.com/ </t>
  </si>
  <si>
    <t>150 W. Jefferson Avenue, Suite 100</t>
  </si>
  <si>
    <t>303-255-7000</t>
  </si>
  <si>
    <t>Buztel</t>
  </si>
  <si>
    <t>https://www.butzel.com/</t>
  </si>
  <si>
    <t>Butzel is the nation's premier law within the American automotive industry, and Global Automotive Team is relied upon for virtually every type of legal service required by automotive suppliers.</t>
  </si>
  <si>
    <t>law firm within the American automotive industry</t>
  </si>
  <si>
    <t>Zajac@butzel.com</t>
  </si>
  <si>
    <t>Citi</t>
  </si>
  <si>
    <t>Financial Services</t>
  </si>
  <si>
    <t>Investors; Accountants</t>
  </si>
  <si>
    <t>https://www.citigroup.com/global</t>
  </si>
  <si>
    <t>388 Greenwich Street</t>
  </si>
  <si>
    <t>New Yourk</t>
  </si>
  <si>
    <t>(212) 793-0710</t>
  </si>
  <si>
    <t>Citi Group</t>
  </si>
  <si>
    <t>New York City</t>
  </si>
  <si>
    <t>Citi is dedicated to responsibly providing financial services to enable growth and economic progress around the world.</t>
  </si>
  <si>
    <t>https://ces-ltd.com/</t>
  </si>
  <si>
    <t xml:space="preserve">1528 Walnut Street, 22nd Floor </t>
  </si>
  <si>
    <t xml:space="preserve"> Philadelphia</t>
  </si>
  <si>
    <t xml:space="preserve">215.875.9440 </t>
  </si>
  <si>
    <t>Customized Energy Solutions provides expert assistance in navigating and anticipating changes in the wholesale and retail electricity and natural gas markets, offering top-tier energy market operations platforms and services.</t>
  </si>
  <si>
    <t>PROVIDING ENERGY MANAGEMENT SOLUTIONS</t>
  </si>
  <si>
    <t>https://www.zoominfo.com/c/customized-energy-solutions-ltd/13730244</t>
  </si>
  <si>
    <t>info@ces-ltd.com </t>
  </si>
  <si>
    <t>EAS Advisors</t>
  </si>
  <si>
    <t>Advising; Consulting</t>
  </si>
  <si>
    <t>Consultants, Advisors</t>
  </si>
  <si>
    <t>https://easadvisors.com</t>
  </si>
  <si>
    <t xml:space="preserve">750 Lexington Avenue
</t>
  </si>
  <si>
    <t xml:space="preserve">New York, </t>
  </si>
  <si>
    <t>(646) 495-2225</t>
  </si>
  <si>
    <t>ESA Advisors</t>
  </si>
  <si>
    <t>EAS Advisors, LLC is a New York-based boutique firm offering corporate advisory services, primarily in natural resources and commodities, with expertise in capital markets and diverse capital sources.</t>
  </si>
  <si>
    <t>corporate advisory firm that provides a unique service to companies operating predominantly in the natural resource and commodity sectors.</t>
  </si>
  <si>
    <t>https://www.zoominfo.com/c/optel-group/399634849</t>
  </si>
  <si>
    <t>Economic Development Partnership of North Carolina</t>
  </si>
  <si>
    <t>https://edpnc.com</t>
  </si>
  <si>
    <t>150 Fayetteville St. Suite 1200</t>
  </si>
  <si>
    <t>Raleigh</t>
  </si>
  <si>
    <t>919-447-7777</t>
  </si>
  <si>
    <t>https://edpnc.com/</t>
  </si>
  <si>
    <t xml:space="preserve">https://edpnc.com/about-the-edpnc/ </t>
  </si>
  <si>
    <t>Fastmarkets</t>
  </si>
  <si>
    <t>Analysts, consultants</t>
  </si>
  <si>
    <t>https://www.fastmarkets.com/</t>
  </si>
  <si>
    <t>450 Country Club Rd
Ste 315</t>
  </si>
  <si>
    <t>Eugene</t>
  </si>
  <si>
    <t>Fastmarkets Inc</t>
  </si>
  <si>
    <t xml:space="preserve">London </t>
  </si>
  <si>
    <t xml:space="preserve">Fastmarkets is one of the most trusted cross-commodity price reporting agency in the agriculture, forest products, metals and mining, and new generation energy markets. It covers lithium pricing. </t>
  </si>
  <si>
    <t>Fastmarkets is one of the most trusted cross-commodity price reporting agency (PRA) in the agriculture, forest products, metals and mining, and new generation energy markets. Our price data, forecasts, and market analyses give our customers a strategic advantage in complex, volatile and often opaque markets. Our events provide immersive experiences to network, trade and discuss the critical issues of the day. Lithium Hangar Holdco Limited is the ultimate holding company for the Fastmarkets group of companies.</t>
  </si>
  <si>
    <t>Georgia Department of Commerce</t>
  </si>
  <si>
    <t>https://www.georgia.org/</t>
  </si>
  <si>
    <t xml:space="preserve">Technology Square, 75 5th Street N.W.
Suite 1200 </t>
  </si>
  <si>
    <t>404-962-4000</t>
  </si>
  <si>
    <t>The GDED markets Georgia to the world by encouraging business investment and trade, promoting the state as a go-to location for tourism,  film, music, digital entertainment, and the arts.</t>
  </si>
  <si>
    <t>mgordon@georgia.org</t>
  </si>
  <si>
    <t>Gresham Smith</t>
  </si>
  <si>
    <t>https://www.greshamsmith.com</t>
  </si>
  <si>
    <t>303-381-6900</t>
  </si>
  <si>
    <t>Denver</t>
  </si>
  <si>
    <t>https://www.latlong.net/.        **** https://www.greshamsmith.com</t>
  </si>
  <si>
    <t>Gresham Smith, composed of diligent designers, insightful planners and seasoned collaborators, specializes in solutions for life’s most essential infrastructure and institutions.</t>
  </si>
  <si>
    <t>Hatch</t>
  </si>
  <si>
    <t>https://www.hatch.com/end</t>
  </si>
  <si>
    <t>https://www.hatch.com/en</t>
  </si>
  <si>
    <t>IBEW/NECA of California &amp;  Nevada</t>
  </si>
  <si>
    <t>Labor management</t>
  </si>
  <si>
    <t>Labor representatives</t>
  </si>
  <si>
    <t>http://nzp-eti.com</t>
  </si>
  <si>
    <t xml:space="preserve">7041 Koll Center Pkwy Ste 100 </t>
  </si>
  <si>
    <t>http://nzp-eti.com.      NAATBatt Membership Roster and Website (NAATBATT.org)</t>
  </si>
  <si>
    <t xml:space="preserve">IBEW/NECA is engaged in workforce development, training, and labor management </t>
  </si>
  <si>
    <t xml:space="preserve">Indiana Economic Development Corporation </t>
  </si>
  <si>
    <t>Local Government relations</t>
  </si>
  <si>
    <t>http://iedc.in.gov/</t>
  </si>
  <si>
    <t>1 N Capitol Ave</t>
  </si>
  <si>
    <t>(312) 588-0477</t>
  </si>
  <si>
    <t>Indiana's lead economic development agency is helping businesses launch, grow and locate in the Hoosier state.</t>
  </si>
  <si>
    <t>InnoEnergy Skills Institute</t>
  </si>
  <si>
    <t>Training</t>
  </si>
  <si>
    <t>Workforce Training; Curriculum; Workforce Development; Training Modules; Education</t>
  </si>
  <si>
    <t>https://www.innoenergy.com/skillsinstitute/</t>
  </si>
  <si>
    <t>444 Somerville Ave</t>
  </si>
  <si>
    <t>Sommerville</t>
  </si>
  <si>
    <t>617-480-9194</t>
  </si>
  <si>
    <t>InnoEnergy USA</t>
  </si>
  <si>
    <t>Mark Vasu</t>
  </si>
  <si>
    <t xml:space="preserve"> 617-480-9192</t>
  </si>
  <si>
    <t>mark.vasu@innoenergy.com</t>
  </si>
  <si>
    <t>KTON</t>
  </si>
  <si>
    <t>https://www.kton.us/</t>
  </si>
  <si>
    <t>1244 S Falcon Dr</t>
  </si>
  <si>
    <t xml:space="preserve"> Palatine</t>
  </si>
  <si>
    <t>847-370-2471</t>
  </si>
  <si>
    <t>Kton LLC</t>
  </si>
  <si>
    <t>www.kton.us</t>
  </si>
  <si>
    <t>NAATBatt Membership Roster and Website (NAATBATT.org).     https://www.kton.us/</t>
  </si>
  <si>
    <t>KTON, a U.S. firm, focuses on on-shoring technology companies in the EV and battery sector, aiming to develop a U.S.-based battery supply chain by integrating Asian manufacturing technology and expertise</t>
  </si>
  <si>
    <t>Connecting the US Battery &amp; Electrification industry with Asian technology</t>
  </si>
  <si>
    <t>https://bbs.fobshanghai.com/company/x16b4x2l089p700.html</t>
  </si>
  <si>
    <t>info@kton.us</t>
  </si>
  <si>
    <t xml:space="preserve">NAATBatt International </t>
  </si>
  <si>
    <t>Battery Trade Association</t>
  </si>
  <si>
    <t>Networking, information sharing, insight, collaboration</t>
  </si>
  <si>
    <t>https://naatbatt.org</t>
  </si>
  <si>
    <t>1075 Gulf of Mexico Drive, #605</t>
  </si>
  <si>
    <t>Longboat Key</t>
  </si>
  <si>
    <t>317-323-880</t>
  </si>
  <si>
    <t>NAATBatt International promotes the development and commercialization of electrochemical energy storage technology and the revitalization of advanced battery manufacturing in North America.</t>
  </si>
  <si>
    <t>info@naatbatt.org</t>
  </si>
  <si>
    <t>Newmark</t>
  </si>
  <si>
    <t xml:space="preserve">Capital Market , finance., Investment </t>
  </si>
  <si>
    <t>https://www.nmrk.com/</t>
  </si>
  <si>
    <t xml:space="preserve">125 Park Avenue
</t>
  </si>
  <si>
    <t>212-372-2000</t>
  </si>
  <si>
    <t xml:space="preserve">Newmark Group, Inc. is a global leader in commercial real estate, offering brokerage, leasing, property management, and various advisory services, enhanced by technology solutions and data analytics. </t>
  </si>
  <si>
    <t>commercial real estate,</t>
  </si>
  <si>
    <t>https://www.nmrk.com/company-overview</t>
  </si>
  <si>
    <t>OPTEL Group</t>
  </si>
  <si>
    <t>Consultants; Traceability</t>
  </si>
  <si>
    <t xml:space="preserve">https://www.optelgroup
.com/ </t>
  </si>
  <si>
    <t>2680, boul. du Parc Technologies</t>
  </si>
  <si>
    <t>Québec City</t>
  </si>
  <si>
    <t>G1P 4S6</t>
  </si>
  <si>
    <t>418-688-0334</t>
  </si>
  <si>
    <t>"https://www.optelgroup
.com/ "</t>
  </si>
  <si>
    <t xml:space="preserve"> OPTEL offers traceability solution that connects stakeholders across the value chain to ensure complete, real-time visibility for better supply chain performance, carbon footprint tracking, and compliance with various regulatory standards.</t>
  </si>
  <si>
    <t>OPTEL is a leading global provider of traceability, track-and-trace and vision systems for a growing number of industries.</t>
  </si>
  <si>
    <t>ken.fallu@optelgroup.com</t>
  </si>
  <si>
    <t>P&amp;C Recruiting and HR team</t>
  </si>
  <si>
    <t>Recruitment</t>
  </si>
  <si>
    <t>Executive Recruiter</t>
  </si>
  <si>
    <t>http://www.pandcrecruiting.com/</t>
  </si>
  <si>
    <t xml:space="preserve"> PO Box 5743</t>
  </si>
  <si>
    <t>Carefree</t>
  </si>
  <si>
    <t>833-775-7729</t>
  </si>
  <si>
    <t xml:space="preserve">P&amp;C Recruiting and HR specializes in providing recruitment services to employers and candidates in the Americas, focusing on the mining and green energy sectors, to meet diverse operational goals. </t>
  </si>
  <si>
    <t>rhonda@pandcrecruitin</t>
  </si>
  <si>
    <t>P3</t>
  </si>
  <si>
    <t xml:space="preserve">Engineering Consulting </t>
  </si>
  <si>
    <t>https://p3-americas.com/</t>
  </si>
  <si>
    <t xml:space="preserve">One North Main Street </t>
  </si>
  <si>
    <t xml:space="preserve"> Greenville </t>
  </si>
  <si>
    <t>P3 Group GmbH</t>
  </si>
  <si>
    <t>https://www.p3-group.com/en/</t>
  </si>
  <si>
    <t>P3 is offering consulting and engineering services, as well as software development for numerous customers.</t>
  </si>
  <si>
    <t>PEM Motion USA, Inc.</t>
  </si>
  <si>
    <t>https://pem-motion.com/</t>
  </si>
  <si>
    <t>400 Capitol Mall</t>
  </si>
  <si>
    <t>+49-152-371-3805</t>
  </si>
  <si>
    <t>PEM Motion</t>
  </si>
  <si>
    <t xml:space="preserve">PEM Motion is a business consulting and engineering service provider that focuses on batteries, electric motors, and the industrialization of mobility products. </t>
  </si>
  <si>
    <t>Promotion Saguenay</t>
  </si>
  <si>
    <t>https://promotion.saguenay.ca/en</t>
  </si>
  <si>
    <t>295 Rue Racine E</t>
  </si>
  <si>
    <t xml:space="preserve"> Chicoutimi</t>
  </si>
  <si>
    <t>G7H 1S7</t>
  </si>
  <si>
    <t>418 698-3157</t>
  </si>
  <si>
    <t>Saguenay</t>
  </si>
  <si>
    <t xml:space="preserve">Promotion Saguenay is an economic development enmity  that offers competitive advantages that are favorable for establishing new companies. </t>
  </si>
  <si>
    <t>QAD Inc. </t>
  </si>
  <si>
    <t>https://www.qad.com</t>
  </si>
  <si>
    <t>100 Innovation Place</t>
  </si>
  <si>
    <t>QAD Inc.</t>
  </si>
  <si>
    <t>NAATBatt Membership Roster and Website (NAATBATT.org).  https://www.qad.com/</t>
  </si>
  <si>
    <t>QAD Inc. offers advanced cloud-based manufacturing and supply chain solutions, helping global manufacturers, especially in the automotive and EV sectors, adapt and innovate swiftly in a technology-driven market.</t>
  </si>
  <si>
    <t>ab4@qad.com</t>
  </si>
  <si>
    <t>Ratel Consulting </t>
  </si>
  <si>
    <t>Consulting and market intelligence</t>
  </si>
  <si>
    <t>Consultants; Analysts</t>
  </si>
  <si>
    <t>https://www.ratelconsulting.com/</t>
  </si>
  <si>
    <t>1 Broadway, 14th Floor</t>
  </si>
  <si>
    <t xml:space="preserve"> Cambridge</t>
  </si>
  <si>
    <t>781 856 4981</t>
  </si>
  <si>
    <t>Ratel Consulting LLC</t>
  </si>
  <si>
    <t>Ratel offers market intelligence and advisory services in the energy storage sector, specializing in emerging battery technology, providing business cases, technical content with analysis to enhance  industry presence.</t>
  </si>
  <si>
    <t>charlie@ratelconsulting.com</t>
  </si>
  <si>
    <t>RGP Northwest Ohio</t>
  </si>
  <si>
    <t>https://rgp.org/</t>
  </si>
  <si>
    <t>Two Maritime Plaza</t>
  </si>
  <si>
    <t>Toledo</t>
  </si>
  <si>
    <t>(419) 252-2700</t>
  </si>
  <si>
    <t xml:space="preserve">Ricardo </t>
  </si>
  <si>
    <t>Technical Consulting</t>
  </si>
  <si>
    <t>https://www.ricardo.com/en</t>
  </si>
  <si>
    <t xml:space="preserve">40000 Ricardo Drive
</t>
  </si>
  <si>
    <t>Mi</t>
  </si>
  <si>
    <t>734 397 6666</t>
  </si>
  <si>
    <t>Ricardo</t>
  </si>
  <si>
    <t>https://www.ricardo.com/en  *************                         NAATBatt Membership Roster and Website (NAATBATT.org)</t>
  </si>
  <si>
    <t>Ricardo's strategic consultancy in electric mobility offering enables its clients to navigate complexity in a disrupted world.</t>
  </si>
  <si>
    <t>info@ricardo.com</t>
  </si>
  <si>
    <t>S&amp;P Global (merged with IHS Markit)</t>
  </si>
  <si>
    <t xml:space="preserve">Market Assessment; Finance </t>
  </si>
  <si>
    <t>Analysts, Investor</t>
  </si>
  <si>
    <t>https://www.spglobal.com/en/</t>
  </si>
  <si>
    <t>55 Water St</t>
  </si>
  <si>
    <t>800-752-8878</t>
  </si>
  <si>
    <t>S&amp;P Global</t>
  </si>
  <si>
    <t>S&amp;P Global is  a world-leading provider of financial information services, data and analytics, enterprise technology and expertise and advisory in energy storage markets</t>
  </si>
  <si>
    <t>Siemens Financial Services</t>
  </si>
  <si>
    <t>https://www.siemens.com/global/en/company/about/businesses/financial-services.html</t>
  </si>
  <si>
    <t>200 Wood Ave S</t>
  </si>
  <si>
    <t>(214) 232-9242</t>
  </si>
  <si>
    <t>https://www.siemens.com/us/en.html</t>
  </si>
  <si>
    <t>Munich </t>
  </si>
  <si>
    <t xml:space="preserve">                      NAATBatt Membership Roster and Website (NAATBATT.org)</t>
  </si>
  <si>
    <t>Siemens Financial Services, with deep industry know-how, provides a diverse set of financing solutions. </t>
  </si>
  <si>
    <t>https://www.dnb.com/business-directory/company-profiles.siemens_financial_services_inc.c41ac0aff28b13681dc1365a9aca4c9d.html</t>
  </si>
  <si>
    <t>winston.abbott@siemens.com</t>
  </si>
  <si>
    <t>Snell &amp; Wilmer </t>
  </si>
  <si>
    <t>Legal services</t>
  </si>
  <si>
    <t>https://www.swlaw.com/</t>
  </si>
  <si>
    <t>One East Washington Street Suite 2700</t>
  </si>
  <si>
    <t>602.382.6000</t>
  </si>
  <si>
    <t>Snell &amp; Wilmer is a comprehensive law firm offering legal services to a diverse clientele, including a focus on IP legal services for the energy storage and renewable energy industries.</t>
  </si>
  <si>
    <t xml:space="preserve">TEAM Kentucky </t>
  </si>
  <si>
    <t>https://ced.ky.gov/</t>
  </si>
  <si>
    <t xml:space="preserve">300 West Broadway </t>
  </si>
  <si>
    <t xml:space="preserve"> Frankfort</t>
  </si>
  <si>
    <t>502- 564-7670</t>
  </si>
  <si>
    <t>The Cabinet for Economic Development is the primary state agency in Kentucky responsible for encouraging job creation and retention, and new investment in the state.</t>
  </si>
  <si>
    <t xml:space="preserve">VIA LA </t>
  </si>
  <si>
    <t>The Collaborative Licensing Leader</t>
  </si>
  <si>
    <t xml:space="preserve">https://www.via-la.com </t>
  </si>
  <si>
    <t>456 Montgomery Street Suite 110</t>
  </si>
  <si>
    <t>415-645-4700</t>
  </si>
  <si>
    <t xml:space="preserve">ww.via-la.com </t>
  </si>
  <si>
    <t xml:space="preserve"> Via Licensing Alliance provides patent pool administrators with balanced solutions for the entire IP ecosystem in transparent and collaborative global patent licensing environment.</t>
  </si>
  <si>
    <t>Warner Norcross + Judd </t>
  </si>
  <si>
    <t xml:space="preserve">Legal services (bankruptcy) </t>
  </si>
  <si>
    <t>Attorneys</t>
  </si>
  <si>
    <t>https://www.wnj.com</t>
  </si>
  <si>
    <t>1500 Warner Building, 150 Ottawa Ave NW</t>
  </si>
  <si>
    <t>616-752-2000</t>
  </si>
  <si>
    <t>https://www.wnj.com.     ***** Google.com,  **** https://gps-coordinates.org/</t>
  </si>
  <si>
    <t xml:space="preserve">Warner Norcross + Judd, a corporate law firm with over 230 attorneys, offers a range of services including bankruptcy, cybersecurity, and data analytics across various industries like automotive and healthcare </t>
  </si>
  <si>
    <t xml:space="preserve">Addionics </t>
  </si>
  <si>
    <t>Current collectors</t>
  </si>
  <si>
    <t>Copper</t>
  </si>
  <si>
    <t>https://www.addionics.com/</t>
  </si>
  <si>
    <t>20289 Stevens Creek Blvd</t>
  </si>
  <si>
    <t>Ampcera Inc.</t>
  </si>
  <si>
    <t>R&amp;D and Production Facility</t>
  </si>
  <si>
    <t>Electrolyte (solid)</t>
  </si>
  <si>
    <t>Solid-state electrolyte</t>
  </si>
  <si>
    <t>https://www.ampcera.com/</t>
  </si>
  <si>
    <t>Ampcera, Inc.</t>
  </si>
  <si>
    <t>Ampcera is an innovator in high-performance solid-state electrolyte materials and scalable manufacturing technology for next-gen lithium batteries.</t>
  </si>
  <si>
    <t>sulfide solid-state electrolytes (powder, membranes, slurries);
oxide solid-state electrolytes (powder, membranes, slurries);
Also conducts prototyping and testing of solid-state battery coin cells and small pouch cells prototyping and testing</t>
  </si>
  <si>
    <t>https://ampcera.com/, https://ampcera.com/index.php/about-us/</t>
  </si>
  <si>
    <t>Aqualith Advanced Materials</t>
  </si>
  <si>
    <t>Aqualith</t>
  </si>
  <si>
    <t>Electrode materials</t>
  </si>
  <si>
    <t>Aqueous electrolyte</t>
  </si>
  <si>
    <t>https://www.aqualith.net/</t>
  </si>
  <si>
    <t>4467 Technology Dr College Park</t>
  </si>
  <si>
    <t>College Park</t>
  </si>
  <si>
    <t>240-751-0567</t>
  </si>
  <si>
    <t>AquaLith</t>
  </si>
  <si>
    <t>https://www.crunchbase.com/organization/aqualith-advanced-materials; https://www.usmd.edu/newsroom/news/2181; Pitchbook.com</t>
  </si>
  <si>
    <t>Aqualith Advanced Materials produces batteries utilizing an ultra-high energy cathode, a novel silicon anode, and a nonflammable aqueous electrolyte.</t>
  </si>
  <si>
    <t>Develops and licenses lithium-ion battery technology and is looking to expand lab to make sample products</t>
  </si>
  <si>
    <t>Arkema - Calvert City manufacturing plant</t>
  </si>
  <si>
    <t>Binders</t>
  </si>
  <si>
    <t>4444 Industrial Parkway</t>
  </si>
  <si>
    <t>Calvert City</t>
  </si>
  <si>
    <t>Questionnaire; arkema.com; https://www.arkema.com/usa/en/united-states/production-centers/calvert-city-ky/</t>
  </si>
  <si>
    <t>Arkema's High Performance Polymers business unit is a leading global supplier of Fluoropolymer, Specialty Polyamide, and Polyketone materials.</t>
  </si>
  <si>
    <t>https://www.arkema.com/global/en/arkema-group/profile/</t>
  </si>
  <si>
    <t>414-774-2250</t>
  </si>
  <si>
    <t>Questionnaire; arkema.com; https://www.arkema.com/files/live/sites/shared_arkema/files/downloads/corporate-documentations/Annual%20reports%20-%20EN/2020-arkema-annual-report.pdf</t>
  </si>
  <si>
    <t>ArlanXEO</t>
  </si>
  <si>
    <t>Arlanxeo</t>
  </si>
  <si>
    <t>Cell components</t>
  </si>
  <si>
    <t xml:space="preserve">Rubber for battery caps, battery cell components, packers </t>
  </si>
  <si>
    <t>https://www.arlanxeo.com/</t>
  </si>
  <si>
    <t>1265 Vidal St S</t>
  </si>
  <si>
    <t>Sarina</t>
  </si>
  <si>
    <t>N0N 1G0</t>
  </si>
  <si>
    <t>519-337-8251</t>
  </si>
  <si>
    <t>Maastricht</t>
  </si>
  <si>
    <t>BT</t>
  </si>
  <si>
    <t xml:space="preserve">https://nl.wikipedia.org/wiki/Arlanxeo, </t>
  </si>
  <si>
    <t>ARLANXEO is one of the world's largest producers of synthetic rubber and a wholly owned subsidiary of Saudi Aramco, a leading producer of energy and chemicals.</t>
  </si>
  <si>
    <t>https://www.arlanxeo.com/en/company/about-arlanxeo</t>
  </si>
  <si>
    <t>Geismar</t>
  </si>
  <si>
    <t>Electrolyte (liquid)</t>
  </si>
  <si>
    <t>Solvents</t>
  </si>
  <si>
    <t>8404 River Road</t>
  </si>
  <si>
    <t>225-339-7300</t>
  </si>
  <si>
    <t>https://www.basf.com/us/en/who-we-are/organization/locations/find-out-about-basf-in---/Louisiana/about-louisiana.html; https://www.basf.com/us/en/who-we-are.html#:~:text=BASF%20has%20approximately%2016%2C700%20employees,environmental%20protection%20and%20social%20responsibility.</t>
  </si>
  <si>
    <t>1156 employees, 750 contractors; 32 plants; n-Methyl Pyrrolidone;  BASF's largest manufacturing facility in NA</t>
  </si>
  <si>
    <t>https://www.basf.com/us/en/who-we-are.html</t>
  </si>
  <si>
    <t>Birla Carbon is one of the largest manufacturers and suppliers of high-quality carbon black additives globally, making products stronger, lighter and longer lasting.</t>
  </si>
  <si>
    <t>https://www.birlacarbon.com/birla-purpose/</t>
  </si>
  <si>
    <t>Black Diamond Structures</t>
  </si>
  <si>
    <t>Black Diamond Campus</t>
  </si>
  <si>
    <t>https://www.blackdiamond-structures.com/</t>
  </si>
  <si>
    <t>12310 Trail Driver</t>
  </si>
  <si>
    <t>737-787-6524</t>
  </si>
  <si>
    <t>million L/yr</t>
  </si>
  <si>
    <t xml:space="preserve">Austin </t>
  </si>
  <si>
    <t>Questionnaire; blackdiamond-structures.com; https://www.signalhire.com/companies/black-diamond-structures-llc; https://www.blackdiamond-structures.com/company/capabilities/; https://www.datanyze.com/companies/black-diamond-structures/369318968</t>
  </si>
  <si>
    <t>Black Diamond Structures is a global nanotechnology leader with the mission to help manufacturers create the next generation of world-class batteries.</t>
  </si>
  <si>
    <t>BrightVolt</t>
  </si>
  <si>
    <t>Polymer Electrolyte</t>
  </si>
  <si>
    <t>https://www.brightvolt.com/</t>
  </si>
  <si>
    <t>7970 S Energy Dr.</t>
  </si>
  <si>
    <t xml:space="preserve">Newberry </t>
  </si>
  <si>
    <t>Redmond</t>
  </si>
  <si>
    <t>brightvolt.com; https://craft.co/brightvolt</t>
  </si>
  <si>
    <t>Brightvolt supplies ultra-thin and flexible lithium polymer batteries and power efficient, flexible micro-electronics.</t>
  </si>
  <si>
    <t>Brightvolt has a commercialized primary battery as well as developing the advanced electrolyte for rechargeable LIBs</t>
  </si>
  <si>
    <t>Conductive additives, fumed metal oxides, and aerogel</t>
  </si>
  <si>
    <t>Questionnaire; cabotcorp.com; https://www.cabotcorp.com/company/worldwide-locations/north-america/usa-texas-pampa-manufacturing#:~:text=Our%20plant%20has%20been%20in,as%20toners%2C%20coatings%20and%20sealants.</t>
  </si>
  <si>
    <t xml:space="preserve"> Black conductive additives for batteries</t>
  </si>
  <si>
    <t>Capchem</t>
  </si>
  <si>
    <t>https://en.capchem.com/</t>
  </si>
  <si>
    <t xml:space="preserve">corner of PureCycle Drive and County Road 1A (former U.S. 52) </t>
  </si>
  <si>
    <t xml:space="preserve">Lawrence County </t>
  </si>
  <si>
    <t xml:space="preserve">Shenzhen City </t>
  </si>
  <si>
    <t xml:space="preserve">Guangdong </t>
  </si>
  <si>
    <t xml:space="preserve">China </t>
  </si>
  <si>
    <t xml:space="preserve">https://en.capchem.com/about1.html
https://www.herald-dispatch.com/news/chinese-company-to-produce-ev-battery-component-in-lawrence-county-ohio/article_6da85f36-54a0-53bc-881e-f01929654e26.html;
https://www.wowktv.com/news/ohio/lawrence-county-oh/ev-battery-manufacturing-facility-to-create-jobs-in-lawrence-county-ohio/; JayDB
</t>
  </si>
  <si>
    <t>Capchem specializes in battery chemicals research and development, focusing on electrolyte additives and formulations to address key lithium-ion battery issues.</t>
  </si>
  <si>
    <t>Celgard, LLC</t>
  </si>
  <si>
    <t>Celgard, LLC - Charlotte Manufacturing Facility</t>
  </si>
  <si>
    <t>Separators</t>
  </si>
  <si>
    <t>https://www.celgard.com/</t>
  </si>
  <si>
    <t>13800 South Lakes Dr</t>
  </si>
  <si>
    <t>704-588-5310</t>
  </si>
  <si>
    <t>million sq m/yr</t>
  </si>
  <si>
    <t>https://www.Celgard.com/</t>
  </si>
  <si>
    <t xml:space="preserve">BNEF: Interactive Datasets/Storage/Component manufacturers/All components; Questionnaire; </t>
  </si>
  <si>
    <t>Celgard is a proven global leader in the development and production of high-performance membrane technology. Its products are used in a broad range of energy storage and other barrier-type applications.</t>
  </si>
  <si>
    <t>Celgard, LLC - Concord Manufacturing Facility</t>
  </si>
  <si>
    <t>390 Business Boulevard NW</t>
  </si>
  <si>
    <t>Concord</t>
  </si>
  <si>
    <t>704-720-5211</t>
  </si>
  <si>
    <t>BNEF: Interactive Datasets/Storage/Component manufacturers/All components; Questionnaire;  https://www.celgard.com/about-us/locations</t>
  </si>
  <si>
    <t>Chang Chun Petrochemical Co., Ltd.</t>
  </si>
  <si>
    <t>Chang Chun Chemical Corporation</t>
  </si>
  <si>
    <t>https://www.ccp.com.tw/ccpweb.nsf/CompanyEN?OpenAgent&amp;CompanyName=%E9%95%B7%E6%98%A5%EF%BC%88%E7%BE%8E%E5%9C%8B%EF%BC%89%E6%9C%89%E9%99%90%E5%85%AC%E5%8F%B8</t>
  </si>
  <si>
    <t>10475 Perry Hwy Suite G103</t>
  </si>
  <si>
    <t xml:space="preserve">Wexford </t>
  </si>
  <si>
    <t>724-719-6257</t>
  </si>
  <si>
    <t>https://www.ccp.com.tw/ccpweb.nsf/homepage?openagent</t>
  </si>
  <si>
    <t>Zhongshan District</t>
  </si>
  <si>
    <t>Current Chemicals</t>
  </si>
  <si>
    <t>Ivanhoe Road Plant</t>
  </si>
  <si>
    <t>https://www.currentchemicals.com/</t>
  </si>
  <si>
    <t>1099 Ivanhoe Road</t>
  </si>
  <si>
    <t>216-570-3873</t>
  </si>
  <si>
    <t>Current Lighting Solutions, LLC</t>
  </si>
  <si>
    <t>www.currentchemicals.com; Email from M. Jones, 4/11/2022</t>
  </si>
  <si>
    <t>Current Chemicals is a specialty materials manufacturer that processes wet precipitation and solid-state chemical processing from lab scale through scale-up to specialty and bulk production.</t>
  </si>
  <si>
    <t>Current is a specialty materials manufacturer that performs contract chemical manufacturing, piloting, and development work for customers' materials and formulations in diverse markets, including liquid and solid electrolytes and related battery materials</t>
  </si>
  <si>
    <t>Daikin America</t>
  </si>
  <si>
    <t>Daikin Decatur Battery Material Manufacturing Plant</t>
  </si>
  <si>
    <t>https://daikin-america.com/</t>
  </si>
  <si>
    <t>905 State Docks Rd NW</t>
  </si>
  <si>
    <t>Decatur</t>
  </si>
  <si>
    <t>256-306-5000</t>
  </si>
  <si>
    <t>Daikin</t>
  </si>
  <si>
    <t>Orangeburg</t>
  </si>
  <si>
    <t>BNEF: Interactive Datasets/Storage/Component manufacturers/All components; daikin.com; https://www.zippia.com/daikin-america-careers-376502/demographics/</t>
  </si>
  <si>
    <t>Daikin America is the world's foremost developer and manufacturer of fluorochemical products for a variety of industries, including lithium-ion batteries,</t>
  </si>
  <si>
    <t>17497 workers employed in US, but likely most are in refrigerants</t>
  </si>
  <si>
    <t>https://daikin-america.com/, https://daikin-america.com/about-us/</t>
  </si>
  <si>
    <t>Denkai America</t>
  </si>
  <si>
    <t>https://denkaiamerica.com/</t>
  </si>
  <si>
    <t>Augusta Corporate Park - 4760 Mike Padgett Hwy</t>
  </si>
  <si>
    <t>803-425-7904</t>
  </si>
  <si>
    <t>Camden</t>
  </si>
  <si>
    <t>https://denkaiamerica.com/; https://denkaiamerica.com/augusta-ga-expansion/</t>
  </si>
  <si>
    <t>Denkai America is a leader in the manufacture of high-quality electrodeposited copper foils for printed circuit board, industrial, and energy storage applications.</t>
  </si>
  <si>
    <t>Should complete construction on 12/24</t>
  </si>
  <si>
    <t>Denkai America Inc. Manufacturing Headquarters</t>
  </si>
  <si>
    <t>29 Battleship Road Ext.</t>
  </si>
  <si>
    <t>803-425-7900</t>
  </si>
  <si>
    <t>Nippon Denkai, Ltd.</t>
  </si>
  <si>
    <t>https://www.nippon-denkai.co.jp/english/about/locations.html;  denkaiamerica.com; Questionnaire; https://www.daikin.com/-/media/Project/Daikin/daikin_com/investor/data/report/daikin2021_printing-pdf.pdf?rev=-1</t>
  </si>
  <si>
    <t>Dongwha Electrolyte</t>
  </si>
  <si>
    <t>Dongwha Electrolyte Clarksville</t>
  </si>
  <si>
    <t>http://www.dongwhaelectrolyte.com/en/main/main.asp</t>
  </si>
  <si>
    <t>4370 Guthrie Highway</t>
  </si>
  <si>
    <t>Dongwha Group</t>
  </si>
  <si>
    <t>BNEF Component Database; https://clarksvillenow.com/local/dongwha-electrolyte-breaks-ground-on-new-70-million-manufacturing-plant/; dongwha.com</t>
  </si>
  <si>
    <t xml:space="preserve">Dongwha Electrolyte provides various high-performance and high-stability electrolytes to serve electric vehicle lithium battery production. </t>
  </si>
  <si>
    <t>$70M investment; can support ~5MM vehicles; construction scheduled for completion end of summer 2024</t>
  </si>
  <si>
    <t>http://www.dongwhaelectrolyte.com/en/dongwha/about.asp</t>
  </si>
  <si>
    <t>Dukosi, Inc.</t>
  </si>
  <si>
    <t>Cell Monitor Integrated Circuits; System Hub Integrated Circuit; Embedded Firmware</t>
  </si>
  <si>
    <t>220 S. Main St., Suite 124</t>
  </si>
  <si>
    <t>Royal Oak</t>
  </si>
  <si>
    <t>248-846-3440</t>
  </si>
  <si>
    <t>Dukosi, Ltd</t>
  </si>
  <si>
    <t>Dukosi provides a unique cell monitoring platform based on intelligent chip-on-cell technology and contactless near field communication for EVs, industrial transportation, and stationary energy storage markets.</t>
  </si>
  <si>
    <t>Duksan Electera America, Inc.</t>
  </si>
  <si>
    <t>298 Frank Martin Road</t>
  </si>
  <si>
    <t>Shelbyville</t>
  </si>
  <si>
    <t xml:space="preserve">MT/yr </t>
  </si>
  <si>
    <t>Duksan Electera Co., Ltd</t>
  </si>
  <si>
    <t>www.dselectera.com</t>
  </si>
  <si>
    <t>Gongju-si</t>
  </si>
  <si>
    <t>Chungcheongnam-do</t>
  </si>
  <si>
    <t>BNEF cell component database; https://www.tn.gov/ecd/news/2022/7/27/governor-lee--commissioner-mcwhorter-announce-duksan-electera-america--inc--to-establish-manufacturing-operations-in-bedford-county.html; https://www.t-g.com/stories/new-duksan-plantbreaks-ground,69080 https://www.constructionjournal.com/projects/details/bb59adee57e241c49c7abed9a32a25d8.html; Questionnaire</t>
  </si>
  <si>
    <t xml:space="preserve">Duksan Electera America, Inc. is investing in a North American manufacturing plant for the production of several product lines of electrolyte solution for lithium-ion electrolytic cells. </t>
  </si>
  <si>
    <t>Taehyeong Park</t>
  </si>
  <si>
    <t>+82 41 840 7324</t>
  </si>
  <si>
    <t>pth8551@dstp.co.kr</t>
  </si>
  <si>
    <t>DuPont</t>
  </si>
  <si>
    <t>DuPont Various</t>
  </si>
  <si>
    <t>https://www.dupont.com/</t>
  </si>
  <si>
    <t>974 Centre Rd</t>
  </si>
  <si>
    <t>302-774-1000</t>
  </si>
  <si>
    <t>dupont.com;</t>
  </si>
  <si>
    <t>Dupont focuses on technology leadership and innovation capabilities in chemical production. Its production and development centers on electronics and next-generation automotives.</t>
  </si>
  <si>
    <t>Numerous locations throughout NA; solid its electrolyte business, but likely makes other materials for LIBs; entry based on HQ</t>
  </si>
  <si>
    <t>https://www.dupont.com/electronics-industrial.html</t>
  </si>
  <si>
    <t>Enchem America LLC</t>
  </si>
  <si>
    <t>Enchem Georgia Electrolyte Manufacturing Plant</t>
  </si>
  <si>
    <t>http://www.enchem.net/eng/sub.php?menukey=504</t>
  </si>
  <si>
    <t>648 GA-334</t>
  </si>
  <si>
    <t>706-335-7000</t>
  </si>
  <si>
    <t>Enchem</t>
  </si>
  <si>
    <t>http://www.enchem.net/eng/main.php</t>
  </si>
  <si>
    <t>Jecheon</t>
  </si>
  <si>
    <t>Chungbuk</t>
  </si>
  <si>
    <t>BNEF: Interactive Datasets/Storage/Component manufacturers/All components; https://gov.georgia.gov/press-releases/2020-01-22/enchem-build-two-facilities-jackson-county-create-300-jobs; https://www.b2byellowpages.com/company-information/093224021-enchem-america-llc.html; https://www.carrolldaniel.com/case-studies/enchem-america/; https://english.etnews.com/20210427200001#:~:text=Its%20Georgia%20plant%20is%20its,production%20capacity%20of%2020%2C000%20tons.</t>
  </si>
  <si>
    <t>Enchem America specializes in the development and manufacturing of electrolytes for rechargeable batteries and electrostatic double-layer capacitors at its first facility in the United States.</t>
  </si>
  <si>
    <t>https://www.enchem.net/eng/sub.php?menukey=489, https://www.enchem.net/eng/sub.php?menukey=490</t>
  </si>
  <si>
    <t>http://www.enchem.net/eng/sub.php?menukey=505</t>
  </si>
  <si>
    <t>https://www.Enchem.net/</t>
  </si>
  <si>
    <t>Initial facility; expansions planned</t>
  </si>
  <si>
    <t>Enchem Michigan Electrolyte Manufacturing Plant</t>
  </si>
  <si>
    <t>http://www.enchem.net/eng/sub.php?menukey=506</t>
  </si>
  <si>
    <t>BNEF Cell Component database; enchem.net; https://www.kedglobal.com/batteries/newsView/ked202211280020</t>
  </si>
  <si>
    <t>Expected online in 2024; joint investment with LGES and GM</t>
  </si>
  <si>
    <t>Enchem Tennessee Electrolyte Manufacturing Plant</t>
  </si>
  <si>
    <t>http://www.enchem.net/eng/sub.php?menukey=507</t>
  </si>
  <si>
    <t>Enchem Kentucky Electrolyte Manufacturing Plant</t>
  </si>
  <si>
    <t>http://www.enchem.net/eng/sub.php?menukey=508</t>
  </si>
  <si>
    <t>Expected online in 2024; joint investment with SK On and Ford Motor Co</t>
  </si>
  <si>
    <t>Enchem Ohio Electrolyte Manufacturing Plant</t>
  </si>
  <si>
    <t>http://www.enchem.net/eng/sub.php?menukey=509</t>
  </si>
  <si>
    <t>Entek Oregon Separator Material Manufacturing Plant</t>
  </si>
  <si>
    <t>250 Hansard Ave</t>
  </si>
  <si>
    <t xml:space="preserve">ENTEK sells lead-acid separators, lithium-ion separators, extruders, and engineering services globally through in-house engineering, machining, and fabrication resources. </t>
  </si>
  <si>
    <t>https://entek.com/, https://entek.com/entek-about/</t>
  </si>
  <si>
    <t>ENTEK US Lithium Separator Manufacturing Plant Phase I</t>
  </si>
  <si>
    <t>Terre Haute</t>
  </si>
  <si>
    <t>https://www.energy.gov/mesc/bipartisan-infrastructure-law-battery-materials-processing-and-battery-manufacturing-recycling</t>
  </si>
  <si>
    <t>Recipient of $200M from DOE BIL Battery FOA-2678; Plant will be large enough to supply 1-1.8 billion sq m of separators in Phase I; Will break ground 2023-2024 and commence operations in 2027</t>
  </si>
  <si>
    <t>ENTEK US Lithium Separator Manufacturing Plant Phase II</t>
  </si>
  <si>
    <t>https://entek.com/news/posts/entek-announces-location-of-first-lithium-battery-separator-plant-in-indiana-to-power-growing-domestic-electric-vehicle-market/</t>
  </si>
  <si>
    <t xml:space="preserve">$1.5B investment; Partially funded by DOE BIL; Phase II </t>
  </si>
  <si>
    <t>Gränges</t>
  </si>
  <si>
    <t>Aluminum</t>
  </si>
  <si>
    <t>https://www.granges.com/markets-and-products/americas/</t>
  </si>
  <si>
    <t>615-778-2000</t>
  </si>
  <si>
    <t>https://www.granges.com/</t>
  </si>
  <si>
    <t>Halocarbon, LLC</t>
  </si>
  <si>
    <t>North Augusta, SC Manufacturing Plant</t>
  </si>
  <si>
    <t>https://www.halocarbon.com/</t>
  </si>
  <si>
    <t>1100 Dittman Ct</t>
  </si>
  <si>
    <t>Beech Island</t>
  </si>
  <si>
    <t>470-419-6364</t>
  </si>
  <si>
    <t>https://www.Halocarbon.com/</t>
  </si>
  <si>
    <t>Peachtree Corners</t>
  </si>
  <si>
    <t>Questionnaire; Email</t>
  </si>
  <si>
    <t>https://halocarbon.com/, https://halocarbon.com/about/</t>
  </si>
  <si>
    <t>Lithium salt; Liquid electrolyte</t>
  </si>
  <si>
    <t>Honeywell is a technology company offering industry-specific solutions, including integrated manufacturing systems for the lithium-ion battery industry; aerospace products and services; control technologies; and performance materials globally.</t>
  </si>
  <si>
    <t>Buffalo Research Lab</t>
  </si>
  <si>
    <t>https://www.Honeywell.com/</t>
  </si>
  <si>
    <t>20 Peabody St</t>
  </si>
  <si>
    <t>Buffalo</t>
  </si>
  <si>
    <t>716-827-6200</t>
  </si>
  <si>
    <t>Honeywell</t>
  </si>
  <si>
    <t>BNEF: Interactive Datasets/Storage/Component manufacturers/All components; https://careers.honeywell.com/us/en/job/HRD174042/Chemical-Process-Engineer-II</t>
  </si>
  <si>
    <t>Electrolyte salts and fluorinated compounds.  R&amp;D center.  Pilot plant was developed here for LiPF6 production that DOE funded, but plant was slated for Illinois</t>
  </si>
  <si>
    <t>https://www.honeywell.com/us/en/company/about-us, https://www.honeywell.com/us/en/industries/energy</t>
  </si>
  <si>
    <t>Huntsman Petrochemical LLC</t>
  </si>
  <si>
    <t>Conroe Plant</t>
  </si>
  <si>
    <t>https://www.huntsman.com/</t>
  </si>
  <si>
    <t>5451 Jefferson Chemical Road</t>
  </si>
  <si>
    <t>Conroe</t>
  </si>
  <si>
    <t>281-719-6000</t>
  </si>
  <si>
    <t>Huntsman Corporation</t>
  </si>
  <si>
    <t>The Woodlands</t>
  </si>
  <si>
    <t>Questionnaire; huntsman.com;https://www.macrotrends.net/stocks/charts/HUN/huntsman/number-of-employees;https://www.huntsman.com/news/media-releases/detail/273/huntsman-announces-400-ktes-mdi-expansion-plan-for-us; https://www.conroeedc.org/about/partnerships/p/item/15609/huntsman-petrochemical-llc; BNEF Component database</t>
  </si>
  <si>
    <t>https://www.huntsman.com/about, https://www.huntsman.com/markets/energy</t>
  </si>
  <si>
    <t>Intriplex</t>
  </si>
  <si>
    <t xml:space="preserve">IntriPlex Technologies
</t>
  </si>
  <si>
    <t>Cell lid assemblies</t>
  </si>
  <si>
    <t>https://www.intriplex.com/about/</t>
  </si>
  <si>
    <t>751 S Kellogg Ave</t>
  </si>
  <si>
    <t>805-683-3414</t>
  </si>
  <si>
    <t>MMI</t>
  </si>
  <si>
    <t>https://www.mmi.com.sg/</t>
  </si>
  <si>
    <t xml:space="preserve">IntriPlex Technologies leads in precision metal stamping, with a key focus on the lithium-ion battery sector. Specializing in stamping lithium-ion cell components and offering unique cylindrical and prismatic lid assemblies, They're the sole independent US manufacturer of cylindrical lithium-ion battery lids. </t>
  </si>
  <si>
    <t>Annemarie Niklasson</t>
  </si>
  <si>
    <t>805.252.9719</t>
  </si>
  <si>
    <t>annemarie.niklassson@intriplex.com</t>
  </si>
  <si>
    <t>LIPF6 Manufacturing Plant</t>
  </si>
  <si>
    <t>Lithium hexafluorophosphate</t>
  </si>
  <si>
    <t>MT LiFP6/yr</t>
  </si>
  <si>
    <t xml:space="preserve">https://www.energy.gov/mesc/bipartisan-infrastructure-law-battery-materials-processing-and-battery-manufacturing-recycling; </t>
  </si>
  <si>
    <t>Koura Orbia works in the development, manufacture, and supply of fluoroproducts. It accounts for 20% of the global supply of fluorspar.</t>
  </si>
  <si>
    <t>Recipient of $100M from DE-FOA-2678 for the 1st large scale LiPF6 in the U.S.; Will be located on the same location as its existing fluorochemical production site and its LiPF6 pilot plant</t>
  </si>
  <si>
    <t>https://www.kouraglobal.com/, https://www.kouraglobal.com/sustainability/</t>
  </si>
  <si>
    <t>LioChem e-Materials LLC</t>
  </si>
  <si>
    <t>Simpson County CNT Plant</t>
  </si>
  <si>
    <t>Carbon nanotube dispersant</t>
  </si>
  <si>
    <t>https://www.liochem.toyoink.com/</t>
  </si>
  <si>
    <t>310 Ronnie Clark Drive</t>
  </si>
  <si>
    <t>Franklin</t>
  </si>
  <si>
    <t>Toyo Ink Group</t>
  </si>
  <si>
    <t>https://www.toyoink.com
https://ced.ky.gov/Newsroom/NewsPage/20220126_LioChem/</t>
  </si>
  <si>
    <t>Tokyo</t>
  </si>
  <si>
    <t xml:space="preserve">Tokyo </t>
  </si>
  <si>
    <t>businessfacilities.com/liochem-e-materials-to-invest-104m-in-kentucky-battery-plant</t>
  </si>
  <si>
    <t xml:space="preserve">LioChem is a leading manufacturer of quality printing inks, coatings, and plastic colorants. </t>
  </si>
  <si>
    <t>$104M investment; Google Maps did not have the industrial park or address; Used Franklin Simpson Industrial Authority in Franklin, KY</t>
  </si>
  <si>
    <t>https://www.liochem.toyoink.com/about/</t>
  </si>
  <si>
    <t>https://lottealuminiummaterialsusa.com/</t>
  </si>
  <si>
    <t>200 Pritchard Pkwy</t>
  </si>
  <si>
    <t>270-986-7148</t>
  </si>
  <si>
    <t>Lotte Aluminum</t>
  </si>
  <si>
    <t>https://www.lotteal.co.kr/eng/company/company.asp</t>
  </si>
  <si>
    <t>Geumcheon-gu</t>
  </si>
  <si>
    <t>https://www.microvast.com/</t>
  </si>
  <si>
    <t>901-354-1111</t>
  </si>
  <si>
    <t>microvast.com; https://microvast.com/microvast-governor-lee-and-commissioner-rolfe-announce-company-to-establish-manufacturing-facility-in-clarksville-tennessee/; https://www.automotivemanufacturingsolutions.com/emobility/lithium-ion-battery-gigafactory-database/41937.article;https://ir.microvast.com/static-files/b62fb2f8-3563-4066-b296-a68b69332db1; https://www.energy.gov/sites/default/files/2022-11/DOE%20BIL%20Battery%20FOA-2678%20Selectee%20Fact%20Sheets.pdf; https://ir.microvast.com/news-releases/news-release-details/fact-sheet-about-doe-decision; https://www.theleafchronicle.com/story/news/local/clarksville/2022/10/19/microvast-may-add-700-clarksville-jobs/69575482007/;</t>
  </si>
  <si>
    <t xml:space="preserve">Microvast is a global leader of lithium-ion battery solutions for transportation, heavy equipment, and energy storage. </t>
  </si>
  <si>
    <t>DOE withdrew funding for a separator plant; Company said it would still invest in a pilot line for 10 M sq m; it is not clear where this facility will be and so it was assumed to be in Clarksville</t>
  </si>
  <si>
    <t>Mitsubishi Chemical Memphis Lithium-ion Battery Material Manufacturing Plant I-III</t>
  </si>
  <si>
    <t>https://us.mitsubishi-chemical.com/company/electrolyte/</t>
  </si>
  <si>
    <t>2665 Fite Rd</t>
  </si>
  <si>
    <t>Memphis</t>
  </si>
  <si>
    <t>Mitsubishi Chemical</t>
  </si>
  <si>
    <t>https://us.mitsubishi-chemical.com/</t>
  </si>
  <si>
    <t>Tokyo-to</t>
  </si>
  <si>
    <t>Mitsubishi Chemical Group provides diverse solutions in performance products, industrial materials, and healthcare.  The American division imports products developed and produced in Japan for a variety of industries. '</t>
  </si>
  <si>
    <t>Sol-RiteTM electrolytes</t>
  </si>
  <si>
    <t>New Dominion Enterprises Inc.</t>
  </si>
  <si>
    <t>Inorganic liquid electrolyte solvent</t>
  </si>
  <si>
    <t>https://www.newdominionenterprises.com/</t>
  </si>
  <si>
    <t>78258</t>
  </si>
  <si>
    <t>603-769-3170</t>
  </si>
  <si>
    <t xml:space="preserve">San Antonio </t>
  </si>
  <si>
    <t>Jay Fraser</t>
  </si>
  <si>
    <t>210-542-0014</t>
  </si>
  <si>
    <t>jfraser@newdominionenterprises.com</t>
  </si>
  <si>
    <t>Nouryon Chemicals, LLC</t>
  </si>
  <si>
    <t>Sodium hydrosulfide</t>
  </si>
  <si>
    <t>13440 US-43</t>
  </si>
  <si>
    <t>Axis</t>
  </si>
  <si>
    <t>36505</t>
  </si>
  <si>
    <t>251-675-1310</t>
  </si>
  <si>
    <t>Questionnaire; https://www.buzzfile.com/business/Nouryon-Functional-Chemicals-LLC-251-675-1310;</t>
  </si>
  <si>
    <t>Charlie Song</t>
  </si>
  <si>
    <t>+31631941986</t>
  </si>
  <si>
    <t>Charlie.Song@nouryon.com</t>
  </si>
  <si>
    <t>1501 Brookfield Ave</t>
  </si>
  <si>
    <t>920-434-0393</t>
  </si>
  <si>
    <t>Questionnaire; https://www.chamberofcommerce.com/business-directory/wisconsin/green-bay/chemical-industry/2000564691-nouryon-silica;</t>
  </si>
  <si>
    <t>Employs 11-50; Estimated at 30</t>
  </si>
  <si>
    <t>Andreas Sundblom</t>
  </si>
  <si>
    <t>+4631587903</t>
  </si>
  <si>
    <t>andreas.sundblom@nouryon.com</t>
  </si>
  <si>
    <t>Parker LORD Saegertown</t>
  </si>
  <si>
    <t>https://www.lord.com/</t>
  </si>
  <si>
    <t>601 South St</t>
  </si>
  <si>
    <t>Saegertown</t>
  </si>
  <si>
    <t>Questionnaire; https://www.lord.com/our-company; https://www.meadvilletribune.com/news/lord-corp-being-sold-for-3-6-billion/article_4aa24a92-6a81-11e9-bcfb-d38056d477ad.html#:~:text=LORD%20has%20a%20chemical%20adhesives,of%20motion%20and%20control%20technologies; https://www.manta.com/c/mmf51lg/lord-corporation</t>
  </si>
  <si>
    <t>Parker Lord manufactures and develops adhesives, coatings, thermal management materials, motion management devices, and sensing technologies to significantly reduce risk and improve performance.</t>
  </si>
  <si>
    <t>PPG</t>
  </si>
  <si>
    <t>Various</t>
  </si>
  <si>
    <t>https://www.ppgindustrialcoatings.com/</t>
  </si>
  <si>
    <t>One PPG Place</t>
  </si>
  <si>
    <t>888-774-2001</t>
  </si>
  <si>
    <t>PPG Industries Inc.</t>
  </si>
  <si>
    <t>https://www.ppg.com/</t>
  </si>
  <si>
    <t>ppg.com;http://corporate.ppg.com/Media/Newsroom/2016/PPG-to-increase-North-America-precipitated-silica/;https://www.statista.com/statistics/532348/ppg-industries-number-of-employees/#:~:text=In%202020%2C%20the%20company%20had%20an%20average%20of%2049%2C300%20employees; https://rocketreach.co/ppg-industrial-coatings-profile_b5ecc174f42e7cc8</t>
  </si>
  <si>
    <t xml:space="preserve">PPG provides industrial paints, coatings, and special materials in transportation, consumer products, and construction markets. </t>
  </si>
  <si>
    <t>Numerous locations throughout NA; locations of specific manufacturing facilities are not known; address is for global HQ</t>
  </si>
  <si>
    <t>https://www.ppgindustrialcoatings.com/en-US, https://www.ppgindustrialcoatings.com/en-US/about-us</t>
  </si>
  <si>
    <t>Redwood Materials</t>
  </si>
  <si>
    <t>https://www.redwoodmaterials.com/</t>
  </si>
  <si>
    <t>2800 Lockheed Way</t>
  </si>
  <si>
    <t>Carson City</t>
  </si>
  <si>
    <t>https://www.redwoodmaterials.com/about/</t>
  </si>
  <si>
    <t>Schlenk Metallfolien GmbH &amp; Co. KG</t>
  </si>
  <si>
    <t>Schlenk North America HQ</t>
  </si>
  <si>
    <t>Rolled copper and nickel anode foils and tabs</t>
  </si>
  <si>
    <t>https://www.schlenk.com/</t>
  </si>
  <si>
    <t>40 Nickerson Road</t>
  </si>
  <si>
    <t>Ashland</t>
  </si>
  <si>
    <t>01721</t>
  </si>
  <si>
    <t>508-881-9147</t>
  </si>
  <si>
    <t>Roth</t>
  </si>
  <si>
    <t>Questionnaire; schlenk.com</t>
  </si>
  <si>
    <t>Schlenk produces metal effect pigments, aluminum, copper and copper alloy powders for technical purposes as well as metal foils and strips for a wide variety of industries.</t>
  </si>
  <si>
    <t>https://www.schlenk.com/, https://www.schlenk.com/about-us/profile/profil</t>
  </si>
  <si>
    <t>Sepion Technologies, Inc.</t>
  </si>
  <si>
    <t>Coated Separators; Liquid Electrolytes</t>
  </si>
  <si>
    <t>https://sepiontechnologies.com/</t>
  </si>
  <si>
    <t>950 Marina Village Pkwy St. 102</t>
  </si>
  <si>
    <t>94501</t>
  </si>
  <si>
    <t>m2/yr</t>
  </si>
  <si>
    <t>Sepion leverages nanoscience, polymer chemistry, and AI to create materials that boost lithium-ion and lithium-metal batteries, enhancing safety, fast charging, and extending e-mobility range by 40%.</t>
  </si>
  <si>
    <t>Salil Soman</t>
  </si>
  <si>
    <t>001-510-244-1215</t>
  </si>
  <si>
    <t>SP2</t>
  </si>
  <si>
    <t>14902 Grant Street, Unit 120-140</t>
  </si>
  <si>
    <t>solidpowerbattery.com/solid-power-thornton-sp2; PitchBook</t>
  </si>
  <si>
    <t>Solid Power is an industry-leading developer of all solid-state battery cells for electric vehicles and mobile power markets.</t>
  </si>
  <si>
    <t>Binders - PVDF</t>
  </si>
  <si>
    <t>10 Leonard Ln</t>
  </si>
  <si>
    <t>West Deptford</t>
  </si>
  <si>
    <t>08086</t>
  </si>
  <si>
    <t>609-860-4000</t>
  </si>
  <si>
    <t>https://www.solvay.com/en/our-company</t>
  </si>
  <si>
    <t>3702 Clanton Road</t>
  </si>
  <si>
    <t>706-790-3100</t>
  </si>
  <si>
    <t>Recipient of $178M from DOE BIL Battery FOA-2678; Plant will be large enough to supply &gt;5 million EV batteries/yr in Augusta GA; Used current Augusta facility site as address.</t>
  </si>
  <si>
    <t>Soulbrain MI</t>
  </si>
  <si>
    <t>Soulbrain MI Northville Lithium-ion Electrolyte Material Manufacturing Plant</t>
  </si>
  <si>
    <t>https://www.soulbrainmi.com/</t>
  </si>
  <si>
    <t>47050 Five Mile Rd</t>
  </si>
  <si>
    <t>Northville</t>
  </si>
  <si>
    <t>248-869-3000</t>
  </si>
  <si>
    <t>Soulbrain Holdings Co., Ltd</t>
  </si>
  <si>
    <t>https://www.soulbrain.co.kr/</t>
  </si>
  <si>
    <t>BNEF: Interactive Datasets/Storage/Component manufacturers/All components; soulbrainmi.com; https://www.dnb.com/business-directory/company-profiles.soulbrain_mi_inc.639a3de0db0980549e556026f44bfab5.html#:~:text=Soulbrain%20Mi%2C%20Inc.%20is%20located,corporate%20family.;https://www.apollo.io/companies/soulbrain-MI/54a127ea69702d8eebd81a01?chart=count;https://craft.co/soulbrain-mi</t>
  </si>
  <si>
    <t xml:space="preserve">Soulbrain MI is the North American headquarters for lithium-ion electrolyte production and research and development.  It is a full-production facility, manufacturing optimal electrolytes for lithium-ion batteries. </t>
  </si>
  <si>
    <t>PunEL electrolyte; they may be a toll manufacturer and develop electrolyte for different customers; they also do R&amp;D at this location, but it is for their company, not as a service</t>
  </si>
  <si>
    <t>https://soulbrainmi.com/about-us/</t>
  </si>
  <si>
    <t>South 8 Technologies</t>
  </si>
  <si>
    <t>https://www.south8technologies.com/</t>
  </si>
  <si>
    <t>3030 Bunker Hill Street, Suite 319</t>
  </si>
  <si>
    <t>858-304-0231</t>
  </si>
  <si>
    <t>south8technologies.com; BNEF: 2020 Battery Startups; https://sbir.nasa.gov/firm/node/58939; https://craft.co/south-8-technologies; Questionnaire; Pitchbook.com</t>
  </si>
  <si>
    <t>South 8 is developing LiGas®, a proprietary blend of nontoxic and noncorrosive gasses. It offers several safety and performance benefits over standard liquid electrolyte for lithium-ion batteries</t>
  </si>
  <si>
    <t>Building a pilot production line to fill LiBs with its LiGas electrolyte and will be able to fulfill low volume orders for cylindrical sample cells</t>
  </si>
  <si>
    <t>https://www.south8.com/, https://www.south8.com/technology/, https://www.south8.com/markets/</t>
  </si>
  <si>
    <t>Washington Works</t>
  </si>
  <si>
    <t>https://www.chemours.com/</t>
  </si>
  <si>
    <t>8480 Dupont Rd</t>
  </si>
  <si>
    <t>304-863-6681</t>
  </si>
  <si>
    <t>Questionnaire; https://www.chemours.com/en/about-chemours/global-reach/washington-works; https://www.yellowpages.com/washington-wv/mip/the-chemours-company-531078219; http://developwoodcountywv.com/wp-content/uploads/2017/04/20170215_16-BID-1019_ChemoursWashingtonWorksBrochure_Client.pdf</t>
  </si>
  <si>
    <t xml:space="preserve">Chemours is a chemistry company serving diverse industries. Its recent focus has been environmentally friendly technologies including electric vehicles, clean energy, coatings for advanced infrastructure, and energy-efficient cooling. </t>
  </si>
  <si>
    <t>https://www.chemours.com/en, https://www.chemours.com/en/about-chemours</t>
  </si>
  <si>
    <t>Volexion</t>
  </si>
  <si>
    <t>Drop-in graphene coating</t>
  </si>
  <si>
    <t>https://www.volexion-inc.com/</t>
  </si>
  <si>
    <t>1801 Maple Ave., Suite 5311</t>
  </si>
  <si>
    <t>312-843-9801</t>
  </si>
  <si>
    <t>Volexion, Inc.</t>
  </si>
  <si>
    <t>Questionnaire; volexion-inc.com</t>
  </si>
  <si>
    <t>Volexion produces next-generation lithium ion batteries using drop-in graphene encapsulation for li-ion cathode materials, driving comprehensive performance improvement.</t>
  </si>
  <si>
    <t>Volta Energy Solutions</t>
  </si>
  <si>
    <t>https://www.volta-energysolutions.com/en</t>
  </si>
  <si>
    <t>625 Rue du Luxembourg</t>
  </si>
  <si>
    <t>Granby</t>
  </si>
  <si>
    <t>J2J 2V2</t>
  </si>
  <si>
    <t>Solus Advanced Materials</t>
  </si>
  <si>
    <t>https://www.volta-energysolutions.com/en/intro/global-network/</t>
  </si>
  <si>
    <t>Seongnam-si</t>
  </si>
  <si>
    <t>https://www.volta-energysolutions.com/en/intro/intro/</t>
  </si>
  <si>
    <t>Long Description</t>
  </si>
  <si>
    <t>South Star Battery Metals Corp</t>
  </si>
  <si>
    <t>BamaStar Project (USA)</t>
  </si>
  <si>
    <t xml:space="preserve">Flake crystalline graphite concentrate </t>
  </si>
  <si>
    <t>https://www.southstarbatterymetals.com</t>
  </si>
  <si>
    <t>https://www.southstarbatterymetals.com/</t>
  </si>
  <si>
    <t>British Columbia</t>
  </si>
  <si>
    <t>SD; AP</t>
  </si>
  <si>
    <t>https://www.southstarbatterymetals.com/ceylon-graphite-project/</t>
  </si>
  <si>
    <t>South Star focuses on acquiring and developing near-term production projects, delivering value in the industrial and battery metals sector through strong financial and operational metrics.</t>
  </si>
  <si>
    <t>The Project is located on the northeast end of the Alabama Graphite Belt and covers approximately 500 acres in Coosa County Alabama. The Project is a historic mine active during World Wars I &amp; II. The Ceylon Graphite mine historically targeted friable outcropping graphite mineralization, averaging approximately 3-5% graphitic carbon. Mineralization is at surface, and the graphitic host rock was mined historically with shovels and excavators with no drilling and blasting required.</t>
  </si>
  <si>
    <t>Linova Energy</t>
  </si>
  <si>
    <t>https://www.linovaenergy.com/</t>
  </si>
  <si>
    <t>602 E Huntington Drive</t>
  </si>
  <si>
    <t>Innophos</t>
  </si>
  <si>
    <t>https://www.innophos.com/markets/industrial-specialties/lfp-battery-materials</t>
  </si>
  <si>
    <t>259 Prospect Plains Road Building A</t>
  </si>
  <si>
    <t>East Windsor</t>
  </si>
  <si>
    <t>https://www.innophos.com/</t>
  </si>
  <si>
    <t>Cranbury</t>
  </si>
  <si>
    <t xml:space="preserve">
Innophos, a North American phosphate manufacturer, plays a key role in the LFP and LMFP battery materials supply chain, producing purified phosphoric acid and phosphate salts for cathodes and electrolytes.</t>
  </si>
  <si>
    <t>Zinc and manganese</t>
  </si>
  <si>
    <t>https://www.south32.net/what-we-do/our-locations/americas/hermosa/about-hermosa</t>
  </si>
  <si>
    <t>1860 E River Road, Suite 200</t>
  </si>
  <si>
    <t>61 8 9324 9000</t>
  </si>
  <si>
    <t>51-200</t>
  </si>
  <si>
    <t>https://www.south32.net/</t>
  </si>
  <si>
    <t>Perth</t>
  </si>
  <si>
    <t>BM</t>
  </si>
  <si>
    <t>Momentum Technologies</t>
  </si>
  <si>
    <t>Carrollton Lab</t>
  </si>
  <si>
    <t>https://momentum.technology/</t>
  </si>
  <si>
    <t>1625 W. Crosby Rd. Suite 124</t>
  </si>
  <si>
    <t>1-833-412-3345</t>
  </si>
  <si>
    <t>Carrllton</t>
  </si>
  <si>
    <t>NiCAT USA: NICAT BATTERY MATERIALS AND AI COMPANY INC</t>
  </si>
  <si>
    <t>https://nicat.co/</t>
  </si>
  <si>
    <t>8 THE GRN STE D</t>
  </si>
  <si>
    <t>Dover</t>
  </si>
  <si>
    <t>90 541 130 620 1</t>
  </si>
  <si>
    <t>Ni-cat delivers state of the art technologies to meet the industry’s high quality standards. To help step up the EV transition, Ni-cat's research and development of lower cost/higher performance, ultra high energy density battery materials serve innovative solutions for a brighter future.</t>
  </si>
  <si>
    <t>&lt;1</t>
  </si>
  <si>
    <r>
      <t xml:space="preserve">In 2020, Avalon began to look at establishing a regional lithium battery materials process facility in Thunder Bay, Ontario. This facility would be designed to accept lithium mineral concentrates from </t>
    </r>
    <r>
      <rPr>
        <b/>
        <sz val="11"/>
        <color theme="1"/>
        <rFont val="Calibri"/>
        <family val="2"/>
      </rPr>
      <t>Avalon's Separation Rapids Lithium Project</t>
    </r>
    <r>
      <rPr>
        <sz val="11"/>
        <color theme="1"/>
        <rFont val="Calibri"/>
        <family val="2"/>
      </rPr>
      <t xml:space="preserve"> and other new producers from the many lithium pegmatites that occur in northwestern Ontario.
</t>
    </r>
  </si>
  <si>
    <r>
      <t>B</t>
    </r>
    <r>
      <rPr>
        <sz val="11"/>
        <rFont val="Calibri"/>
        <family val="2"/>
      </rPr>
      <t>é</t>
    </r>
    <r>
      <rPr>
        <sz val="11"/>
        <rFont val="Calibri"/>
        <family val="2"/>
        <scheme val="minor"/>
      </rPr>
      <t>cancour CAM Plant</t>
    </r>
  </si>
  <si>
    <r>
      <t>Avenue des Cendr</t>
    </r>
    <r>
      <rPr>
        <sz val="11"/>
        <rFont val="Calibri"/>
        <family val="2"/>
      </rPr>
      <t>és</t>
    </r>
  </si>
  <si>
    <t>&lt;0.1</t>
  </si>
  <si>
    <r>
      <t>B</t>
    </r>
    <r>
      <rPr>
        <sz val="11"/>
        <rFont val="Aptos Narrow"/>
        <family val="2"/>
      </rPr>
      <t>é</t>
    </r>
    <r>
      <rPr>
        <sz val="11"/>
        <rFont val="Calibri"/>
        <family val="2"/>
      </rPr>
      <t>cancour</t>
    </r>
    <r>
      <rPr>
        <sz val="11"/>
        <rFont val="Calibri"/>
        <family val="2"/>
        <scheme val="minor"/>
      </rPr>
      <t xml:space="preserve">  Facility</t>
    </r>
  </si>
  <si>
    <r>
      <t>280 Av. Libert</t>
    </r>
    <r>
      <rPr>
        <sz val="11"/>
        <rFont val="Calibri"/>
        <family val="2"/>
      </rPr>
      <t>é</t>
    </r>
  </si>
  <si>
    <r>
      <t>Tampico-Valles Km. 28 Tam</t>
    </r>
    <r>
      <rPr>
        <sz val="11"/>
        <rFont val="Aptos Narrow"/>
        <family val="2"/>
      </rPr>
      <t>ó</t>
    </r>
    <r>
      <rPr>
        <sz val="11"/>
        <rFont val="Calibri"/>
        <family val="2"/>
      </rPr>
      <t>s</t>
    </r>
  </si>
  <si>
    <r>
      <t>P</t>
    </r>
    <r>
      <rPr>
        <sz val="11"/>
        <rFont val="Aptos Narrow"/>
        <family val="2"/>
      </rPr>
      <t>á</t>
    </r>
    <r>
      <rPr>
        <sz val="11"/>
        <rFont val="Calibri"/>
        <family val="2"/>
      </rPr>
      <t>nuco</t>
    </r>
  </si>
  <si>
    <t xml:space="preserve">GFL Americas LLC </t>
  </si>
  <si>
    <t xml:space="preserve">Binder </t>
  </si>
  <si>
    <t>https://www.gfl.co.in/Americas.php</t>
  </si>
  <si>
    <t>1212 Corporate Dr Suite 540</t>
  </si>
  <si>
    <t>Irving</t>
  </si>
  <si>
    <t>1-512-446-7700</t>
  </si>
  <si>
    <t>INO GFL Group</t>
  </si>
  <si>
    <t>Noida</t>
  </si>
  <si>
    <t>India</t>
  </si>
  <si>
    <t>7/1/2024: 8/11/2024</t>
  </si>
  <si>
    <t>Jackson</t>
  </si>
  <si>
    <t>TerraVolta</t>
  </si>
  <si>
    <t>Lithium carbonate or hydroxide</t>
  </si>
  <si>
    <t>https://www.terravolta.com/</t>
  </si>
  <si>
    <t>2229 San Felipe Street</t>
  </si>
  <si>
    <t>713-936-0274</t>
  </si>
  <si>
    <t>https://www.terravolta.com/; https://www.linkedin.com/company/terravolta-resources/</t>
  </si>
  <si>
    <t>We aim to build a strong, reliable supply chain that supports the growth of the energy sector and the creation of a greener economy. Our commitment is to deliver high-quality lithium that empowers the development of clean energy solutions, promotes the transition towards electric mobility, and fosters innovation in diverse industries.</t>
  </si>
  <si>
    <t>Stratus Materials Inc</t>
  </si>
  <si>
    <t>Stratus Materials</t>
  </si>
  <si>
    <t>Cathode Active Materials</t>
  </si>
  <si>
    <t>Manganese-rich, cobalt-free cathode active materials</t>
  </si>
  <si>
    <t xml:space="preserve">https://www.stratusmaterials.com   </t>
  </si>
  <si>
    <t>6901 Lynn Way, suite 320</t>
  </si>
  <si>
    <t>800-221-6588</t>
  </si>
  <si>
    <t>11 to 50</t>
  </si>
  <si>
    <t>https://www.linkedin.com/company/stratus-materials/about/</t>
  </si>
  <si>
    <t>Stratus Materials is a U.S. based developer and manufacturer of manganese-rich, cobalt-free cathode active materials for lithium-ion batteries, offering a highly compelling combination of performance, safety, cost and environmental impact to leading battery manufacturers and their OEM customers.  Stratus is primarily focused on advanced cathode solutions for light- to medium-duty electric vehicles and other applications with similar requirements.</t>
  </si>
  <si>
    <t>https://www.prnewswire.com/news-releases/wildcat-and-austin-elements-partner-to-close-the-loop-on-lfplmfp-battery-recycling-302203014.html#:~:text=Wildcat%20recently%20produced%201MT%20of,(M)FP%20black%20mass</t>
  </si>
  <si>
    <t>Wildcat has been developing battery materials since 2006, and it plans to build a plant in the United States to manufacture LFP in late 2026, LMFP in 2027, and disordered rock salt (DRX) in 2028. The plant, opening in 2026 with a 15,000-ton capacity, is set to double to 30,000 tons in 2028. This partnership with Austin Elements will ensure a reliable supply of high-quality precursors necessary for Wildcat's cathode materials production.</t>
  </si>
  <si>
    <t>MIL Moses Lake Industries</t>
  </si>
  <si>
    <t>Anode Precursors</t>
  </si>
  <si>
    <t>https://mlindustries.com/</t>
  </si>
  <si>
    <t>8248 Randolph Rd NE</t>
  </si>
  <si>
    <t>MLI Moses Lake Industries</t>
  </si>
  <si>
    <t>Since 1984, Moses Lake Industries has been a top global supplier of high-performance chemicals for the semiconductor and flat panel industries.</t>
  </si>
  <si>
    <t>Moses Lake Industries was established in 1984 as a wholly- owned subsidiary of Tama Chemicals. With an unparalleled commitment to customers and focus on innovation, we have grown to be a leading global supplier of high-performance chemical solutions to the semiconductor and flat panel industries.</t>
  </si>
  <si>
    <t>Contact Email</t>
  </si>
  <si>
    <t>VP and AP</t>
  </si>
  <si>
    <t>6/14/2023 8/8/2024</t>
  </si>
  <si>
    <t>Battery Materials: https://www.huntsman.com/markets/automotive-and-transportation/automotive/battery-materials. We lend our expertise to battery materials for electric vehicles. For battery manufacturers who strive to improve performance and safety, Huntsman’s portfolio of battery materials offers products to help increase capacity, lengthen cycle life, improve charging times, and reduce environmental, health and safety concerns through a strong, global supply position. Outside of the battery pack, our material solutions are addressing battery protection, battery box and body-in-white lightweighting, as well as encapsulating and impregnating systems for improving performance and extending the lifetime of the electric powertrain.</t>
  </si>
  <si>
    <t>7</t>
  </si>
  <si>
    <t>Li-Metal Corp.</t>
  </si>
  <si>
    <t>https://li-metal.com/</t>
  </si>
  <si>
    <t>90 Riviera Dr</t>
  </si>
  <si>
    <t>L3R 5M1</t>
  </si>
  <si>
    <t>(647) 494-4887</t>
  </si>
  <si>
    <t xml:space="preserve">
Li-Metal's patent-pending technologies enable scalable, cost-effective production of lithium anodes and lithium metal from widely available feedstocks, revolutionizing next-generation battery manufacturing.</t>
  </si>
  <si>
    <t>Sakuu</t>
  </si>
  <si>
    <t>https://www.sakuu.com/batteries</t>
  </si>
  <si>
    <t>5870 Hellyer Ave. Suite 50</t>
  </si>
  <si>
    <t>Sakuu Corp.</t>
  </si>
  <si>
    <t>https://www.sakuu.com/</t>
  </si>
  <si>
    <t>https://electrek.co/2024/07/08/sk-on-is-working-on-3d-printing-ev-batteries-with-sakuu/</t>
  </si>
  <si>
    <t>Sakuu 3D prints fully functional batteries in custom shapes and sizes with patterned openings for thermal management in a fully dry process that doesn’t use solvents. The San Jose-based company says its Kavian 3D printing platform (pictured) can cut the cost of battery production nearly in half. It asserts that the batteries will last longer and be easier to recycle than current lithium-ion batteries.</t>
  </si>
  <si>
    <t>Column1</t>
  </si>
  <si>
    <r>
      <t>9900 Rie Ir</t>
    </r>
    <r>
      <rPr>
        <sz val="11"/>
        <rFont val="Calibri"/>
        <family val="2"/>
      </rPr>
      <t>énée Vachon</t>
    </r>
  </si>
  <si>
    <r>
      <t>Ciudad Sahag</t>
    </r>
    <r>
      <rPr>
        <sz val="11"/>
        <rFont val="Calibri"/>
        <family val="2"/>
      </rPr>
      <t>ún</t>
    </r>
  </si>
  <si>
    <t>Cell Manufacturing</t>
  </si>
  <si>
    <t xml:space="preserve">Cell </t>
  </si>
  <si>
    <t>Solid State Battery</t>
  </si>
  <si>
    <t>SD  AP</t>
  </si>
  <si>
    <t>7/1/2024 and 8/8/2024</t>
  </si>
  <si>
    <t>www.piersica.com
https://pitchbook.com/profiles/company/438418-63#timeline</t>
  </si>
  <si>
    <t>Claudiu Bucur</t>
  </si>
  <si>
    <t>claudiu.b.bucur@outlook.com</t>
  </si>
  <si>
    <t>(954) 682-9520</t>
  </si>
  <si>
    <r>
      <t>T</t>
    </r>
    <r>
      <rPr>
        <sz val="11"/>
        <rFont val="Calibri"/>
        <family val="2"/>
      </rPr>
      <t>ü</t>
    </r>
    <r>
      <rPr>
        <sz val="11"/>
        <rFont val="Calibri"/>
        <family val="2"/>
        <scheme val="minor"/>
      </rPr>
      <t>rkiye</t>
    </r>
  </si>
  <si>
    <r>
      <rPr>
        <sz val="11"/>
        <rFont val="Calibri"/>
        <family val="2"/>
      </rPr>
      <t>Î</t>
    </r>
    <r>
      <rPr>
        <sz val="11"/>
        <rFont val="Calibri"/>
        <family val="2"/>
        <scheme val="minor"/>
      </rPr>
      <t>le-de-France</t>
    </r>
  </si>
  <si>
    <t>Advanced Battery Concepts</t>
  </si>
  <si>
    <t>https://advancedbatteryconcepts.com/</t>
  </si>
  <si>
    <t>8 Consumers Energy Parkway</t>
  </si>
  <si>
    <t>Clare</t>
  </si>
  <si>
    <t>989-424-6645</t>
  </si>
  <si>
    <t xml:space="preserve">Epsilon Advanced Materials (EAM) </t>
  </si>
  <si>
    <t>https://www.epsilonam.com/</t>
  </si>
  <si>
    <t>Gandhi Marg</t>
  </si>
  <si>
    <t>Kala Ghoda</t>
  </si>
  <si>
    <t>https://www.epsilonam.com/contact.php
https://www.businesswire.com/news/home/20231026819379/en/Epsilon-Advanced-Materials-EAM-Announces-Investment-of-650M-Manufacturing-Facility-in-North-Carolina-to-Strengthen-EV-Battery-Industry-in-the-United-States</t>
  </si>
  <si>
    <t>Forsee Power</t>
  </si>
  <si>
    <t xml:space="preserve">Forsee Power Production </t>
  </si>
  <si>
    <t>https://www.forseepower.com/</t>
  </si>
  <si>
    <t>4555 Lyman Drive</t>
  </si>
  <si>
    <t>Hilliard</t>
  </si>
  <si>
    <t>Ivry-Sur-Seine</t>
  </si>
  <si>
    <t>Battery Technology, Inc. (BTI)</t>
  </si>
  <si>
    <t>https://www.batterytech.com/</t>
  </si>
  <si>
    <t>16651 E Johnson Dr</t>
  </si>
  <si>
    <t xml:space="preserve"> City of Industry</t>
  </si>
  <si>
    <t xml:space="preserve">CA </t>
  </si>
  <si>
    <t>(626) 336-6878</t>
  </si>
  <si>
    <t>SMC</t>
  </si>
  <si>
    <t>Manufacturing Support</t>
  </si>
  <si>
    <t>10100 SMC Blvd</t>
  </si>
  <si>
    <t>https://www.linkedin.com/company/smc/about/; https://www.smcusa.com/company</t>
  </si>
  <si>
    <t>Ingevity</t>
  </si>
  <si>
    <t>https://www.ingevity.com/about/our-story/</t>
  </si>
  <si>
    <t>4920 O'Hear Avenue Suite 400</t>
  </si>
  <si>
    <t>North Charleston</t>
  </si>
  <si>
    <t>Ingevity delivers solutions that purify, protect, and enhance, using innovative technologies to solve complex problems and promote sustainability.</t>
  </si>
  <si>
    <t xml:space="preserve">Modular Battery Technologies, Inc. </t>
  </si>
  <si>
    <t>https://modbatt.com/</t>
  </si>
  <si>
    <t>7408 SE Johnson Creek Blvd</t>
  </si>
  <si>
    <t>Packs with Lithium and LPF</t>
  </si>
  <si>
    <t>SD, AP</t>
  </si>
  <si>
    <t>Yates Construction</t>
  </si>
  <si>
    <t xml:space="preserve">https://www.wgyates.com/ </t>
  </si>
  <si>
    <t>MS</t>
  </si>
  <si>
    <t>https://www.wgyates.net/news/panasonic-awards-turner-yates-contract-to-build-ev-battery-plant</t>
  </si>
  <si>
    <t>The factory is a demonstration of the Panasonic Group’s Green IMPACT initiative, which is aimed at reducing the company’s CO2 emission to virtually net-zero by 2030 and contributing to 300 million tons in avoided emissions by 2050. The plant is expected to begin production by the end of March 2025 and will eventually reach approximately 30 GWh of annual production capacity.</t>
  </si>
  <si>
    <t>Universal Solutions International</t>
  </si>
  <si>
    <t>Technology Development</t>
  </si>
  <si>
    <t>https://usi-inc.com/</t>
  </si>
  <si>
    <t>11827 Canon Blvd, suite 203</t>
  </si>
  <si>
    <t>Newport News</t>
  </si>
  <si>
    <t>757-327-0557</t>
  </si>
  <si>
    <t>https://usi-inc.com/about/company-overview/</t>
  </si>
  <si>
    <t>Recognized for its proven and demonstrated expertise as a technology development services provider. The utilization of alternative energy resources has become a focal point in the military, with a particular emphasis on harnessing the latest advancements in lithium and hydrogen battery power. Integration of lithium ion batteries for defenses applications. USI provides material acquisition services, uniquely focused on new technology development and field support logistics, for the Departments &amp; Defense Industry to support product life-cycle management for Unmanned Aircraft Systems, Alternative Energy, Expeditionary Logistics and Manufacturing Technologies.</t>
  </si>
  <si>
    <t>Chemistries</t>
  </si>
  <si>
    <t>Capacity</t>
  </si>
  <si>
    <t>Capacity Units</t>
  </si>
  <si>
    <t>2ndLife Batteries.com</t>
  </si>
  <si>
    <t>Collection; Logistics; Repurposing</t>
  </si>
  <si>
    <t>All Li-ion</t>
  </si>
  <si>
    <t>End-of-life Battery</t>
  </si>
  <si>
    <t xml:space="preserve">Stationary Energy Storage Systems </t>
  </si>
  <si>
    <t>https://2ndlifebatteries.com</t>
  </si>
  <si>
    <t>1562 Crittenden Rd.</t>
  </si>
  <si>
    <t>Alden</t>
  </si>
  <si>
    <t>585-902-8110</t>
  </si>
  <si>
    <t>Ap</t>
  </si>
  <si>
    <t>Battery and electronic waste brokerage firm</t>
  </si>
  <si>
    <t>2ndLifeBatteries.com specializes in rigorously testing and reconditioning hybrid car batteries, offering eco-friendly, like-new performance alternatives with a warranty, ensuring reliability and extending the life of hybrid vehicle batteries</t>
  </si>
  <si>
    <t>https://www.werecyclebatteries.com/, https://werecyclebatteries.com/about/</t>
  </si>
  <si>
    <t xml:space="preserve">A3 Global </t>
  </si>
  <si>
    <t>Collection and Logistics</t>
  </si>
  <si>
    <t>Repair, remanufacture, refurbish and/or repurpose/reuse;</t>
  </si>
  <si>
    <t>https://a3global.com/</t>
  </si>
  <si>
    <t xml:space="preserve">300 Schell LN, Suite 309-310 </t>
  </si>
  <si>
    <t xml:space="preserve">Phoenixville </t>
  </si>
  <si>
    <t>19460</t>
  </si>
  <si>
    <t>445-345-6225</t>
  </si>
  <si>
    <t>Phoenixville</t>
  </si>
  <si>
    <t>A3 Global designs and distributes critical vehicle components, integrating decades of automotive, engineering, and tech expertise to advance mobility in the circular economy, including NuVant Systems and Hybrid Battery 911.</t>
  </si>
  <si>
    <t>Aaron Poynton</t>
  </si>
  <si>
    <t>apoynton@a3global.com</t>
  </si>
  <si>
    <t>(445) 345-6225</t>
  </si>
  <si>
    <t>ACE Green Recycling</t>
  </si>
  <si>
    <t>ACE Green Recycling - Houston</t>
  </si>
  <si>
    <t>Hydrometallurgical recycling</t>
  </si>
  <si>
    <t>All chemistries</t>
  </si>
  <si>
    <t>Mixed metal intermediates - alloy/ salts/ sulfates/ mattes</t>
  </si>
  <si>
    <t>https://www.acegreenrecycling.com/</t>
  </si>
  <si>
    <t>2700 Post Oak Blvd. Suite 2100</t>
  </si>
  <si>
    <t>MT batteries/yr</t>
  </si>
  <si>
    <t>https://www.bizjournals.com/houston/news/2022/12/12/ace-green-recycling-lead-acid-lithium-ion-metals.html?b=1670625366^22179615;</t>
  </si>
  <si>
    <t xml:space="preserve">ACE Green Recycling specializes in battery recycling using a proprietary technology with 100% electrified, hydrometallurgical recycling process. It focuses on lead-acid and lithium-ion batteries, aiming for sustainable, emission-free recycling. </t>
  </si>
  <si>
    <t>Agmet LLC</t>
  </si>
  <si>
    <t>Agmet - Oakwood Village</t>
  </si>
  <si>
    <t>Battery recycling - hydro/ pyro/ direct</t>
  </si>
  <si>
    <t>Black Mass</t>
  </si>
  <si>
    <t>http://www.agmetmetals.com/</t>
  </si>
  <si>
    <t>7800 Medusa St.</t>
  </si>
  <si>
    <t>Oakwood Village</t>
  </si>
  <si>
    <t xml:space="preserve">OH </t>
  </si>
  <si>
    <t>440-439-7400</t>
  </si>
  <si>
    <t>MT waste/yr</t>
  </si>
  <si>
    <t>Oakwood</t>
  </si>
  <si>
    <t>Questionnaire; agmetmetals.com; https://www.zoominfo.com/c/agmet-llc/414574533; http://wwwapp.epa.ohio.gov/dapc/permits_issued/1333536.pdf</t>
  </si>
  <si>
    <t>Calciner throughput was calculated from air permit</t>
  </si>
  <si>
    <t xml:space="preserve">AGMET is a metal recycler based in Ohio. It follows a Recycle 100 philosophy to ensure no waste. </t>
  </si>
  <si>
    <t>Battery-grade lithium hydroxide</t>
  </si>
  <si>
    <t>American Battery Technology</t>
  </si>
  <si>
    <t xml:space="preserve">American Battery Technologies extracts metals from recycled batteries through hydrometallurgy. </t>
  </si>
  <si>
    <t>Aqua Metals LLC</t>
  </si>
  <si>
    <t xml:space="preserve">Aqua Metals Sierra ARC Campus </t>
  </si>
  <si>
    <t>Not specified</t>
  </si>
  <si>
    <t>https://www.aquametals.com/</t>
  </si>
  <si>
    <t>https://aquametals.com/</t>
  </si>
  <si>
    <t>https://www.aquametals.com/sierra-arc-campus/</t>
  </si>
  <si>
    <t>Aqua Metals has a battery recycling facility, recovering valuable metals from spent li-ion batteries, producing lithium hydroxide, nickel, cobalt, copper, and manganese dioxide in a low-carbon, circular process.</t>
  </si>
  <si>
    <t>Aqua Metals Innovation Center</t>
  </si>
  <si>
    <t>160 Denmark Dr</t>
  </si>
  <si>
    <t>McCarran</t>
  </si>
  <si>
    <t>Aqual Metals LLC</t>
  </si>
  <si>
    <t>aquametals.com; https://ie.linkedin.com/company/aqua-metals-limited; https://ir.aquametals.com/presentations</t>
  </si>
  <si>
    <t>Applying current metal recycling technology to Li-ion batteries</t>
  </si>
  <si>
    <t>Recycling Operations</t>
  </si>
  <si>
    <t>Battery grade metal sulfates</t>
  </si>
  <si>
    <t>54 Rockdale Street</t>
  </si>
  <si>
    <t>508-936-7731</t>
  </si>
  <si>
    <t>Questionnaire; ascendelements.com; https://sp-edge.com/companies/631936</t>
  </si>
  <si>
    <t>Used to be Battery Resources; Location of original 500 kg/day pilot plant</t>
  </si>
  <si>
    <t>Ascend Elements recycles lithium-ion batteries using water and chemical treatments to extract valuable metals. Its process is called Aquarefining.</t>
  </si>
  <si>
    <t>Cathode precursor,  Battery grade metal sulfates</t>
  </si>
  <si>
    <t>6505 John Rivers Rd</t>
  </si>
  <si>
    <t>270-402-8943</t>
  </si>
  <si>
    <t xml:space="preserve">SD </t>
  </si>
  <si>
    <t>BNEF Component Database; https://www.recyclingtoday.com/article/ascend-elements-ev-battery-recycling-hopkinsville-kentucky/; https://www.electrive.com/2022/08/03/ascend-elements-to-manufacture-battery-materials-in-kentucky/; https://www.areadevelopment.com/newsItems/8-4-2022/ascend-elements-hopkinsville-kentucky.shtml; https://www.energy.gov/sites/default/files/2022-11/DOE%20BIL%20Battery%20FOA-2678%20Selectee%20Fact%20Sheets.pdf
https://www.prnewswire.com/news-releases/ascend-elements-launches-logistics-simulation-at-americas-first-ev-battery-materials-pcam-manufacturing-facility-302125053.html</t>
  </si>
  <si>
    <t>Base 1</t>
  </si>
  <si>
    <t>9176 Industrial Drive NE</t>
  </si>
  <si>
    <t>Covington</t>
  </si>
  <si>
    <t>470-441-7116</t>
  </si>
  <si>
    <t>BNEF Comp Database; https://www.prnewswire.com/news-releases/ascend-elements-to-recycle-lithium-ion-battery-manufacturing-scrap-for-sk-battery-america-301498901.html#:~:text=Ascend%20Elements%20raised%20%2490M,capacity%20when%20fully%20operational%20later; https://www.ttnews.com/articles/ascend-ev-battery-recycling</t>
  </si>
  <si>
    <t>Recycling facility opened Q1 2022 and was selected to recycle batteries and scrap from SK Battery America; BNEF states that it will produce 21000 MT/yr of precursor cathode active material/CAM materials, but haven't been able to confirm</t>
  </si>
  <si>
    <t>Ascend Elements recycles li-ion batteries using water and chemical treatments to extract valuable metals. Its process is called Aquarefining.</t>
  </si>
  <si>
    <t>ATC Drive Train</t>
  </si>
  <si>
    <t>4R's - Repair, Remanufacture, Refurbish and/or Repurpose</t>
  </si>
  <si>
    <t>9901 W Reno Ave</t>
  </si>
  <si>
    <t>405-577-9901</t>
  </si>
  <si>
    <t>https://atcdrivetrain.com/</t>
  </si>
  <si>
    <t>atcdrivetrain.com; https://journalrecord.com/2021/03/22/atc-drivetrain-to-hire-100-in-oklahoma-city/; https://www.buzzfile.com/business/Atc-Drivetrain-405-577-9901_no:1573378</t>
  </si>
  <si>
    <t>ATC Drivetrain remanufactures packs and other electronics in vehicles, including the addition of new cells for electric cars.</t>
  </si>
  <si>
    <t>Austin Elements</t>
  </si>
  <si>
    <t>Proprietary</t>
  </si>
  <si>
    <t>https://www.austinelements.com/</t>
  </si>
  <si>
    <t>4315 South Drive</t>
  </si>
  <si>
    <t>832-850-6858</t>
  </si>
  <si>
    <t>https://www.austinelements.com/; https://pitchbook.com/profiles/company/503477-83#overview</t>
  </si>
  <si>
    <t>Austin Elements is recharging the lithium-ion battery supply chain through sustainable recycling.</t>
  </si>
  <si>
    <t>B2U Storage Solutions Inc</t>
  </si>
  <si>
    <t>SEPV Sierra</t>
  </si>
  <si>
    <t>Second Life Battery</t>
  </si>
  <si>
    <t>https://www.b2uco.com/</t>
  </si>
  <si>
    <t>450 W. Ave. G</t>
  </si>
  <si>
    <t>Lancaster</t>
  </si>
  <si>
    <t>MWh installation</t>
  </si>
  <si>
    <t>Santa Monica</t>
  </si>
  <si>
    <t>Questionnaire; b2uco.com; https://www.datanyze.com/companies/b2u-storage-solutions/481296852</t>
  </si>
  <si>
    <t>Repurposes End-of-life EV batteries in large-scale energy storage applications in their original pack casing; Have developed a patented EV Pack Storage (EPS) technology. Expanding SEPV to 28 MWh</t>
  </si>
  <si>
    <t>Sorted End-of-life Battery</t>
  </si>
  <si>
    <t>https://bamboocharge.com/battery-2/</t>
  </si>
  <si>
    <t>Questionnaire; https://bamboocharge.com/battery-2/</t>
  </si>
  <si>
    <t>Battery pack cooling solutions, Battery simulation. End of Life: collection, shipping, refurbishing/reuse, recycling/recovery of materials</t>
  </si>
  <si>
    <t>azita@bamboocharge.com</t>
  </si>
  <si>
    <t>Battery M.D. Inc.</t>
  </si>
  <si>
    <t>EV/HEV Batteries</t>
  </si>
  <si>
    <t>http://www.batterymd.com/</t>
  </si>
  <si>
    <t>Battery MD Inc</t>
  </si>
  <si>
    <t>HV EV Battery Pack Remanufacturing; Exclusive battery repair company of GM, Ford, Chrysler from 1999 to present; Workforce range 11-50; Full service battery pack recycling</t>
  </si>
  <si>
    <t xml:space="preserve">
Battery M.D. runs a state-of-the-art  battery laboratory and electric, hybrid, and fuel cell vehicle repair facility. It provides battery system design, testing, and repair services for major automotive companies.</t>
  </si>
  <si>
    <t>Battery Recyclers of America</t>
  </si>
  <si>
    <t>Collection, Disassembling and/ or Storage (Universal Waste Handlers)</t>
  </si>
  <si>
    <t>All LIB</t>
  </si>
  <si>
    <t>https://www.batteryrecyclersofamerica.com/</t>
  </si>
  <si>
    <t>1920 McKinney Ave</t>
  </si>
  <si>
    <t>866-609-1561</t>
  </si>
  <si>
    <t>batteryrecyclersofamerica.com; batteryrecyclersofamerica.com; https://www.zoominfo.com/c/battery-recyclers/397654040</t>
  </si>
  <si>
    <t>Battery Recyclers of America provides nationwide, next-day battery recycling/collection services for various types including lead-acid and lithium-ion batteries, focusing on environmental compliance and efficiency, serving multiple industries, and emphasizing sustainability.</t>
  </si>
  <si>
    <t>https://www.batteryrecyclersofamerica.com/, https://www.batteryrecyclersofamerica.com/battery-recycling/</t>
  </si>
  <si>
    <t>Blue Star Recyclers</t>
  </si>
  <si>
    <t>Consumer Electronics</t>
  </si>
  <si>
    <t>https://www.bluestarrecyclers.org/</t>
  </si>
  <si>
    <t>953 Decatur St., Ste C</t>
  </si>
  <si>
    <t>303-534-1667</t>
  </si>
  <si>
    <t>tons electronic waste/yr</t>
  </si>
  <si>
    <t>bluestarrecyclers.org; http://www.bluestarrecyclers.org/#:~:text=Blue%20Star%20Recyclers%2C%20a%20501c3,sites%20in%20Colorado%20and%20Illinois.</t>
  </si>
  <si>
    <t>Recycles cell phones and computers. 4 other locations.</t>
  </si>
  <si>
    <t>Blue Star Recyclers offers residential and business recycling.</t>
  </si>
  <si>
    <t>https://www.bluestarrecyclers.org/, https://www.bluestarrecyclers.org/team.htm</t>
  </si>
  <si>
    <t>Blue Whale Materials Recycling Plant 1</t>
  </si>
  <si>
    <t>Shredding/ Black mass production</t>
  </si>
  <si>
    <t>All</t>
  </si>
  <si>
    <t>bluewhalematerials.com; https://www.buzzfile.com/business/Blue-Whale-Materials-LLC-202-596-5523;  https://www.electrive.com/2022/05/19/blue-whale-materials-bwm-to-build-5-recycling-plants/; Questionnaire;
https://www.bluewhalematerials.com/blue-whale-expand-leadership; https://www.bluewhalematerials.com/blue-whale-materials-release-copy; https://www.kjrh.com/news/local-news/up-to-90-jobs-expected-with-lithium-ion-battery-recycling-plant-in-bartlesville</t>
  </si>
  <si>
    <t>Looking to develop domestic process and received funding to build 5+ plants in the US and Europe. There appears to exist some facility in Asia used as a proof of concept. Acquired Eclipse Energy.</t>
  </si>
  <si>
    <t xml:space="preserve">Blue Whale Materials plans to construct several battery recycling facilities in the U.S. It will produce black mass to provide to refineries. </t>
  </si>
  <si>
    <t>https://www.bluewhalematerials.com/blue-whale-expand-leadership</t>
  </si>
  <si>
    <t>Call2Recycle</t>
  </si>
  <si>
    <t>US HQ</t>
  </si>
  <si>
    <t>https://www.call2recycle.org/</t>
  </si>
  <si>
    <t>1000 Parkwood Circle</t>
  </si>
  <si>
    <t>877-723-1297</t>
  </si>
  <si>
    <t>Call 2 Recycle</t>
  </si>
  <si>
    <t>Kelleher et al. 2019; call2recycle.org; telecon; https://www.call2recycle.org/2020collectionmilestone/; https://www.linkedin.com/company/call2recycle</t>
  </si>
  <si>
    <t>The 20,000 MT of recyclables (aerospace and battery scrap, plating residues, spent catalysts) included 4,600 MT of Ni, 2,00 MT of Co and 800 MT of Cu; the 2500 employees includes all operations at INO including mining, milling and the smelter</t>
  </si>
  <si>
    <t>Call2Recycle is the country’s largest, most reliable battery recycling program.</t>
  </si>
  <si>
    <t>Canadian HQ</t>
  </si>
  <si>
    <t>5140 Yonge St, Suite 1570</t>
  </si>
  <si>
    <t>M2N6L7</t>
  </si>
  <si>
    <t>888-224-9764</t>
  </si>
  <si>
    <t>Locations and drop-off boxes all across US; only HQ is included; Workforce 11-50 in US and Canada; split estimated</t>
  </si>
  <si>
    <t>Car-Part.com</t>
  </si>
  <si>
    <t>EV/HEV/PHEV</t>
  </si>
  <si>
    <t>https://www.car-part.com/</t>
  </si>
  <si>
    <t>1980 Highland Pike</t>
  </si>
  <si>
    <t>Ft. Wright</t>
  </si>
  <si>
    <t>859-344-1925</t>
  </si>
  <si>
    <t>car-part.com</t>
  </si>
  <si>
    <t>Questionnaire; car-part.com; https://www.linkedin.com/company/car-part.com</t>
  </si>
  <si>
    <t>Car-Part.com serves the recycled auto parts market.</t>
  </si>
  <si>
    <t>https://www.car-part.com/, V</t>
  </si>
  <si>
    <t>Cirba Solutions</t>
  </si>
  <si>
    <t>Recycling Facility</t>
  </si>
  <si>
    <t>Battery grade salts</t>
  </si>
  <si>
    <t>https://www.cirbasolutions.com/</t>
  </si>
  <si>
    <t>Columbia</t>
  </si>
  <si>
    <t>800-852-8127</t>
  </si>
  <si>
    <t>Cirba Solutions recycles a variety of battery types, including Li-ion and alkaline. It also handles the storage and distribution of materials produced from recycled cells.</t>
  </si>
  <si>
    <t>Wixom</t>
  </si>
  <si>
    <t>4930 Holtz Dr</t>
  </si>
  <si>
    <t xml:space="preserve">Kelleher et al. 2019. batterysolutions.com; cirbasolutions.com
</t>
  </si>
  <si>
    <t>Does all front end processing- disassembly, collection, logistics, discharging, storage and physical processing; only 2 process steps listed here; Battery Solutions, Heritage Battery Recycling and RetrievTech combined to form Cirba Solutions</t>
  </si>
  <si>
    <t xml:space="preserve">Kelleher et al. 2019. Process type from https://www.batterysolutions.com/recycling-information/how-are-batteries-recycled/;  https://batterysolutions.com/2020/11/05/battery-recycling-firm-gets-tax-break-for-moving-operations-to-milford-township/; cirbasolutions.com
</t>
  </si>
  <si>
    <t>Mesa</t>
  </si>
  <si>
    <t>618 E Auto Center Dr Ste111</t>
  </si>
  <si>
    <t>Battery Solutions, Heritage Battery Recycling and RetrievTech combined to form Cirba Solutions</t>
  </si>
  <si>
    <t>Eloy</t>
  </si>
  <si>
    <t>520-723-4167</t>
  </si>
  <si>
    <t>Questionnaire; cirbasolutions.com; https://www.azcommerce.com/news-events/news/2022/9/new-lithium-ion-battery-recycling-facility-in-eloy-to-produce-critical-materials-for-north-american-battery-supply-chain/</t>
  </si>
  <si>
    <t>Retriev Tech, Battery Solutions and Heritage Battery Recycling combined to form Cirba Solutions</t>
  </si>
  <si>
    <t>2115 Rexford Rd Suite 550</t>
  </si>
  <si>
    <t>317-243-0811</t>
  </si>
  <si>
    <t xml:space="preserve">35.158216716489655, </t>
  </si>
  <si>
    <t>Questionnaire; heritage-enviro.com; cirbasolutions.com; https://www.linkedin.com/company/cirbasolutions/people/</t>
  </si>
  <si>
    <t>UW Handling</t>
  </si>
  <si>
    <t>8090 Lancaster-Newark Rd NE</t>
  </si>
  <si>
    <t>Baltimore</t>
  </si>
  <si>
    <t>740-653-6290</t>
  </si>
  <si>
    <t>retrievtech.com; https://www.lancastereaglegazette.com/story/news/2019/01/19/retriev-technologies-honored-chambers-large-business-winner/2606155002/; https://www.linkedin.com/company/retriev-technologies-inc-; cirbasolutions.com</t>
  </si>
  <si>
    <t>Total employees over all locations:  51-200; Retriev Tech, Battery Solutions and Heritage Battery Recycling combined to form Cirba Solutions</t>
  </si>
  <si>
    <t>Anaheim</t>
  </si>
  <si>
    <t>1125 Beacon St.</t>
  </si>
  <si>
    <t>Brea</t>
  </si>
  <si>
    <t>800-548-8797</t>
  </si>
  <si>
    <t>retrievtech.com; https://www.linkedin.com/company/retriev-technologies-inc-; cirbasolutions.com</t>
  </si>
  <si>
    <t>Part B TSDF permit; manage all types of batteries; can process Lead-acid for metal reclamation; Total employees over all locations:  51-200; Retriev Tech, Battery Solutions and Heritage Battery Recycling combined to form Cirba Solutions</t>
  </si>
  <si>
    <t>OH HQ/ Recycling Facility</t>
  </si>
  <si>
    <t>265 Quarry Rd SE</t>
  </si>
  <si>
    <t>Kelleher et al. 2019; retrievtech.com; https://www.linkedin.com/company/retriev-technologies-inc-; cirbasolutions.com</t>
  </si>
  <si>
    <t>Part B TSDF permit; Large-format battery recycling lines; Metal recovery; Total employees over all locations:  51-200; Retriev Tech, Battery Solutions and Heritage Battery Recycling combined to form Cirba Solutions</t>
  </si>
  <si>
    <t xml:space="preserve">https://www.energy.gov/mesc/bipartisan-infrastructure-law-battery-materials-processing-and-battery-manufacturing-recycling      </t>
  </si>
  <si>
    <t>Recipient of $75M from DE-FOA-2678 for the new facility; Facility size is noted as "tens of thousands of tonnes of batteries"; assumed 10,000 MT; actual products were not listed and were assumed to be battery-grade sulfates</t>
  </si>
  <si>
    <t>Cathode Precursor</t>
  </si>
  <si>
    <t>9384 Highway 22A</t>
  </si>
  <si>
    <t>Trail</t>
  </si>
  <si>
    <t>V1R 4W6</t>
  </si>
  <si>
    <t>877-468-6926</t>
  </si>
  <si>
    <t>Primary and secondary (rechargeable) Li and Li-ion battery recycling; treat scrap components from Li-ion battery manufacturing; Canadian HW permit; Total employees over all locations:  51-200; Retriev Tech, Battery Solutions and Heritage Battery Recycling combined to form Cirba Solutions</t>
  </si>
  <si>
    <t>Clean Earth Inc.</t>
  </si>
  <si>
    <t>West Melbourne</t>
  </si>
  <si>
    <t xml:space="preserve">Pyrometallurgy recycling </t>
  </si>
  <si>
    <t>Mixed Alloy</t>
  </si>
  <si>
    <t>https://www.cleanearthinc.com/locations/west-melbourne-florida</t>
  </si>
  <si>
    <t>4317 J Fortune Place</t>
  </si>
  <si>
    <t>321-952-1516</t>
  </si>
  <si>
    <t>https://www.cleanearthinc.com/</t>
  </si>
  <si>
    <t>Clean Earth Inc</t>
  </si>
  <si>
    <t>https://www.cleanearthinc.com/locations/west-melbourne-florida; https://craft.co/clean-earth; https://www.linkedin.com/company/clean-earth-inc-</t>
  </si>
  <si>
    <t>Used to be AERC Recycling; Entire company has 1001-5000 employees</t>
  </si>
  <si>
    <t xml:space="preserve">Clean Earth Inc. is a multipurpose recycling and waste disposal company. </t>
  </si>
  <si>
    <t>Mitchell Ave</t>
  </si>
  <si>
    <t>https://www.cleanearthinc.com/locations/allentown-pennsylvania-mitchell-ave</t>
  </si>
  <si>
    <t>2591 Mitchell Ave</t>
  </si>
  <si>
    <t>610-797-7608</t>
  </si>
  <si>
    <t>https://www.cleanearthinc.com/sites/default/files/file/2021-05/Battery_Recycling_Profile_Sheet_0_0_0.pdf; https://craft.co/clean-earth; https://www.linkedin.com/company/clean-earth-inc-</t>
  </si>
  <si>
    <t>Coherent Corp.</t>
  </si>
  <si>
    <t>SHARP Plant #1</t>
  </si>
  <si>
    <t>Precursor and Cathode Active Materials</t>
  </si>
  <si>
    <t>https://www.coherent.com/</t>
  </si>
  <si>
    <t xml:space="preserve">375 Saxonburg Blvd. </t>
  </si>
  <si>
    <t>Saxonburg</t>
  </si>
  <si>
    <t>16056-9499</t>
  </si>
  <si>
    <t xml:space="preserve"> 724-352-4455</t>
  </si>
  <si>
    <t>https://ii-vi.com/</t>
  </si>
  <si>
    <t>Coherent Corp is commercializing  breakthrough black mass hydrometallurgical recycling technology to produce precursor cathode active material and battery grade lithium hydroxide.</t>
  </si>
  <si>
    <t>https://www.coherent.com/materials/lithium-batteries/lithium-ion-battery-recycling</t>
  </si>
  <si>
    <t>Ghazaleh Nazari</t>
  </si>
  <si>
    <t>Ghazaleh.Nazari@coherent.com</t>
  </si>
  <si>
    <t>1-416-700-2023</t>
  </si>
  <si>
    <t>Cycling Batteries LLC.</t>
  </si>
  <si>
    <t>Ad Black</t>
  </si>
  <si>
    <t>https://www.cyclingbatteries.com/</t>
  </si>
  <si>
    <t>3 Wentworth Ct</t>
  </si>
  <si>
    <t>Chatham</t>
  </si>
  <si>
    <t>646-508-2975</t>
  </si>
  <si>
    <t>adam@cyclingbatteries.com</t>
  </si>
  <si>
    <t>Casa Grande</t>
  </si>
  <si>
    <t>https://ecobat.com/</t>
  </si>
  <si>
    <t>1474 N VIP Blvd</t>
  </si>
  <si>
    <t>JayDB; https://ecobat.com/wp-content/uploads/2023/04/Casa-Grande-QA.pdf; https://ecobat.com/our-business/</t>
  </si>
  <si>
    <t>Startup expected end of 2023, early 2024; Facility may be expanded in future.</t>
  </si>
  <si>
    <t>Ecobat is the world leader in battery recycling and lead production. It is advancing the development of technologies and processes for recycling and recovery of lithium-ion and other battery chemistries.</t>
  </si>
  <si>
    <t>Phase 2</t>
  </si>
  <si>
    <t>https://electrabmc.com/</t>
  </si>
  <si>
    <t>T/yr</t>
  </si>
  <si>
    <t>firstcobalt.com; AABC; northernontariobusiness.com/regional-news/timmins/first-cobalt-decides-to-go-big-on-refinery-restart-2585909; https://www.firstcobalt.com/_resources/reports/20190627-Ausenco-ConceptualStudy_Rev-E.pdf?v=0.716; https://www.firstcobalt.com/_resources/reports/First-Cobalt-Refinery-AACE-Feasibilit-Study-July-9-2020.pdf?v=0.716; Questionnaire; https://electrabmc.com/wp-content/uploads/2022/06/06_15_22-Electra-BMC-June-2022.pdf; https://electrabmc.com/our-business/battery-materials-park/</t>
  </si>
  <si>
    <t xml:space="preserve">Electra Battery Materials owns a cobalt-copper deposit and recycling facility. Materials from batteries are recovered via chemical treatment. </t>
  </si>
  <si>
    <t>https://www.elementenergy.com/</t>
  </si>
  <si>
    <t>www.elementenergy.com</t>
  </si>
  <si>
    <t>Element Energy Inc. designs battery management systems meant to prolong the use of second-life batteries. It also designs energy storage systems for reused batteries.</t>
  </si>
  <si>
    <t>Elemental Advanced Materials</t>
  </si>
  <si>
    <t>Not applicable</t>
  </si>
  <si>
    <t>Plastics</t>
  </si>
  <si>
    <t>Graphene/ Synthetic graphite</t>
  </si>
  <si>
    <t>https://elementaladm.com/</t>
  </si>
  <si>
    <t>11603 A Brittmoore Park Drive</t>
  </si>
  <si>
    <t>346-633-1044</t>
  </si>
  <si>
    <t>MT/year</t>
  </si>
  <si>
    <t>Questionnaire; elementaladm.com</t>
  </si>
  <si>
    <t xml:space="preserve">Elemental Advanced Materials is a recycling company that produces graphene and hydrogen from waste plastic. </t>
  </si>
  <si>
    <t>David Hudson</t>
  </si>
  <si>
    <t>dhudson@elementaladm.com</t>
  </si>
  <si>
    <t>713- 443-3519</t>
  </si>
  <si>
    <t>ExPost Technology</t>
  </si>
  <si>
    <t>https://www.exposttechnology.com/</t>
  </si>
  <si>
    <t>9500 Gilman Dr</t>
  </si>
  <si>
    <t>858-214-8579</t>
  </si>
  <si>
    <t>ExPost's disruptive process rejuvenates and transforms battery components to pristine states, economically recycling and upcycling various scrap and spent batteries, including lithium iron phosphate</t>
  </si>
  <si>
    <t>Benson Lam</t>
  </si>
  <si>
    <t>bensonlam@exposttechnology.com</t>
  </si>
  <si>
    <t>619-890-0172</t>
  </si>
  <si>
    <t>Gem Southwest LLC</t>
  </si>
  <si>
    <t>https://www.gemsouthwestllc.com/</t>
  </si>
  <si>
    <t>3950 Platinum Way</t>
  </si>
  <si>
    <t>909-983-7098</t>
  </si>
  <si>
    <t>https://gemsouthwestllc.com/</t>
  </si>
  <si>
    <t>Gem Iron and Metal, Inc</t>
  </si>
  <si>
    <t>gemsouthwestllc.com; gem.us.com</t>
  </si>
  <si>
    <t>Gem Southwest is an e-waste and electronics recycler. It repurposes second-hand electronics, including lithium-ion batteries.</t>
  </si>
  <si>
    <t>Glencore Sudbury Nickel Smelter</t>
  </si>
  <si>
    <t>2  Longyear Dr</t>
  </si>
  <si>
    <t>Greater Sudbury</t>
  </si>
  <si>
    <t>750-699-3400</t>
  </si>
  <si>
    <t>MT recyclables</t>
  </si>
  <si>
    <t>Barr</t>
  </si>
  <si>
    <t>Questionnaire; https://www.glencore.ca/en/sudburyino/media/insights-and-stories/our-integrated-nickel-operations-celebrates-30th-year-in-the-recycling-business; https://www.glencore.ca/en/sudburyino/who-we-are/at-a-glance</t>
  </si>
  <si>
    <t>Global Battery Solutions</t>
  </si>
  <si>
    <t>https://www.globalbatterysolutions.com/</t>
  </si>
  <si>
    <t>globalbatterysolutions.com; Questionnaire</t>
  </si>
  <si>
    <t>Global Battery Solutions specializes in the repair, refurbishment, and recycling of lithium-ion batteries, focusing on extending their lifecycle and promoting sustainable practices.</t>
  </si>
  <si>
    <t>https://www.glencore.com/, https://www.glencore.com/who-we-are</t>
  </si>
  <si>
    <t>Global Battery Solutions performs diagnostics and repairs on used battery packs. It installs chips on individual cells that can track cell health.</t>
  </si>
  <si>
    <t xml:space="preserve">GlobalTech Environmental </t>
  </si>
  <si>
    <t>GlobalTech Environmental</t>
  </si>
  <si>
    <t>https://www.globaltechenvironmental.com/</t>
  </si>
  <si>
    <t>205 N Depot St</t>
  </si>
  <si>
    <t>Fox Lake</t>
  </si>
  <si>
    <t>800-770-2330</t>
  </si>
  <si>
    <t>https://www.zoominfo.com/c/globaltech-environmental/374948194; https://www.linkedin.com/company/globaltech-environmental-corp-; globaltechenvironmental</t>
  </si>
  <si>
    <t>LinkedIn states 11-50 employees and that they are a Large Quantity Universal Waste Handler</t>
  </si>
  <si>
    <t>GlobalTech Environmental pioneers sustainable battery recycling methods in the U.S., reclaiming zinc, manganese, nickel, and cobalt metals. It also offers battery reuse and testing.</t>
  </si>
  <si>
    <t>Green Li-ion</t>
  </si>
  <si>
    <t>GLMC1</t>
  </si>
  <si>
    <t>Precursor Cathode Active Material, Graphite, Lithium carbonate</t>
  </si>
  <si>
    <t>https://www.greenli-ion.com/</t>
  </si>
  <si>
    <t>Atoka</t>
  </si>
  <si>
    <t>MT Precursor cathode active material/yr</t>
  </si>
  <si>
    <t>https://www.businesswire.com/news/home/20240411019823/en/Green-Li-ion-Launches-North-America%E2%80%99s-First-Commercial-Scale-Plant-to-Produce-Recycled-Lithium-Ion-Engineered-Battery-Materials#:~:text=Located%20in%20Atoka%2C%20Oklahoma%2C%20the,with%20the%20production%20done%20all; https://www.manufacturingdive.com/news/green-li-ion-battery-materials-processing-atoka-oklahoma-black-mass-recycling/712867/; https://cen.acs.org/business/Green-Li-ion-starts-battery/102/i12</t>
  </si>
  <si>
    <t>ATOKA, Okla.--(BUSINESS WIRE)--Green Li-ion, a lithium-ion battery recycling technology company, announced the launch of its first commercial-scale installation to produce sustainable, battery-grade materials, the first of its kind in North America. The plant, located within an existing recycling facility, will produce valuable battery-grade cathode and anode materials from concentrated components of spent batteries using Green Li-ion’s patented multi-cathode-producing Green-hydrorejuvenation™ technology.</t>
  </si>
  <si>
    <t xml:space="preserve">
Green Li-ion offers global lithium-ion battery recycling technology with modular hardware that transforms battery waste into cathode and anode materials, ready for integration into new battery manufacturing.</t>
  </si>
  <si>
    <t>Higher Wire Inc.</t>
  </si>
  <si>
    <t>https://higherwire.com/</t>
  </si>
  <si>
    <t>1321 W McKinley St</t>
  </si>
  <si>
    <t>480-442-2007</t>
  </si>
  <si>
    <t>Trevor Warren</t>
  </si>
  <si>
    <t>trevor@higherwire.com</t>
  </si>
  <si>
    <t>509-389-4578</t>
  </si>
  <si>
    <t>INMETCO</t>
  </si>
  <si>
    <t>https://inmetco.com/</t>
  </si>
  <si>
    <t>One INMETCO Dr</t>
  </si>
  <si>
    <t>Ellwood City</t>
  </si>
  <si>
    <t>724-758-5515</t>
  </si>
  <si>
    <t>https://www.befesa.com/</t>
  </si>
  <si>
    <t>Befesa</t>
  </si>
  <si>
    <t>Erandio</t>
  </si>
  <si>
    <t>Biscay</t>
  </si>
  <si>
    <t>Spain</t>
  </si>
  <si>
    <t>Kelleher et al. 2019 and website; azr.com;
gasp-pgh.org/wp-content/uploads/ocrINMETCO-TVOP.pdf PA operating permit; https://rocketreach.co/inmetco-profile_b450c743fc7e75f4; https://www.dnb.com/business-directory/company-profiles.international_metal_reclaiming_corporation.476a024d6b4367d41fa1f4b32880a9bf.html</t>
  </si>
  <si>
    <t>DNB states 108 employees across all 10 sites.  Workforce Range: 27-100</t>
  </si>
  <si>
    <t>Interco - A Metaltronics Recycler</t>
  </si>
  <si>
    <t>Interco</t>
  </si>
  <si>
    <t>https://intercotradingco.com/</t>
  </si>
  <si>
    <t>10 Fox Industrial Dr.</t>
  </si>
  <si>
    <t>Madison</t>
  </si>
  <si>
    <t>877-200-0840</t>
  </si>
  <si>
    <t>intercotradingco.com; https://www.zoominfo.com/pic/interco-trading-company-company/347376512; https://intercotradingco.com/recycle-batteries/</t>
  </si>
  <si>
    <t>Interco is a general recycling facility, handling metals, batteries, and other electronics. It processes li-ion batteries into black mass then physically separate metals.</t>
  </si>
  <si>
    <t>Interstate Battery Recycling LLC</t>
  </si>
  <si>
    <t>Interstate Batteries</t>
  </si>
  <si>
    <t>https://www.interstatebatteries.com/recycling</t>
  </si>
  <si>
    <t>12770 Merit Dr Ste 300</t>
  </si>
  <si>
    <t>888-872-4001</t>
  </si>
  <si>
    <t>https://www.interstatebatteries.com/</t>
  </si>
  <si>
    <t>interstatebatteries.com; https://www.dnb.com/business-directory/company-profiles.interstate_batteries_inc.a2493cccf7d232e0c2616774353909bb.html</t>
  </si>
  <si>
    <t>Over 400,000 stores and distribution centers nationwide; Primarily recycles lead-acid, but will also accept NiCd, NiMH and LIB</t>
  </si>
  <si>
    <t>Interstate Batteries, in regards to recycling, primarily handles lead-acid batteries. However, it does accept li-ion batteries.</t>
  </si>
  <si>
    <t>IT Asset Partners (ITAP), Inc.</t>
  </si>
  <si>
    <t>IT Asset Partners (ITAP)</t>
  </si>
  <si>
    <t>https://www.goitap.com/</t>
  </si>
  <si>
    <t>8966 Mason Ave</t>
  </si>
  <si>
    <t>Chatsworth</t>
  </si>
  <si>
    <t>323-685 4827</t>
  </si>
  <si>
    <t>IT Asset Partners</t>
  </si>
  <si>
    <t>goitap.com</t>
  </si>
  <si>
    <t>Reverse Logistics Industry; Workforce Range: 51-200; Unclear if they have a processing facility, consulting or just provide logistics</t>
  </si>
  <si>
    <t>IT Asset Partners recycles li-ion batteries and other e-waste. Its HQ is in the U.S., but it has facilities overseas.</t>
  </si>
  <si>
    <t>IT eCycling (ITeC) Solutions LLC</t>
  </si>
  <si>
    <t>IT eCycling Solutions</t>
  </si>
  <si>
    <t>https://www.itecycling.com/</t>
  </si>
  <si>
    <t>1601 SE Tater Peeler Rd</t>
  </si>
  <si>
    <t>734-604-6119</t>
  </si>
  <si>
    <t>itecycling.com; https://www.linkedin.com/company/; https://wastebits.com/locator/location/it-ecycling-solutions-llc</t>
  </si>
  <si>
    <t>Workforce Range: 1-10 in US; Has a global partner network in 12 countries; no NA processing facilities yet; global capacity is 30,000 MT/yr - plans to double capacity in 2021; website info not updated to 2022 goals</t>
  </si>
  <si>
    <t xml:space="preserve">IT eCycling Solutions is an end-of-life battery processor. It assesses used batteries and either recycle them for raw materials or repurpose them. </t>
  </si>
  <si>
    <t>Li Industries</t>
  </si>
  <si>
    <t>Battery sorting</t>
  </si>
  <si>
    <t>https://www.li-ind.com/</t>
  </si>
  <si>
    <t>10021 Rodney St</t>
  </si>
  <si>
    <t>Pineville</t>
  </si>
  <si>
    <t>Mt/yr</t>
  </si>
  <si>
    <t>Blacksburg</t>
  </si>
  <si>
    <t>li-ind.com; https://www.sbir.gov/sbirsearch/detail/1522781; https://sp-edge.com/companies/1228797; https://www.google.com/search?q=li+industries+intake+capacity&amp;rlz=1C1VDKB_enUS1064US1064&amp;oq=li+industr&amp;aqs=chrome.0.69i59l2j69i64j69i57j0i20i263i512j69i60l3.10199j0j7&amp;sourceid=chrome&amp;ie=UTF-8#ip=1</t>
  </si>
  <si>
    <t>Has proprietary Direct Electrode-to-Electrode (Direct E2E) recycling technology; Company says sorting facility is in Charlotte, but could not find it and so since Pineville is near Charlotte, used the Pineville address.</t>
  </si>
  <si>
    <t>https://www.li-ind.com/posts/li-industries-raises-series-b-funding-to-expand-next-generation-battery-recycling-technology</t>
  </si>
  <si>
    <t>Facility location was not provided and so center of Charlotte, NC was used for GPS</t>
  </si>
  <si>
    <t>Has proprietary Direct Electrode-to-Electrode (Direct E2E) recycling technology</t>
  </si>
  <si>
    <t>Li-Cycle Corp.</t>
  </si>
  <si>
    <t>Arizona Spoke</t>
  </si>
  <si>
    <t>https://li-cycle.com/arizona-spoke/</t>
  </si>
  <si>
    <t>4461 E Nunneley Rd</t>
  </si>
  <si>
    <t>Gilbert</t>
  </si>
  <si>
    <t>1-877-542-9253</t>
  </si>
  <si>
    <t>https://www.li-cycle.com/</t>
  </si>
  <si>
    <t>Li-Cycle</t>
  </si>
  <si>
    <t>https://li-cycle.com/in-the-news/li-cycle-opens-arizona-spoke-facility/</t>
  </si>
  <si>
    <t>Soon, the Hub (Rochester) will be able to process the black mass. Facility claims 95% recycling efficiency.</t>
  </si>
  <si>
    <t>Li-Cycle works in lithium-ion battery resource recovery and recycling. Four operational facilities process old batteries. The Rochester Hub plans to process black mass into useful battery materials.</t>
  </si>
  <si>
    <t>Alabama Spoke</t>
  </si>
  <si>
    <t>https://li-cycle.com/alabama-spoke/</t>
  </si>
  <si>
    <t>1601 Boone Blvd</t>
  </si>
  <si>
    <t>Tuscaloosa</t>
  </si>
  <si>
    <t>Ontario Spoke</t>
  </si>
  <si>
    <t>158 Hagerman Ave</t>
  </si>
  <si>
    <t>K7K 5B8</t>
  </si>
  <si>
    <t>877-542-9253</t>
  </si>
  <si>
    <t>https://li-cycle.com/news/li-cycle-announces-commercial-lithium-ion-battery-recycling-plant-now-operational-in-rochester-new-york/; Questionnaire; https://www.linkedin.com/company/li-cycle/</t>
  </si>
  <si>
    <t>Also includes sorting and storage. Soon, the Hub (Rochester) will be able to process the black mass. Facility claims 95% recycling efficiency. 359 total employees.</t>
  </si>
  <si>
    <t>New York Spoke</t>
  </si>
  <si>
    <t>100 Latona Rd Eastman Business Park</t>
  </si>
  <si>
    <t>877-542-9254</t>
  </si>
  <si>
    <t>https://li-cycle.com/news/li-cycle-announces-commercial-lithium-ion-battery-recycling-plant-now-operational-in-rochester-new-york/; Questionnaire</t>
  </si>
  <si>
    <t>Also includes sorting and storage. Soon, the Hub (Rochester) will be able to process the black mass. Facility claims 95% recycling efficiency.</t>
  </si>
  <si>
    <t>Lithion Recycling</t>
  </si>
  <si>
    <t>https://www.lithionrecycling.com/</t>
  </si>
  <si>
    <t>7100 Jean-Talon East, Suite 410</t>
  </si>
  <si>
    <t>Anjou</t>
  </si>
  <si>
    <t>H1M 3S3</t>
  </si>
  <si>
    <t>514-353-4008</t>
  </si>
  <si>
    <t>Questionnaire; lithionrecycling.com; Propulsion Quebec; Pitchbook.com</t>
  </si>
  <si>
    <t>Lithion St-Bruno</t>
  </si>
  <si>
    <t>St-Bruno-de-Montrarville</t>
  </si>
  <si>
    <t>https://www.lithiontechnologies.com/lithium-ion-battery-recycling-plant/</t>
  </si>
  <si>
    <t xml:space="preserve">Moment Energy </t>
  </si>
  <si>
    <t>Moment Energy</t>
  </si>
  <si>
    <t>Refurbishing and Repurposing</t>
  </si>
  <si>
    <t>Battery Energy Storage System</t>
  </si>
  <si>
    <t>https://www.momentenergy.com/</t>
  </si>
  <si>
    <t>Coquitlam</t>
  </si>
  <si>
    <t>miguel@momentenergy.com</t>
  </si>
  <si>
    <t>Natural Ventures</t>
  </si>
  <si>
    <t>Metals</t>
  </si>
  <si>
    <t>https://natven.net/</t>
  </si>
  <si>
    <t>2904 West 500 South</t>
  </si>
  <si>
    <t>Salt Lake City</t>
  </si>
  <si>
    <t>801-633-4595</t>
  </si>
  <si>
    <t>Questionnaire; https://natven.net/</t>
  </si>
  <si>
    <t xml:space="preserve">Natural Ventures is a precious metals recycling company based in Salt Lake City, Utah.  It services the Rocky Mountain Region and beyond.  </t>
  </si>
  <si>
    <t>Natural Ventures - CO</t>
  </si>
  <si>
    <t>7071 Lowell Blvd</t>
  </si>
  <si>
    <t>Westminster</t>
  </si>
  <si>
    <t>801-706-7930</t>
  </si>
  <si>
    <t xml:space="preserve">Natural Ventures is an automotive battery recycling company.  It buys all styles of automotive batteries for the purpose of reuse, repurpose, and recycling. </t>
  </si>
  <si>
    <t>Nethers Batteries</t>
  </si>
  <si>
    <t>http://netherswholesale.com/</t>
  </si>
  <si>
    <t>1422 Ruddiman Dr.</t>
  </si>
  <si>
    <t>North Muskegon</t>
  </si>
  <si>
    <t>740-404-9650</t>
  </si>
  <si>
    <t>https://www.netherswholesale.com/</t>
  </si>
  <si>
    <t>netherswholesale.com; https://www.zoominfo.com/c/nethers-batteries/528849454</t>
  </si>
  <si>
    <t>Ebike battery rebuilding and upgrading</t>
  </si>
  <si>
    <t>Nethers Batteries specializes in providing a range of battery solutions, including sales, services, and recycling for various types of batteries, catering to e-bikes customers</t>
  </si>
  <si>
    <t>http://netherswholesale.com/, https://mygermany.com/bike-shipping-service/?gclid=EAIaIQobChMIpeGLoMacgwMV3y7UAR1i7QogEAAYASAAEgIkw_D_BwE#lithium</t>
  </si>
  <si>
    <t>Omega Harvested Metallurgical</t>
  </si>
  <si>
    <t>https://www.ohm-inc.com/</t>
  </si>
  <si>
    <t>7515 Hill Road Canal</t>
  </si>
  <si>
    <t xml:space="preserve"> Winchester</t>
  </si>
  <si>
    <t>877-320-0515</t>
  </si>
  <si>
    <t>Kentucky</t>
  </si>
  <si>
    <t>https://www.signalhire.com/companies/omega-harvest-inc; ohm-inc.com; https://wastebits.com/locator/location/omega-harvested-metallurgical</t>
  </si>
  <si>
    <t>Classified as TSDF</t>
  </si>
  <si>
    <t>Omega Harvested Metallurgical offers forward-thinking lithium-ion battery recycling.</t>
  </si>
  <si>
    <t>POEN America Inc</t>
  </si>
  <si>
    <t>https://www.poen.co.kr/en/</t>
  </si>
  <si>
    <t>POEN</t>
  </si>
  <si>
    <t>Hwaseong-si, Gyeonggi-do</t>
  </si>
  <si>
    <t>SE</t>
  </si>
  <si>
    <t xml:space="preserve">POEN's startup remanufactured battery packs match the performance and quality of new units, emphasizing sustainable resource circulation by maximizing battery lifespan.
</t>
  </si>
  <si>
    <t>HYUN JOON, KM</t>
  </si>
  <si>
    <t>hjkim@poen.co.kr</t>
  </si>
  <si>
    <t>1-323-388-9021</t>
  </si>
  <si>
    <t>Princeton NuEnergy</t>
  </si>
  <si>
    <t>Battery grade cathode materials</t>
  </si>
  <si>
    <t>https://www.pnecycle.com/</t>
  </si>
  <si>
    <t>1200 Florence Columbus Road</t>
  </si>
  <si>
    <t>Bordentown</t>
  </si>
  <si>
    <t>973-818-3428</t>
  </si>
  <si>
    <t>Princeton</t>
  </si>
  <si>
    <t>https://www.newmoa.org/events/docs/493/Yan_Lithium_June2021.pdf;https://www.apollo.io/companies/Princeton-Nuenergy/5f99584d62b6c600da8bc7d5?chart=count</t>
  </si>
  <si>
    <t>Also offer second life batteries and technology licensing</t>
  </si>
  <si>
    <t xml:space="preserve">Princeton NuEnergy focuses on direct recycling of lithium-ion batteries using a novel low-temperature process, aiming to provide a cost-efficient, eco-friendly solution to enhance recycling efficiency and purity for battery markets. </t>
  </si>
  <si>
    <t>https://www.pnecycle.com/, https://pnecycle.com/company-overview/</t>
  </si>
  <si>
    <t>Lithium-Ion Battery Direct Recycling Pilot Plant</t>
  </si>
  <si>
    <t xml:space="preserve">2101 Couch Dr. </t>
  </si>
  <si>
    <t>McKinney</t>
  </si>
  <si>
    <t>469-525-4188</t>
  </si>
  <si>
    <t>https://greentx.wistron.com/en-global/Home/index</t>
  </si>
  <si>
    <t>Wistron Greentech</t>
  </si>
  <si>
    <t>https://www.prnewswire.com/news-releases/princeton-nuenergy-pne-and-wistron-greentech-announce-grand-opening-of-lithium-ion-battery-recycling-pilot-line-in-mckinney-texas-301658191.html</t>
  </si>
  <si>
    <t>In collaboration with Wistron GreenTech</t>
  </si>
  <si>
    <t>RecycLiCo Battery Materials Inc.</t>
  </si>
  <si>
    <t>RecycLiCo Pilot Plant</t>
  </si>
  <si>
    <t>https://www.recyclico.com/</t>
  </si>
  <si>
    <t>13260 Delf Pl #150</t>
  </si>
  <si>
    <t>V6V 2A2</t>
  </si>
  <si>
    <t>604-273-3600</t>
  </si>
  <si>
    <t>https://recyclico.com/; Questionnaire; https://www.zoominfo.com/c/american-manganese-inc/356800452; https://recyclico.com/wp-content/uploads/2019/04/AMY_Presentation-Dec_2021.pdf</t>
  </si>
  <si>
    <t>Workforce range &lt; 25; used average; Used to be called American Manganese; Expected to scale up to demo scale (0.5 tonne/day)in 2022</t>
  </si>
  <si>
    <t xml:space="preserve">RecycLiCo Battery Materials excels in recycling, achieving up to 99% recovery of cathode metals from battery scrap, turning them into high-purity materials for sustainable, zero-loss battery production. </t>
  </si>
  <si>
    <t>Recycling Coordinators, Inc.</t>
  </si>
  <si>
    <t>https://www.recyclingcoordinators.com/</t>
  </si>
  <si>
    <t>600  East Exchange St</t>
  </si>
  <si>
    <t>Akron </t>
  </si>
  <si>
    <t>800-860-6943</t>
  </si>
  <si>
    <t>Recycling Coordinators</t>
  </si>
  <si>
    <t>Akron</t>
  </si>
  <si>
    <t>recyclingcoordinators.com; https://www.dnb.com/business-directory/company-profiles.recycling_coordinators.657eb7352f8869ec43d580f11a92adba.html; https://rocketreach.co/recycling-coordinators-inc-profile_b5d58f55f42e3ab1</t>
  </si>
  <si>
    <t>Air permit is for spray booth and so likely is a hydro-type facility. Process all types of metal bearing industrial by-products that contain Ni, Co, Cu and others.  Workforce range (DNB and Rocket reach):  20-38</t>
  </si>
  <si>
    <t>Recycling Coordinators is a multipurpose recycling facility, taking in scrap metals, batteries, and more. Once processed, the raw materials can be sent elsewhere.</t>
  </si>
  <si>
    <t>Redivivus</t>
  </si>
  <si>
    <t>Collection, Neutralization; Disassembling and/ or Storage (Universal Waste Handlers)</t>
  </si>
  <si>
    <t>Neutralization; Logistics</t>
  </si>
  <si>
    <t>https://www.redivivus.tech/</t>
  </si>
  <si>
    <t>2012 North Cascade Avenue</t>
  </si>
  <si>
    <t>Colorado Springs</t>
  </si>
  <si>
    <t xml:space="preserve">SD; AP </t>
  </si>
  <si>
    <t>7/1/2024; 8/8/2024</t>
  </si>
  <si>
    <t>https://www.startengine.com/redivivus; redivivus.tech</t>
  </si>
  <si>
    <t>Developing Redi-Shred that freezes batteries and shreds them to produce a safe slurry; targeting steel companies for metal products</t>
  </si>
  <si>
    <t>https://www.zoominfo.com/p/Erika-Guerrero/3659333489</t>
  </si>
  <si>
    <t xml:space="preserve">
Erika Guerrero</t>
  </si>
  <si>
    <t>Redwood Materials - Tahoe Campus</t>
  </si>
  <si>
    <t>1201 Norway Dr</t>
  </si>
  <si>
    <t>MT cathode active materials</t>
  </si>
  <si>
    <t>https://ndep.nv.gov/uploads/documents/ap3499-4396-proposed-action.pdf</t>
  </si>
  <si>
    <t xml:space="preserve">Redwood Materials is building a circular supply chain to power a sustainable world. </t>
  </si>
  <si>
    <t>https://www.redwoodmaterials.com/, https://www.redwoodmaterials.com/about/</t>
  </si>
  <si>
    <t>Redwood Materials - McCarran</t>
  </si>
  <si>
    <t>Scrap copper wire</t>
  </si>
  <si>
    <t>Battery grade anode materials</t>
  </si>
  <si>
    <t>MT battery-grade copper foil</t>
  </si>
  <si>
    <t>Redwood Materials - TRIC</t>
  </si>
  <si>
    <t>Questionnaire; www.redwoodmaterials.com; https://www.nevadaappeal.com/news/2023/sep/07/battery-recycler-eyes-5-million-square-foot-space-at-tahoe-reno-industrial-center/</t>
  </si>
  <si>
    <t>Redwood Materials - SC</t>
  </si>
  <si>
    <t>114 Three Point Dr</t>
  </si>
  <si>
    <t>Ridgeville</t>
  </si>
  <si>
    <t>GWh cathode and anode materials</t>
  </si>
  <si>
    <t>https://www.redwoodmaterials.com/news/announcing-redwood-south-carolina/</t>
  </si>
  <si>
    <t>Redwood Materials - Research and Product Development</t>
  </si>
  <si>
    <t>89706</t>
  </si>
  <si>
    <t>redwoodmaterials.com;  https://techcrunch.com/2020'/10/09/why-amazon-and-panasonic-are-betting-on-this-battery-recycling-startup/; https://www.handelsblatt.com/technik/it-internet/ex-technikchef-tesla-mitgruender-straubel-will-das-recycling-von-e-auto-batterien-revolutionieren/26242540.html?ticket=ST-12749081-EEL1lWNknDLaB49qWvNe-ap1; Questionnaire; https://www.redwoodmaterials.com/news/update-california-ev-battery-recycling-program/</t>
  </si>
  <si>
    <t xml:space="preserve">B2B company, but website states that it takes small devices; States it recycles 1 GW;/yr &gt; 20,000 EV batteries; Recycles battery scrap; </t>
  </si>
  <si>
    <t>ReElement Technologies</t>
  </si>
  <si>
    <t>Noblesville Commercialization Facility</t>
  </si>
  <si>
    <t>Recycling, Recovery, Refining</t>
  </si>
  <si>
    <t>End-of-life Battery, Black mass</t>
  </si>
  <si>
    <t>Battery-grade material production (e.g., anode active material, battery-grade cobalt sulfate), Cathode battery grade materials, lithium carbonate, lithium hydroxide, Research and Development</t>
  </si>
  <si>
    <t>https://www.reelementtech.com/</t>
  </si>
  <si>
    <t>1716 Pleasant St</t>
  </si>
  <si>
    <t>317-855-9926</t>
  </si>
  <si>
    <t>American Resources Corporation</t>
  </si>
  <si>
    <t>Questionnaire; https://www.reelementtech.com</t>
  </si>
  <si>
    <t>ReElement Technologies recovers rare earth elements and critical battery metals from recycled batteries, permanent magnets, black mass, and mined feedstocks.</t>
  </si>
  <si>
    <t>David Sauve</t>
  </si>
  <si>
    <t>dms@reelementtech.com</t>
  </si>
  <si>
    <t>585-313-47904</t>
  </si>
  <si>
    <t>Rejoule Energy</t>
  </si>
  <si>
    <t>Energy Storage Systems</t>
  </si>
  <si>
    <t>https://rejouleenergy.com/</t>
  </si>
  <si>
    <t>2888 Gundry Ave</t>
  </si>
  <si>
    <t>Signal Hill</t>
  </si>
  <si>
    <t>https://rejouleenergy.com</t>
  </si>
  <si>
    <t>ReJoule specializes in repurposing electric vehicle (EV) batteries for solar energy storage, aiming to reduce waste and promote renewable energy use by extending the batteries' lifespan for additional applications​.</t>
  </si>
  <si>
    <t>cthidalgo@rejouleenergy.com</t>
  </si>
  <si>
    <t>RePurpose Energy, Inc.</t>
  </si>
  <si>
    <t>Not Specified</t>
  </si>
  <si>
    <t>https://www.repurpose.energy/</t>
  </si>
  <si>
    <t>149 Grobric Ct Suite E</t>
  </si>
  <si>
    <t>Fairfield</t>
  </si>
  <si>
    <t>224- 456-5626</t>
  </si>
  <si>
    <t>https://www.greentechmedia.com/articles/read/car-makers-and-startups-get-serious-about-reusing-batteries; https://research.ucdavis.edu/repurposing-used-electric-vehicle-batteries-for-solar-power-storage/</t>
  </si>
  <si>
    <t>Licenses technology developed at UC Davis to repurpose car batteries for stationary applications. Piloted a 300 kWh project at the UCDavis winery and has plans to deploy a 1.2 MWh demo project at a food cooperative</t>
  </si>
  <si>
    <t>RePurpose Energy makes lithium ion batteries a sustainable solution.</t>
  </si>
  <si>
    <t>Secure E-Waste Solutions</t>
  </si>
  <si>
    <t>https://www.sesrecycling.com/</t>
  </si>
  <si>
    <t>8810 Rehco Rd, Suite C</t>
  </si>
  <si>
    <t>858-909-0802</t>
  </si>
  <si>
    <t>https://www.zoominfo.com/c/secure-e--waste-solutions/363182276</t>
  </si>
  <si>
    <t>SES has &lt; 25 employees</t>
  </si>
  <si>
    <t xml:space="preserve">SES Secure E-Waste Solutions offer electronic recycling. </t>
  </si>
  <si>
    <t>SK tes</t>
  </si>
  <si>
    <t>https://www.sktes.com/?utm_source=Newswire&amp;utm_medium=PR&amp;utm_campaign=SKtes_Growth</t>
  </si>
  <si>
    <t>3475 Lee Hill Dr</t>
  </si>
  <si>
    <t>Fredericksburg</t>
  </si>
  <si>
    <t>https://www.sktes.com/</t>
  </si>
  <si>
    <t>https://www.accesswire.com/861888/sk-tes-repurposes-over-6-million-assets-in-2023-and-shares-plans-to-pioneer-sustainable-growth-in-itad-and-recycling-sectors#:~:text=SK%20tes%20is%20thrilled%20to,including%206.2%20million%20technology%20devices.</t>
  </si>
  <si>
    <t>https://www.sktes.com/press-release/tes-celebrates-grand-opening-of-state-of-the-art-virginia-facility?__hstc=123298388.38c03a638c88567729b4559313d93399.1713771356837.1714725576391.1714740800369.41&amp;__hssc=123298388.3.1714740800369&amp;__hsfp=941485171</t>
  </si>
  <si>
    <t>Smartville Inc.</t>
  </si>
  <si>
    <t>Smartville</t>
  </si>
  <si>
    <t>https://smartville.io/</t>
  </si>
  <si>
    <t>2227 Faraday Ave</t>
  </si>
  <si>
    <t>510-305-2944</t>
  </si>
  <si>
    <t>smarville.io</t>
  </si>
  <si>
    <t>Questionnaire; smartville.io</t>
  </si>
  <si>
    <t>Reuse/repurpose of Lithium iron phosphate and Nickel manganese cobalt batteries to ESS applications</t>
  </si>
  <si>
    <t>Smartville provides sustainable and high-value stationary energy storage solutions from repurposed electric vehicle batteries.</t>
  </si>
  <si>
    <t>Spiers New Technologies (SNT)</t>
  </si>
  <si>
    <t>https://www.coxautoinc.com/mobility/ev-battery/</t>
  </si>
  <si>
    <t>Cox Automotive</t>
  </si>
  <si>
    <t>spiersnewtechnologies.com; Kelleher et al 2019; https://www.zoominfo.com/c/spiers-new-technologies-inc/442180757</t>
  </si>
  <si>
    <t>Spiers New Technologies leads the world in end-to-end battery life cycle solutions.</t>
  </si>
  <si>
    <t>SungEel HiTech Co., Ltd.</t>
  </si>
  <si>
    <t>SungEel Recycling Park</t>
  </si>
  <si>
    <t>https://www.sungeelht.com/en/</t>
  </si>
  <si>
    <t>Hayestone Brady Business Park</t>
  </si>
  <si>
    <t>Toccoa</t>
  </si>
  <si>
    <t>82-63-466-9200</t>
  </si>
  <si>
    <t>https://www.sungeelht.com/</t>
  </si>
  <si>
    <t>SungEel HiTech. Co., Ltd.</t>
  </si>
  <si>
    <t>Gunsan-si</t>
  </si>
  <si>
    <t>Jeollabuk-do</t>
  </si>
  <si>
    <t>https://www.georgia.org/press-release/korean-lithium-ion-battery-recycler-sungeel-hitech-build-first-us-recycling-facility#:~:text=SungEel%20Recycling%20Park%20Georgia's%20new,)%20Certified%20site%2C%20in%20Toccoa; sungeelht.com/en; https://www.ajc.com/news/korean-battery-recycler-to-be-latest-addition-to-georgia-ev-sector/6UPMY3TVDBFH3OHQTG6PSVDH5Q/</t>
  </si>
  <si>
    <t>Operations expected to start in 2024</t>
  </si>
  <si>
    <t>SungEel HiTech Co. recycles eco-friendly materials for the future.</t>
  </si>
  <si>
    <t>https://www.sungeelht.com/en/, https://www.sungeelht.com/en/html/7</t>
  </si>
  <si>
    <t>Sybesma’s Electronics</t>
  </si>
  <si>
    <t>https://sybesmas.com/</t>
  </si>
  <si>
    <t>581 Ottawa Ave # 100</t>
  </si>
  <si>
    <t>Sybema's Electronics</t>
  </si>
  <si>
    <t>sybesmas.com; Kelleher et al 2019; https://www.dnb.com/business-directory/company-profiles.sybesmas_national_electronics_inc.d4af40f5071750b13fee8585d1490967.html</t>
  </si>
  <si>
    <t>Recycling/repurposing link goes to Global Battery Solutions; also includes End-of-life batteries as a feedstock; Workforce range 25-34 (DNB and Zoom info)</t>
  </si>
  <si>
    <t>Sybesma’s Electronics is a source for electronic re-manufacturing, inspection, root-cause analysis, statistical sampling, electronic re-work, warehousing, and recycling.</t>
  </si>
  <si>
    <t>https://sybesmas.com/, https://sybesmas.com/about-us/</t>
  </si>
  <si>
    <t>Recycling HQ</t>
  </si>
  <si>
    <t xml:space="preserve">Hydrometallurgical recycling and
Pyrometallurgy recycling </t>
  </si>
  <si>
    <t>3600 Glenwood Ave</t>
  </si>
  <si>
    <t>919-874-7171</t>
  </si>
  <si>
    <t>Umicore</t>
  </si>
  <si>
    <t>Questionnaire; umicore.com; https://www.buzzfile.com/business/Umicore-Orixx,-LLC-919-874-7171</t>
  </si>
  <si>
    <t>Commercial activities for battery recycling; No production at this time</t>
  </si>
  <si>
    <t>United Battery Recyclers Int</t>
  </si>
  <si>
    <t xml:space="preserve"> All lithium ion batteries</t>
  </si>
  <si>
    <t>https://www.ubr-intl.com/</t>
  </si>
  <si>
    <t xml:space="preserve">Fenton </t>
  </si>
  <si>
    <t>248-252-2194</t>
  </si>
  <si>
    <t>https://www.ubr-intl.com/about/</t>
  </si>
  <si>
    <t>No physical assets; Develops partnerships for recycling batteries</t>
  </si>
  <si>
    <t>United Battery Recyclers International focuses on sustainable, innovative battery collection, evaluation, reuse, and recycling solutions, transforming a wide range of batteries and materials to their next best use.</t>
  </si>
  <si>
    <t>Veolia Phoenix Recycling Facility</t>
  </si>
  <si>
    <t>https://lamprecycling.veoliaes.com/about_us/facilities/phoenix?pid=764</t>
  </si>
  <si>
    <t>5736 West Jefferson</t>
  </si>
  <si>
    <t>602-233-2955</t>
  </si>
  <si>
    <t>https://www.veolianorthamerica.com/</t>
  </si>
  <si>
    <t>Veolia North America</t>
  </si>
  <si>
    <t>veoliaes.com; veolianorthamerica.com; https://www.allbiz.com/business/veolia-environmental-services_17Q-602-233-2955</t>
  </si>
  <si>
    <t>The Veolia Phoenix, Arizona facility is an Electronics Recycling Group location.</t>
  </si>
  <si>
    <t>https://lamprecycling.veoliaes.com/about_us/facilities/phoenix?pid=764, https://lamprecycling.veoliaes.com/about_us/who-we-are</t>
  </si>
  <si>
    <t>Veolia Tallahassee Recycling Facility</t>
  </si>
  <si>
    <t>https://lamprecycling.veoliaes.com/about_us/facilities/tallahassee?pid=772</t>
  </si>
  <si>
    <t>342 Marpan Lane</t>
  </si>
  <si>
    <t>Tallahassee</t>
  </si>
  <si>
    <t>850-877-8299</t>
  </si>
  <si>
    <t>veoliaes.com; veolianorthamerica.com; https://www.buzzfile.com/business/Veolia-Es-Technical-Solutions,-L.L.C.-850-877-8299</t>
  </si>
  <si>
    <t>The Veolia Tallahassee, Florida facility is an Electronics Recycling Group location.</t>
  </si>
  <si>
    <t>https://lamprecycling.veoliaes.com/about_us/facilities/tallahassee?pid=772, https://lamprecycling.veoliaes.com/about_us/who-we-are</t>
  </si>
  <si>
    <t>Veolia West Bridgewater Recycling Facility</t>
  </si>
  <si>
    <t>https://lamprecycling.veoliaes.com/about_us/facilities/West-Bridgewater?pid=770</t>
  </si>
  <si>
    <t>90 Pleasant Street</t>
  </si>
  <si>
    <t>Bridgwater</t>
  </si>
  <si>
    <t>02379</t>
  </si>
  <si>
    <t>774-296-6030</t>
  </si>
  <si>
    <t>veoliaes.com; veolianorthamerica.com; https://www.buzzfile.com/business/Veolia-Environmental-Services-508-584-1634</t>
  </si>
  <si>
    <t>The Veolia West Bridgewater, Massachusetts, facility is an Electronics Recycling Group location.</t>
  </si>
  <si>
    <t>https://lamprecycling.veoliaes.com/about_us/facilities/West-Bridgewater?pid=770, https://lamprecycling.veoliaes.com/about_us/who-we-are</t>
  </si>
  <si>
    <t>Veolia Port Washington Recycling Facility</t>
  </si>
  <si>
    <t>https://lamprecycling.veoliaes.com/about_us/facilities/portwashington?pid=768</t>
  </si>
  <si>
    <t>1275 Mineral Springs Dr</t>
  </si>
  <si>
    <t>Port Washington</t>
  </si>
  <si>
    <t>262-243-8900</t>
  </si>
  <si>
    <t>veoliaes.com; veolianorthamerica.com; https://www.buzzfile.com/business/Veolia-~-Port-Washington-262-243-8900</t>
  </si>
  <si>
    <t>The Veolia Port Washington, Wisconsin, facility is an Electronics Recycling Group location.</t>
  </si>
  <si>
    <t>https://lamprecycling.veoliaes.com/about_us/facilities/portwashington?pid=768, https://lamprecycling.veoliaes.com/about_us/who-we-are</t>
  </si>
  <si>
    <t>Veolia Pickering Recycling Facility</t>
  </si>
  <si>
    <t>https://lamprecycling.veoliaes.com/about_us/facilities/Pickering-ON?pid=27713</t>
  </si>
  <si>
    <t>820 McKay Road</t>
  </si>
  <si>
    <t>Pickering</t>
  </si>
  <si>
    <t>L1W 2Y4</t>
  </si>
  <si>
    <t>905-686-2111</t>
  </si>
  <si>
    <t>veoliaes.com; veolianorthamerica.com</t>
  </si>
  <si>
    <t>The site fronts on McKay Road and has a total area of approximately 1 hectare (ha).</t>
  </si>
  <si>
    <t>https://lamprecycling.veoliaes.com/about_us/facilities/Pickering-ON?pid=27713, https://lamprecycling.veoliaes.com/about_us/who-we-are</t>
  </si>
  <si>
    <t>53 State Street, 14th Floor</t>
  </si>
  <si>
    <t>617-849-6600</t>
  </si>
  <si>
    <t>https://www.veolianorthamerica.com/about/who-we-are</t>
  </si>
  <si>
    <t>WeRecycleBatteries.com</t>
  </si>
  <si>
    <t>https://www.werecyclebatteries.com/</t>
  </si>
  <si>
    <t>Questionnaire; werecyclebatteries.com; https://www.buzzfile.com/business/Werecyclebatteries.com-585-902-8110</t>
  </si>
  <si>
    <t>DJ MexCorp</t>
  </si>
  <si>
    <t>https://www.djmexcorp.com/index.html</t>
  </si>
  <si>
    <t>345 Cloverleaf Dr a</t>
  </si>
  <si>
    <t>La Puente</t>
  </si>
  <si>
    <t>626-723-3373</t>
  </si>
  <si>
    <t>ElectraMet</t>
  </si>
  <si>
    <t>https://electramet.com/</t>
  </si>
  <si>
    <t>749 W. Short St</t>
  </si>
  <si>
    <t>859-600-1857</t>
  </si>
  <si>
    <t xml:space="preserve">ElectraMet’s electrochemical process selectively isolates and recovers bulk and trace copper and manganese impurities from lithium, cobalt, and nickel streams to optimize the value of finished materials to battery grade specifications. </t>
  </si>
  <si>
    <t>Full Circle Lithium</t>
  </si>
  <si>
    <t>https://www.fullcirclelithium.com/</t>
  </si>
  <si>
    <t>345 Industrial Park Rd</t>
  </si>
  <si>
    <t>Nahunta</t>
  </si>
  <si>
    <t>Full Circle Lithium specializes in reintegrating lithium and battery materials using proprietary technology, including recycling off-spec and end-of-life lithium-ion batteries, mid-stream recycling, and refinery from industrial and chemical feedstock.</t>
  </si>
  <si>
    <t>Union Battery Dosposal, Inc</t>
  </si>
  <si>
    <t>Union Battery Disposal, Inc</t>
  </si>
  <si>
    <t>Recycling, E-Waste</t>
  </si>
  <si>
    <t>Lead Acid, NiCad &amp; NiMH, Lithium Ion, Alkaline</t>
  </si>
  <si>
    <t>www.unionbatterydisposal.com </t>
  </si>
  <si>
    <t>5312 W Mission Blvd</t>
  </si>
  <si>
    <t>909-627-7717</t>
  </si>
  <si>
    <t>https://unionbatterydisposal.com/</t>
  </si>
  <si>
    <t>Recycling for better future. At Union Battery Disposal we recycle all types of batteries from small to large. Union Battery Disposal recycling capabilities allow our customers to collectively recycle millions of tons of material each year. Sales, recycling, e-waste</t>
  </si>
  <si>
    <t>BBB Industries - Terrepower</t>
  </si>
  <si>
    <t>BBB Industries</t>
  </si>
  <si>
    <t>Recycling, Refurbishing</t>
  </si>
  <si>
    <t>EV Batteries</t>
  </si>
  <si>
    <t>https://www.pactthermoshield.com/</t>
  </si>
  <si>
    <t>29627 Renaissance Blvd</t>
  </si>
  <si>
    <t>Daphne</t>
  </si>
  <si>
    <t>800-280-2737</t>
  </si>
  <si>
    <t>https://www.bbbind.com/terrepower</t>
  </si>
  <si>
    <t>A new life for EV batteries and Solar Modules. TERREPOWER is an industry leader and innovator in the sustainable manufacturing of components driving our clean energy and mobility future. From upcycling and improving the longevity and performance of EV batteries and other components to refurbishing and recycling solar systems to drive the circular economy. TERREPOWER’s mission is to give new life to critical components and materials to lower costs, reduce waste, reuse resources, and protect the environment. Established in 2009, Ontility is TERREPOWER’s brand of comprehensive solar lifecycle solutions and energy storage systems. TERREPOWER is a division of BBB Industries, which operates in more than 90 countries.</t>
  </si>
  <si>
    <t>Shred-Tech</t>
  </si>
  <si>
    <t>Shredding equipment for recycling</t>
  </si>
  <si>
    <t>https://shred-tech.com/</t>
  </si>
  <si>
    <t>295 Pinebush Rd</t>
  </si>
  <si>
    <t>N1T 1B2</t>
  </si>
  <si>
    <t>877-566-2345</t>
  </si>
  <si>
    <t>Second Life Lithium</t>
  </si>
  <si>
    <t>Distributor</t>
  </si>
  <si>
    <t>Reuse/Repurpose Lithium Batteries</t>
  </si>
  <si>
    <t>https://secondlifelithium.com/</t>
  </si>
  <si>
    <t>2892 South Santa Fe Avenue, Suite 116</t>
  </si>
  <si>
    <t>San Marcos</t>
  </si>
  <si>
    <t>Unavailable</t>
  </si>
  <si>
    <t xml:space="preserve">SecondLifeLithium.com is a Wholesale Distributor of Quality Reusable Lithium Batteries Harvested from Various Sources.  Sources include Electric Vehicles, Bikes, Scooters, Toys, Tools, Power Backup Packs, from New &amp; Old Stock. All Batteries are Tested for State of Health and Guaranteed. </t>
  </si>
  <si>
    <t>Samsar Resources</t>
  </si>
  <si>
    <t>Repurpose</t>
  </si>
  <si>
    <t>Lithium Batteries</t>
  </si>
  <si>
    <t>https://www.samsarresources.com/</t>
  </si>
  <si>
    <t>12510 West Airport Blvd., Suite C02</t>
  </si>
  <si>
    <t>Sugar land</t>
  </si>
  <si>
    <t>914-809-9908</t>
  </si>
  <si>
    <t>Founded in 2020 by Mobility Impact Partners, Samsar Resources creates a profitable lithium-ion battery circular economy through lean logistics, asset financing, and module redesign.</t>
  </si>
  <si>
    <t>https://www.samsarresources.com/about-us; https://www.linkedin.com/company/samsar-resources-llc/about/</t>
  </si>
  <si>
    <t xml:space="preserve">​Samsar Resources was launched in 2020 by Mobility Impact Partners to create a profitable repurposed lithium-ion battery circular economy. Through the use of lean operational logistics, asset financing innovation, and battery module redesign we aim to create an ecosystem that extends lithium-ion battery life globally. </t>
  </si>
  <si>
    <t>Robertson's Auto Salvage</t>
  </si>
  <si>
    <t>Repair/Recycle</t>
  </si>
  <si>
    <t>https://robertsonautosalvage.com/</t>
  </si>
  <si>
    <t>2680 Cranberry Hwy</t>
  </si>
  <si>
    <t>Wareham</t>
  </si>
  <si>
    <t>508-295-9444</t>
  </si>
  <si>
    <t>Robertson’s Auto Salvage leads in recycling end-of-life electric and hybrid batteries, offering eco-friendly, high-quality auto parts and sustainable solutions for vehicle repairs.</t>
  </si>
  <si>
    <t>https://www.linkedin.com/feed/update/urn:li:activity:7222696865106964480/; https://robertsonautosalvage.com/</t>
  </si>
  <si>
    <t>Leader in the automotive dismantling industry and offers pro tips on how other recyclers can responsibly manage end-of-life electric &amp; hybrid batteries. Robertson’s Auto Salvage specializes in recycling and repurposing automotive parts, providing an eco-friendly alternative to new parts by offering high-quality, recycled auto components. With a focus on sustainability and customer satisfaction, Robertson’s Auto Salvage helps reduce environmental impact while supplying affordable parts for vehicle repairs.</t>
  </si>
  <si>
    <t>Relyion</t>
  </si>
  <si>
    <t>Lithium-Ion Batteries</t>
  </si>
  <si>
    <t>https://www.relyionenergy.com</t>
  </si>
  <si>
    <t>4989 Northdale Drive</t>
  </si>
  <si>
    <t>https://www.relyionenergy.com/</t>
  </si>
  <si>
    <t>Relyion Energy</t>
  </si>
  <si>
    <t>Relyion Energy, founded in 2021, uses AI and advanced controls to extend lithium-ion battery life and enhance grid storage, driving a smarter, greener future with American-built solutions.</t>
  </si>
  <si>
    <t>https://www.relyionenergy.com/; https://www.linkedin.com/company/relyion-energy/about/</t>
  </si>
  <si>
    <t xml:space="preserve">Re-energizing battery storage for the grid. Revolutionizing energy storage: Our platform maximizes real-time performance while exponentially extending the lithium-ion battery lifespan. Relyion Energy Inc., founded in 2021, is an advanced AI Battery Management and Energy Management company powered by physics-based intelligence and smart controls with revolutionary battery life and performance headquartered in Fremont, California. With our 200+ years of combined industry leadership experience, we are leading the charge towards a smarter, greener, and more sustainable future via proprietary software and hardware American-built solutions that enable long-lasting, reliable, safer, and scalable batteries for energy storage and laying the foundations of energy security. We partner with global leaders in battery manufacturing to increase the value of Lithium-ion and other batteries. </t>
  </si>
  <si>
    <t>Radius Recycling</t>
  </si>
  <si>
    <t>https://www.radiusrecycling.com/company</t>
  </si>
  <si>
    <t>299 SW Clay Street, suite 400</t>
  </si>
  <si>
    <t>506-224-9900</t>
  </si>
  <si>
    <t>For over a century, Radius Recycling has been a North American recycler, processing millions of tons of metals annually and supporting a circular economy by converting metals into new products.</t>
  </si>
  <si>
    <t>For more than a century, Radius Recycling has developed robust networks to collect, process, and deliver recycled metals to customers around the world. As one of North America’s largest manufacturers and exporters of recycled metal products, our integrated operating model advances a circular economy where metals never become waste and instead are redesigned into new products. As one of North America's largest metals recyclers, Radius facilities acquire, process, and recycle millions of long tons of ferrous metals and hundreds of millions of pounds of nonferrous metals every single year. These recycled metals represent critical feedstock in the global economy, supporting production of bridges, buildings, cars, public transit and passenger rail systems, and appliances, as well as more metal-intensive technologies, such as wind turbines, hydropower dams, advanced battery storage systems, upgraded electricity lines and electric vehicle charging stations, new broadband and reliable high-speed internet technology, and data centers.</t>
  </si>
  <si>
    <t xml:space="preserve">M&amp;M Auto Parts, Inc. </t>
  </si>
  <si>
    <t>https://mmauto.com/about/</t>
  </si>
  <si>
    <t>1351 Belman Road</t>
  </si>
  <si>
    <t>540-720-1000</t>
  </si>
  <si>
    <t>M&amp;M Auto Parts advances automotive recycling with refined processes and technology, reducing environmental impact through recycled components.</t>
  </si>
  <si>
    <t>The entire M&amp;M Auto Parts Team is dedicated and committed to the growth of the automotive recycling industry through refined processes and the use of the latest technologies. By utilizing recycled automotive components, customers are helping reducing the environmental footprint.</t>
  </si>
  <si>
    <t>1489 Richmond Hwy</t>
  </si>
  <si>
    <t>Tidewater</t>
  </si>
  <si>
    <t>941-C Canal Drive</t>
  </si>
  <si>
    <t>Chesapeake</t>
  </si>
  <si>
    <t>Posh Robotics</t>
  </si>
  <si>
    <t>Battery Packs</t>
  </si>
  <si>
    <t>https://www.poshrobotics.com/</t>
  </si>
  <si>
    <t>3501 Breakwater Court</t>
  </si>
  <si>
    <t>https://www.poshrobotics.com/; https://www.linkedin.com/company/poshenergy/about/</t>
  </si>
  <si>
    <t>POSH is at the forefront of innovation, established with the ambitious aim of revolutionizing the electric vehicle (EV) battery recycling sector through automation. Our mission is to repurpose EV batteries, enhancing sustainability by giving them a second life. Furthermore, we are pioneering in the development of innovative technology to repurpose retired renewable energy sources into second life energy storage systems. This innovative approach has enabled us to revive decommissioned energy storage systems, offering them a new lease of life instead of dismantling them into raw materials.</t>
  </si>
  <si>
    <t>lAbbott aunch of the U.S. Battery Machine Builders, a new initiative dedicated to fortifying the U.S. battery supply chain by encouraging adoption of American-made machines and equipment. Abbott Furnace is united alongside a strong roster of U.S. battery equipment manufacturers to bolster the battery supply chain by manufacturing top-tier equipment in the United States. https://abbottfurnace.com/launch-of-the-u-s-battery-machine-builders/</t>
  </si>
  <si>
    <t>07039</t>
  </si>
  <si>
    <r>
      <t>Bruckm</t>
    </r>
    <r>
      <rPr>
        <sz val="11"/>
        <rFont val="Aptos Narrow"/>
        <family val="2"/>
      </rPr>
      <t>ü</t>
    </r>
    <r>
      <rPr>
        <sz val="11"/>
        <rFont val="Calibri"/>
        <family val="2"/>
      </rPr>
      <t>hl - Heufeld</t>
    </r>
  </si>
  <si>
    <r>
      <t>Adphos designs, manufactures, markets, services and supports a wide range of standard and custom solutions based on adphosNIR</t>
    </r>
    <r>
      <rPr>
        <sz val="11"/>
        <rFont val="Aptos Narrow"/>
        <family val="2"/>
      </rPr>
      <t>®</t>
    </r>
    <r>
      <rPr>
        <sz val="11"/>
        <rFont val="Calibri"/>
        <family val="2"/>
      </rPr>
      <t xml:space="preserve"> which reduces the time and space for thermal processes and increases efficiency.</t>
    </r>
  </si>
  <si>
    <t>53223</t>
  </si>
  <si>
    <t>54311</t>
  </si>
  <si>
    <t>55441</t>
  </si>
  <si>
    <t>55431</t>
  </si>
  <si>
    <t>02360</t>
  </si>
  <si>
    <t>08551</t>
  </si>
  <si>
    <t>B2Y4M9</t>
  </si>
  <si>
    <t>77080</t>
  </si>
  <si>
    <t>Darmstadt</t>
  </si>
  <si>
    <t>8/1/2022; 8/8/2024</t>
  </si>
  <si>
    <t>Univar</t>
  </si>
  <si>
    <t>Qlar</t>
  </si>
  <si>
    <t>https://www.qlar.com</t>
  </si>
  <si>
    <t>7/1/2024 : 8/8/2024</t>
  </si>
  <si>
    <t>Questionnaire; schenkprocess.com; https://www.buzzfile.com/business/Schenck-Process-LLC-816-891-9300.      https://www.schenckprocess.com/download?id=1109&amp;lang=en&amp;pid=3074     https://www.qlar.com</t>
  </si>
  <si>
    <t>Questionnaire; schenkprocess.com  https://www.qlar.com</t>
  </si>
  <si>
    <t xml:space="preserve">85755 </t>
  </si>
  <si>
    <t>T3L 2P5</t>
  </si>
  <si>
    <t>Waters TA Instruments</t>
  </si>
  <si>
    <t>7/1/2024; 8/11/2024</t>
  </si>
  <si>
    <t>tainstruments.com; waters.com; https://www.tainstruments.com/?s=lithium+ion+</t>
  </si>
  <si>
    <t>01970</t>
  </si>
  <si>
    <t>48170</t>
  </si>
  <si>
    <t>Farmington</t>
  </si>
  <si>
    <t>4/30/2024 8/12/2024</t>
  </si>
  <si>
    <r>
      <t>Waygate Technologies, a </t>
    </r>
    <r>
      <rPr>
        <sz val="11"/>
        <color rgb="FF040C28"/>
        <rFont val="Calibri"/>
        <family val="2"/>
        <scheme val="minor"/>
      </rPr>
      <t>Baker Hughes</t>
    </r>
    <r>
      <rPr>
        <sz val="11"/>
        <color rgb="FF4D5156"/>
        <rFont val="Calibri"/>
        <family val="2"/>
        <scheme val="minor"/>
      </rPr>
      <t> business, is an industrial inspection solutions company and the world leader in non-destructive testing.</t>
    </r>
  </si>
  <si>
    <t>IAC</t>
  </si>
  <si>
    <t>Air pollution control systems, pneumatic conveying systems, bulk storage and dry material handling systems, rotary dryers, automated controls, and dry sorbent injection systems.</t>
  </si>
  <si>
    <t>https://iac-intl.com/industries-served/battery-manufacturing-storage/</t>
  </si>
  <si>
    <t>IAC - Individual Accessories Company</t>
  </si>
  <si>
    <t>MKS Instruments, Inc</t>
  </si>
  <si>
    <t>https://www.mks.com/</t>
  </si>
  <si>
    <t xml:space="preserve">G I Tech </t>
  </si>
  <si>
    <t xml:space="preserve">Chicago Office </t>
  </si>
  <si>
    <t>Coating and laminating machines  for making li-ion electrodes</t>
  </si>
  <si>
    <t>https://www.gitech.com/</t>
  </si>
  <si>
    <t>475 North Martingale Road, Suite 710</t>
  </si>
  <si>
    <t xml:space="preserve"> Dunpo-myeon</t>
  </si>
  <si>
    <t>Asan-si, Chungcheongnam-do</t>
  </si>
  <si>
    <t>HiTHIUM Energy Storage Technology USA Inc.</t>
  </si>
  <si>
    <t>https://hithium.com/en/</t>
  </si>
  <si>
    <t xml:space="preserve">Xiamen HiTHIUM Energy Storage Technology Co., Ltd. </t>
  </si>
  <si>
    <t>Xiamen</t>
  </si>
  <si>
    <t>HiTHIUM manufactures high-quality stationary energy storage products for large-scale projects and commercial customers, driven by a commitment to quality for the energy transition and future generations.</t>
  </si>
  <si>
    <t>Leybold USA</t>
  </si>
  <si>
    <t>Vacuum solutions and services. supports manufacturers in the development of battery technologies</t>
  </si>
  <si>
    <t>https://www.leybold.com/en-us</t>
  </si>
  <si>
    <t>6005 Enterprise Dr</t>
  </si>
  <si>
    <t xml:space="preserve"> Export</t>
  </si>
  <si>
    <t>Leyvold - North American Headquarters</t>
  </si>
  <si>
    <t>Export</t>
  </si>
  <si>
    <t>https://www.leybold.com/en-us
https://www.leybold.com/en-us/knowledge/blog/important-customer-center-announcement</t>
  </si>
  <si>
    <t>Unit X Labs</t>
  </si>
  <si>
    <t>Automation</t>
  </si>
  <si>
    <t>https://www.unitxlabs.com/</t>
  </si>
  <si>
    <t>3930 Freedom Circle, Suite 130</t>
  </si>
  <si>
    <t>https://www.linkedin.com/company/unitxlabs/about/; https://www.unitxlabs.com/about-us</t>
  </si>
  <si>
    <t>UnitX automates visual inspection lines in factories, which is arguably one of the most boring jobs in the world - until now! We have made this physically demanding and unsafe job an innovative, precise, and simply beautiful process all while using deep learning and robotics. UnitX has deployed our product on production lines throughout the country where we have increased the defect inspection rate while simultaneously amplifying the cycle time far above that of a human inspector.</t>
  </si>
  <si>
    <t>Trane</t>
  </si>
  <si>
    <t>Equipment</t>
  </si>
  <si>
    <t>Thermal Energy Storage</t>
  </si>
  <si>
    <t>https://www.trane.com/commercial/north-america/us/en/products-systems/chillers/chiller-heater-systems.html</t>
  </si>
  <si>
    <t>800-E Beaty Street</t>
  </si>
  <si>
    <t>Davidson</t>
  </si>
  <si>
    <t>704-895-4000</t>
  </si>
  <si>
    <t>Trane North America</t>
  </si>
  <si>
    <t>https://www.trane.com/commercial/north-america/us/en/products-systems/energy-storage-solutions.html</t>
  </si>
  <si>
    <t>Both new and existing buildings need more affordable, flexible ways to heat and cool based on energy availability. The answer is Thermal Energy Storage—which acts like a battery in a heating and cooling chiller plant to help improve energy, cost and carbon efficiency. Besides offering a great ROI, adding thermal energy storage is highly affordable thanks to recent tax incentives.</t>
  </si>
  <si>
    <t>Pact ThermoShield</t>
  </si>
  <si>
    <t>1100 Buckingham Street</t>
  </si>
  <si>
    <t>Watertown</t>
  </si>
  <si>
    <t>203-759-1799</t>
  </si>
  <si>
    <t>Thermo ShieldTM is the world’s only paper-based packaging material designed to suppress and control lithium battery “thermal runaway” by actively and automatically cooling the internal environment of a corrugated shipping package while limiting oxygen supply.</t>
  </si>
  <si>
    <t>MiSUMi</t>
  </si>
  <si>
    <t>https://us.misumi-ec.com/</t>
  </si>
  <si>
    <t>1475 E Woodfield Rd, Ste 1300</t>
  </si>
  <si>
    <t>800-681-7475</t>
  </si>
  <si>
    <t xml:space="preserve">With over 20 million products globally and 80 sextillion part configurations for automation, press die, and plastic mold applications, MISUMI is the  user friendly engineering resource for a variety of industries including automotive, medical equipment, consumer packaging, semiconductor, and more. </t>
  </si>
  <si>
    <t xml:space="preserve">Intertape Polymer Group </t>
  </si>
  <si>
    <t>Sarasota, HQ</t>
  </si>
  <si>
    <t>Packaging Products</t>
  </si>
  <si>
    <t>Separators, Tapes, Films, Foams, Dielectrics, Adhesive Solutions</t>
  </si>
  <si>
    <t>https://www.itape.com/</t>
  </si>
  <si>
    <t>100 Paramount Dr STE 300</t>
  </si>
  <si>
    <t>617-817-5659</t>
  </si>
  <si>
    <t>Clearlake Capital Group</t>
  </si>
  <si>
    <t>Pierce Schiller</t>
  </si>
  <si>
    <t>pschille@itape.com</t>
  </si>
  <si>
    <t/>
  </si>
  <si>
    <t>TDA Research</t>
  </si>
  <si>
    <t>Processes</t>
  </si>
  <si>
    <t>https://tda.com/</t>
  </si>
  <si>
    <t>12345 W 52nd Avenue</t>
  </si>
  <si>
    <t>Wheat Ridge</t>
  </si>
  <si>
    <t>303-422-7819</t>
  </si>
  <si>
    <t>Storagenergy Technologies</t>
  </si>
  <si>
    <t>Storagenergy</t>
  </si>
  <si>
    <t>https://storagenergy.com/</t>
  </si>
  <si>
    <t>1990 S Milestone Drive, Suite A</t>
  </si>
  <si>
    <t>801-386-8555</t>
  </si>
  <si>
    <t>https://storagenergy.com/; https://www.linkedin.com/company/storagenergy-technologies-inc/about/</t>
  </si>
  <si>
    <t>Advanced Research &amp; Development. Our pioneering team of scientists and engineers work collaboratively to tackle scientific and technical challenges in materials and electrochemical devices. Storagenergy is proud to make an impact in the industry by developing innovative materials, energy-based systems, and sustainable technologies.</t>
  </si>
  <si>
    <t>Subaru R&amp;D</t>
  </si>
  <si>
    <t>Vehicles</t>
  </si>
  <si>
    <t>https://www.subaru.com/index.html</t>
  </si>
  <si>
    <t>1 Subaru Drive</t>
  </si>
  <si>
    <t>800-782-2783</t>
  </si>
  <si>
    <t>https://www.subaru.com/our-commitment/commitment-overview.html; https://www.subaru.com/index.html</t>
  </si>
  <si>
    <t xml:space="preserve">At Subaru, we believe every day gives us the opportunity to positively impact the world around us – from how we build our vehicles to how we support our customers and the communities they live in. We are committed to doing it right in every aspect. </t>
  </si>
  <si>
    <t>Pure Lithium</t>
  </si>
  <si>
    <t>lithium metal batteries, lithium metal, batteries, and supply chain</t>
  </si>
  <si>
    <t>https://purelithium.io/</t>
  </si>
  <si>
    <t>56 Roland Street, Suite 309</t>
  </si>
  <si>
    <t>Charlestown</t>
  </si>
  <si>
    <t>917-364-0278</t>
  </si>
  <si>
    <t>Pure Lithium has invented cost-effective, ultra-thin lithium metal electrodes for next-gen batteries, cutting production costs by 90% and enabling high-quality, affordable lithium metal batteries.</t>
  </si>
  <si>
    <t>https://purelithium.io/; https://www.linkedin.com/company/pure-lithium/about/</t>
  </si>
  <si>
    <t xml:space="preserve">We’ve invented the first battery-ready pure lithium metal electrode made from a variety of inexpensive, available lithium salts. We use electrons to create ultra-thin lithium metal electrodes for next-generation batteries. Our technology eliminates 90% of the costs involved with traditional lithium metal foil production and, for the first time, produces a protected battery-ready electrode of unprecedented quality and purity paving the way to lithium metal batteries for less than $50 kWh. Pure Lithium is sustainably commercializing lithium metal negative electrodes for the next-generation of batteries. </t>
  </si>
  <si>
    <t>Prieto</t>
  </si>
  <si>
    <t>3D Battery</t>
  </si>
  <si>
    <t>https://prieto.com/</t>
  </si>
  <si>
    <t>2301 Research Blvd, Suite 104</t>
  </si>
  <si>
    <t>Fort Collins</t>
  </si>
  <si>
    <t>970-545-4085</t>
  </si>
  <si>
    <t>Nomura Research Institute America, Inc.</t>
  </si>
  <si>
    <t>https://www.nri.com/en/company/map/overseas/america/institute</t>
  </si>
  <si>
    <t>810 Seventh Avenue, 25th Floor</t>
  </si>
  <si>
    <t>Established in 1967, NRI America is the NRI Group’s longest operating overseas office. Leveraging its high level of expertise and extensive network cultivated over the years, it not only strives to solve the various management issues faced by globally expanding companies, but also facilitates business expansion as a bridge between Asia and the Americas.</t>
  </si>
  <si>
    <t>Since its establishment, NRI America, headquartered in New York, has been an antenna for detecting the latest trends in the US economy and industry. NRI America focuses on benchmarking research of US companies and identifying the trends in major US industries.</t>
  </si>
  <si>
    <t>Hanwha Momentum</t>
  </si>
  <si>
    <t>https://m.hanwhacorp.co.kr/eng/momentum/index.jsp</t>
  </si>
  <si>
    <t>SD;AP</t>
  </si>
  <si>
    <t>7/1/2024: 8/8/2024</t>
  </si>
  <si>
    <t xml:space="preserve">https://m.hanwhacorp.co.kr/eng/momentum/index.jsp </t>
  </si>
  <si>
    <t>Americase</t>
  </si>
  <si>
    <t>Lithium Battery Storage and Transportation Container</t>
  </si>
  <si>
    <t>https://www.americase.com/</t>
  </si>
  <si>
    <t>6200 N S I-35E</t>
  </si>
  <si>
    <t>Waxahachie</t>
  </si>
  <si>
    <t>800-972-2737</t>
  </si>
  <si>
    <t>7/2/2024; 8/11/2024</t>
  </si>
  <si>
    <t>Americase, a global leader in protective containers, excels in innovative, durable solutions for safely shipping and storing high-value or hazardous goods such as lithium-ion batteries</t>
  </si>
  <si>
    <t>CHEMTREC</t>
  </si>
  <si>
    <t>https://www.chemtrec.com/our-services/battery-compliance/shipping-lithium-batteries</t>
  </si>
  <si>
    <t>2900 Fairview Park Dr</t>
  </si>
  <si>
    <t xml:space="preserve">Falls Church </t>
  </si>
  <si>
    <t>800-262-8200</t>
  </si>
  <si>
    <t>https://www.chemtrec.com/about-chemtrec</t>
  </si>
  <si>
    <t xml:space="preserve">VA </t>
  </si>
  <si>
    <t>Dolav</t>
  </si>
  <si>
    <t>Shipping Containers</t>
  </si>
  <si>
    <t>https://dolav.com/</t>
  </si>
  <si>
    <t>3710 Sysco Court SE</t>
  </si>
  <si>
    <t>877-999-6229</t>
  </si>
  <si>
    <t>Dolav Plastic Products</t>
  </si>
  <si>
    <t>Dvir</t>
  </si>
  <si>
    <t>Electrada</t>
  </si>
  <si>
    <t>Electric Fuel Solution for fleets</t>
  </si>
  <si>
    <t>https://electrada.com/caas/</t>
  </si>
  <si>
    <t>231 W 12th Suite 600</t>
  </si>
  <si>
    <t>513-632-0360</t>
  </si>
  <si>
    <t>https://electrada.com/</t>
  </si>
  <si>
    <t xml:space="preserve">
Electrada's 360 CaaS technology offers a customized, end-to-end electric fuel solution for fleets, covering every aspect of EV charging infrastructure, including financing, design, construction, operation, maintenance, and support.</t>
  </si>
  <si>
    <t>Endural</t>
  </si>
  <si>
    <t>https://endural.com/</t>
  </si>
  <si>
    <t>1685 Scenic Ave</t>
  </si>
  <si>
    <t>888-219-3812-201</t>
  </si>
  <si>
    <t>Volta Foundation</t>
  </si>
  <si>
    <t>https://volta.foundation/</t>
  </si>
  <si>
    <t>11750 Wilshire Blvd, Apt 3206</t>
  </si>
  <si>
    <t>Founded in 2019, Volta Foundation is the largest network of 50,000+ battery professionals and 160+ companies, providing publications, networking, and resources to drive collaboration and innovation.</t>
  </si>
  <si>
    <t>https://volta.foundation/about-us</t>
  </si>
  <si>
    <t>Established in 2019, Volta Foundation is the world’s largest network of battery professionals. As a global not-for-profit association of more than 50,000+ battery professionals and 160+ member companies, Volta Foundation produces publications, networking opportunities, and industry resources to foster collaboration, innovation and advocacy within the battery industry.</t>
  </si>
  <si>
    <t>New York Battery and Energy Storage</t>
  </si>
  <si>
    <t>https://ny-best.org/</t>
  </si>
  <si>
    <t>230 Washington Avenue Extension Suite 101</t>
  </si>
  <si>
    <t>Albany</t>
  </si>
  <si>
    <t>518-694-8474</t>
  </si>
  <si>
    <t>https://ny-best.org/page/AboutNYBEST</t>
  </si>
  <si>
    <t>VISION: Energy storage is a vital technology solution for enabling sustainable energy use and to address climate change. The transition to a sustainable energy future requires bold and innovative action and solutions. NY-BEST will promote energy storage through education and thought leadership; lead the development and deployment of energy storage solutions; and expand markets for energy storage. MISSION:  To catalyze and grow the energy storage industry and establish New York State as a global leader in advancing energy storage as a key solution for a clean energy future.</t>
  </si>
  <si>
    <t>Military Power Sources Consortium</t>
  </si>
  <si>
    <t>Energy generation and storage</t>
  </si>
  <si>
    <t>https://milpwr.org/</t>
  </si>
  <si>
    <t>295 Park Circle</t>
  </si>
  <si>
    <t>https://milpwr.org/about-us</t>
  </si>
  <si>
    <t>The Military Power Sources Consortium (MPSC) was formed in July 2022, as a non-profit dedicated to representing the needs of the entire life cycle of the domestic military power production base.  The mission of the Military Power Sources Consortium is to provide a forum for its members to share information and develop a collective voice on issues related to preserving and enhancing the domestic design, development and manufacture of energy generation and storage systems, both renewable and non-renewable, and their components for the Department of Defense.</t>
  </si>
  <si>
    <t>Research for reliable energy</t>
  </si>
  <si>
    <t>1300+</t>
  </si>
  <si>
    <t>Palo alto</t>
  </si>
  <si>
    <t>EPRI shapes the energy future with unbiased, collaborative research for a reliable, affordable, and resilient energy system.</t>
  </si>
  <si>
    <t>https://www.epri.com/about</t>
  </si>
  <si>
    <t>TOGETHER…SHAPING THE FUTURE OF ENERGY®  EPRI is a research organization that follows the science to help power society toward a reliable, affordable, and resilient energy future. Rigorously objective in our role and our research, we do not advocate for any specific company, sector, or technology. With a foundational mission to benefit society, EPRI delivers independent, objective thought leadership and industry expertise through a highly collaborative approach.</t>
  </si>
  <si>
    <t>Nickel Institute</t>
  </si>
  <si>
    <t>Consulting, Development</t>
  </si>
  <si>
    <t>Nickel</t>
  </si>
  <si>
    <t>https://nickelinstitute.org/en/</t>
  </si>
  <si>
    <t>161 Bay Street, Ste 2700</t>
  </si>
  <si>
    <t>M5J 2S1</t>
  </si>
  <si>
    <t>+32 2 290 3200</t>
  </si>
  <si>
    <t>The Nickel Institute advocates for responsible nickel supply and sustainable industry development as the global association of leading primary nickel producers.</t>
  </si>
  <si>
    <t>https://nickelinstitute.org/en/about-us/what-we-do/</t>
  </si>
  <si>
    <t>The Nickel Institute is the global association of leading primary nickel producers. Our mission is to advocate for the responsible supply of nickel and the sustainable development of the nickel industry.</t>
  </si>
  <si>
    <t>Golden Bridge</t>
  </si>
  <si>
    <t>Transportation</t>
  </si>
  <si>
    <t>https://www.goldenbridge-intl.com/</t>
  </si>
  <si>
    <t>733 9th Avenue</t>
  </si>
  <si>
    <t>626-810-0688</t>
  </si>
  <si>
    <t>http://www.goldenbridge-intl.com/about.html</t>
  </si>
  <si>
    <t>Golden Bridge’s mission has always been to be the preferred freight forwarder serving and facilitating the logistics needs of other entrepreneurs and helping them realize their business’s full potential on a global scale.</t>
  </si>
  <si>
    <t>https://npplithium.com/</t>
  </si>
  <si>
    <t>Consulting, Manufacturing</t>
  </si>
  <si>
    <t>Kilns</t>
  </si>
  <si>
    <t>412-788-7100</t>
  </si>
  <si>
    <t>Swindell Dressler delivers innovative thermal processing solutions tailored to client needs, using cutting-edge technology and expert engineering for consistent, breakthrough results across industries.</t>
  </si>
  <si>
    <t>https://www.swindelldressler.com/copy-of-about</t>
  </si>
  <si>
    <t xml:space="preserve">Swindell Dressler International Company provides highly innovative products and services to meet the unique thermal processing requirements of our clients. We believe that design is contingent on process, which is why Swindell Dressler focuses so heavily on understanding our clients' needs on an individual basis. Using cutting-edge technology combined with our highly experienced engineering team, Swindell Dressler has forged technical breakthroughs in a wide variety of industries. Our ultimate goal is to provide innovative solutions that yield repeatable and consistent results. From start-up ventures to more developed industries, our turnkey platform provides valuable solutions for companies of any size.  </t>
  </si>
  <si>
    <t>SMI</t>
  </si>
  <si>
    <t>https://strategicmi.com/</t>
  </si>
  <si>
    <t>200 Massachusetts Ave NW, Suite 510</t>
  </si>
  <si>
    <t>Washington DC</t>
  </si>
  <si>
    <t>202-467-5459</t>
  </si>
  <si>
    <t>https://strategicmi.com/; https://www.linkedin.com/company/strategic-marketing-innovations-inc./about/</t>
  </si>
  <si>
    <t>https://strategicmi.com/about/</t>
  </si>
  <si>
    <t>Sankofa</t>
  </si>
  <si>
    <t>Consulting, Services</t>
  </si>
  <si>
    <t>Supply chain automation</t>
  </si>
  <si>
    <t>https://sankofa.co/</t>
  </si>
  <si>
    <t>415-449-1492</t>
  </si>
  <si>
    <t>No headquarter street address; no social media presence</t>
  </si>
  <si>
    <t>AI-Powered Automation For Your Battery Supply Chain. Sankofa’s digital agents are purpose-built for the battery and automotive industries. Our digital agents seamlessly integrate with your existing systems, automating repetitive tasks, optimizing inventory levels, maximizing production and recycling capacity, and ensuring regulatory compliance. Then, our AI-driven insights will empower your team to make data-driven decisions, reducing waste, improving efficiency, and boosting profitability. Use AI to help plan, forecast, replenish, and recycle battery materials —effortlessly.</t>
  </si>
  <si>
    <t>Rogers Corporation</t>
  </si>
  <si>
    <t>Specialty Applications</t>
  </si>
  <si>
    <t>https://rogerscorp.com/</t>
  </si>
  <si>
    <t>2225 W Chandler Blvd</t>
  </si>
  <si>
    <t>Chandler</t>
  </si>
  <si>
    <t>480-917-6000</t>
  </si>
  <si>
    <t>Rogers Corporation provides advanced material solutions for improved reliability and performance in electronics, including high-frequency laminates, cooling solutions, and thermal management for a cleaner, connected world.</t>
  </si>
  <si>
    <t>https://rogerscorp.com/; https://rogerscorp.com/advanced-electronics-solutions; https://www.linkedin.com/company/rogers-corporation/about/</t>
  </si>
  <si>
    <t>Rogers Corporation empowers innovation and breakthroughs in reliability, efficiency and performance of specialty applications. With advanced materials, application knowledge, global resources, co-engineering and design collaboration, our team provides solutions to enable technology for a cleaner, safer and more connected world. Rogers’ Advanced Electronics Solutions (AES) business delivers advanced material solutions to solve design issues such as signal integrity, Radio Frequency (RF) signal management, power efficiency, power distribution and thermal management, to deliver improved device and system reliability. These solutions include high frequency laminates, bondplys, prepregs, cooling solutions, ceramic substrates and busbars.</t>
  </si>
  <si>
    <t>P3 Group</t>
  </si>
  <si>
    <t>https://www.p3-group.com/en/#pll_switcher</t>
  </si>
  <si>
    <t>1 North Main St</t>
  </si>
  <si>
    <t>864 887-0665</t>
  </si>
  <si>
    <t>George Miller - Partner</t>
  </si>
  <si>
    <t>george.miller@p3-group.com</t>
  </si>
  <si>
    <t>Photon Automation</t>
  </si>
  <si>
    <t>Battery Module &amp; pack assembly services</t>
  </si>
  <si>
    <t>Battery Assembly</t>
  </si>
  <si>
    <t>https://www.photonautomation.com/about/</t>
  </si>
  <si>
    <t>501 W New Road</t>
  </si>
  <si>
    <t>844-574-6866</t>
  </si>
  <si>
    <t>Since our inception in 2000, PHOTON AUTOMATION, INC. has been designing and developing automated systems for solving a wide variety of manufacturing problems for a diverse customer base. Our customers have realized the benefit of increased productivity and reduced cost through the proper implementation of automated machines. Many of these machines incorporate advanced manufacturing technologies, including lasers, vision systems, precision measurement devices, and robotics. All of these systems have been developed to take advanced manufacturing processes and make them simple to use while making them profitable for our customers to own.</t>
  </si>
  <si>
    <t>E-Mobility Solutions</t>
  </si>
  <si>
    <t>Batteries, Electric Motors</t>
  </si>
  <si>
    <t>49 176 56921990 (Germany)</t>
  </si>
  <si>
    <t>65+</t>
  </si>
  <si>
    <t>PEM Motion is a business consulting and engineering service provider focusing on batteries and electric motors as well as the industrialization of mobility products.</t>
  </si>
  <si>
    <t>Owens Design</t>
  </si>
  <si>
    <t>Design, Manufacturing</t>
  </si>
  <si>
    <t>Product Design, Automation Equipment</t>
  </si>
  <si>
    <t>https://www.owensdesign.com/#</t>
  </si>
  <si>
    <t>47427 Fremont Blvd</t>
  </si>
  <si>
    <t>510-659-1800</t>
  </si>
  <si>
    <t>https://www.owensdesign.com/#; https://www.linkedin.com/company/owens-design/about/</t>
  </si>
  <si>
    <t>Custom Equipment &amp; Factory Automation Solutions. Complex custom equipment for your critical programs with minimal risk on accelerated schedules. Equipment design and manufacturing services for OEM equipment companies and product manufacturers  in semiconductor, solar, life science, mobile devices and related industries. Specialties include complex system design, precision mechanisms, high vacuum design, wafer automation platforms, and high throughput processes. Turnkey manufacturing from prototype through production volumes.</t>
  </si>
  <si>
    <t>Onto Innovation</t>
  </si>
  <si>
    <t>Process control</t>
  </si>
  <si>
    <t>Software, Technology</t>
  </si>
  <si>
    <t>https://ontoinnovation.com/</t>
  </si>
  <si>
    <t>16 Jonspin Road</t>
  </si>
  <si>
    <t>978-253-6200</t>
  </si>
  <si>
    <t>1000+</t>
  </si>
  <si>
    <t>https://ontoinnovation.com/; https://www.linkedin.com/company/onto-innovation/about/</t>
  </si>
  <si>
    <t xml:space="preserve">Onto Innovation stands alone in process control with our unique perspective across the semiconductor value chain. Onto Innovation is a leader in process control, combining global scale with an expanded portfolio of leading-edge technologies that include: Un-patterned wafer quality; 3D metrology spanning chip features from nanometer scale transistors to large die 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Headquartered in Wilmington, Massachusetts, Onto Innovation supports customers with a worldwide sales and service organization. </t>
  </si>
  <si>
    <t>Byterat</t>
  </si>
  <si>
    <t>https://www.byterat.io/</t>
  </si>
  <si>
    <t>650 California Street</t>
  </si>
  <si>
    <t>Twaice</t>
  </si>
  <si>
    <t>https://www.twaice.com/?null=</t>
  </si>
  <si>
    <t>150 North Michigan Avenue, 35th Floor</t>
  </si>
  <si>
    <t>312-494-2079</t>
  </si>
  <si>
    <t>https://www.linkedin.com/company/twaice/about/</t>
  </si>
  <si>
    <t>https://www.twaice.com/about-us?null=</t>
  </si>
  <si>
    <t>We are a battery software platform company. We live and breathe to invent for a greener world. Supported with AI, we blend our battery and domain expertise into digital solutions. We tee them up in the cloud for energy and mobility leaders to connect and collectively accelerate the transformation to a cleaner battery-powered world.</t>
  </si>
  <si>
    <t>PDF Solutions</t>
  </si>
  <si>
    <t>https://www.pdf.com/</t>
  </si>
  <si>
    <t>2858 De La Cruz Blvd</t>
  </si>
  <si>
    <t>408-280-7900</t>
  </si>
  <si>
    <t>PDF solutions</t>
  </si>
  <si>
    <t>More than data insight, we provide data FORESIGHT. Best-in-Class Big Data Analytics Platform. he Exensio® analytics platform supports over 50 different data formats from FDC, Test, Assembly, and Packaging and harmonizes all of that data into a high-performance semantic model in the cloud or on-premise that is immediately ready for interactive analytics and machine-learning applications, transforming data into actionable intelligence that improves yield, quality, and profitability.</t>
  </si>
  <si>
    <t>Univar Solutions, Inc.</t>
  </si>
  <si>
    <t xml:space="preserve">Chemicals, Material supplier </t>
  </si>
  <si>
    <t>https://www.univarsolutions.com/</t>
  </si>
  <si>
    <t>3075 Highland Pkwy
Ste 200</t>
  </si>
  <si>
    <t>Downders Grove</t>
  </si>
  <si>
    <t>331-777-6000</t>
  </si>
  <si>
    <t>Univar Solutions</t>
  </si>
  <si>
    <t>Downers Grove</t>
  </si>
  <si>
    <t>univarsolutions.com; https://www.businesswire.com/news/home/20210720005147/en/Li-Cycle-Announces-Partnership-with-Univar-Solutions-OnSite-Services-to-Provide-Comprehensive-Lithium-ion-Battery-Environmental-Services-and-Solutions</t>
  </si>
  <si>
    <t>Partnered with Li-Cycle to provide waste management solutions; Univar solutions has 17 US locations, 25 Canadian locations and 18 Mexican locations. Address provided is for US HQ.</t>
  </si>
  <si>
    <t>Long description</t>
  </si>
  <si>
    <t>Architecture, engineering and consulting firm</t>
  </si>
  <si>
    <t>222 Second Avenue South, Suite 1400</t>
  </si>
  <si>
    <t xml:space="preserve"> Nashville</t>
  </si>
  <si>
    <t>37201-2308</t>
  </si>
  <si>
    <t>SD 7/24/24 - Updated based on email from Ben Baden on 7/24/24</t>
  </si>
  <si>
    <t xml:space="preserve">Galyen Energy </t>
  </si>
  <si>
    <t>https://galyenenergy.com/</t>
  </si>
  <si>
    <t xml:space="preserve">10440 Golden Bear Way </t>
  </si>
  <si>
    <t xml:space="preserve">IN </t>
  </si>
  <si>
    <t>7/1/2024 8/11/2024</t>
  </si>
  <si>
    <t>Bob Galyen is a seasoned veteran in the scientific community with decades of experience in managing large and small business with a theme of “turning technology into cash.”</t>
  </si>
  <si>
    <t>Bob Gaylen</t>
  </si>
  <si>
    <t>bob@galyenenergy.com</t>
  </si>
  <si>
    <t>+1 (317) 716-9326</t>
  </si>
  <si>
    <t>Currents</t>
  </si>
  <si>
    <t>https://currents.market/</t>
  </si>
  <si>
    <t>Nexus New Energy</t>
  </si>
  <si>
    <t>Services and Investment</t>
  </si>
  <si>
    <t>https://www.newenergynexus.com/</t>
  </si>
  <si>
    <t>2150 Allston Way</t>
  </si>
  <si>
    <t>415-957-0167</t>
  </si>
  <si>
    <t>New Energy Nexus</t>
  </si>
  <si>
    <t>http://www.newenergynexus.com/</t>
  </si>
  <si>
    <t>https://www.linkedin.com/company/newenergynexus/about/</t>
  </si>
  <si>
    <t>New Energy Nexus builds innovation ecosystems and programs tailored to regional entrepreneurs' needs, leveraging 20 years of experience and a global network to support clean energy startups.</t>
  </si>
  <si>
    <t>https://www.newenergynexus.com/about/</t>
  </si>
  <si>
    <t>New Energy Nexus builds innovation ecosystems and runs programs that are locally tailored to support the specific needs of entrepreneurs in that region. With nearly 20 years experience in launching and growing clean energy startups, we equip entrepreneurs with the right resources at the right time, leveraging our global network of people and institutions who share our vision.</t>
  </si>
  <si>
    <t>SAE International</t>
  </si>
  <si>
    <t>Professional Organization</t>
  </si>
  <si>
    <t xml:space="preserve">Consultants </t>
  </si>
  <si>
    <t>https://www.sae.org/</t>
  </si>
  <si>
    <t>400 Commonwealth Dr</t>
  </si>
  <si>
    <t>Warrendale</t>
  </si>
  <si>
    <t>724-772-7167</t>
  </si>
  <si>
    <t xml:space="preserve">Our Mission is to advance mobility knowledge and solutions for the benefit of humanity. SAE is a global association of more than 128,000 engineers and related technical experts in the aerospace, automotive and commercial vehicle industries. Our core competencies are life-long learning and voluntary consensus standards development. At our core, we champion diverse collaboration across companies and borders that embodies our dedication to diversity, equity, and inclusion (DEI). </t>
  </si>
  <si>
    <t>Battery Product Name in Database</t>
  </si>
  <si>
    <r>
      <t xml:space="preserve">Abbreviation        </t>
    </r>
    <r>
      <rPr>
        <b/>
        <sz val="14"/>
        <color theme="5"/>
        <rFont val="Calibri (Body)"/>
      </rPr>
      <t xml:space="preserve"> (not case sensitive)</t>
    </r>
  </si>
  <si>
    <t>LFP</t>
  </si>
  <si>
    <t>NMC</t>
  </si>
  <si>
    <t>NCM</t>
  </si>
  <si>
    <t>Nickel manganese cobalt oxide</t>
  </si>
  <si>
    <t>Nickel cobalt aluminum</t>
  </si>
  <si>
    <t>NCA</t>
  </si>
  <si>
    <t>NCMA</t>
  </si>
  <si>
    <t>NMCA</t>
  </si>
  <si>
    <t>LCO</t>
  </si>
  <si>
    <t>LTO</t>
  </si>
  <si>
    <t>CAM</t>
  </si>
  <si>
    <t>LiOH</t>
  </si>
  <si>
    <t>LMO</t>
  </si>
  <si>
    <t>CoO</t>
  </si>
  <si>
    <t>Cobalt sulfate</t>
  </si>
  <si>
    <t>CoSO4</t>
  </si>
  <si>
    <t>Lithium carbonate</t>
  </si>
  <si>
    <t>LCE</t>
  </si>
  <si>
    <t>Li2Co3</t>
  </si>
  <si>
    <t>pCAM</t>
  </si>
  <si>
    <t>Precursor Cathode Active Materials</t>
  </si>
  <si>
    <t>Manganese</t>
  </si>
  <si>
    <t>Mn</t>
  </si>
  <si>
    <t>Lithium-ion</t>
  </si>
  <si>
    <t>Li-ion</t>
  </si>
  <si>
    <t>Sulfate</t>
  </si>
  <si>
    <t>SO4</t>
  </si>
  <si>
    <t>Lithium-ion batteries</t>
  </si>
  <si>
    <t>LIB</t>
  </si>
  <si>
    <t>NiSO4</t>
  </si>
  <si>
    <t>NSO4</t>
  </si>
  <si>
    <t xml:space="preserve">Lithium Nickel Dioxide </t>
  </si>
  <si>
    <t>LNO</t>
  </si>
  <si>
    <t xml:space="preserve">Lithium Nickel Oxide </t>
  </si>
  <si>
    <t>Lithium nickel manganese oxide</t>
  </si>
  <si>
    <t>LMNO</t>
  </si>
  <si>
    <t>LMFP</t>
  </si>
  <si>
    <t>Lithium vanadium iron phosphate</t>
  </si>
  <si>
    <t>LVFP</t>
  </si>
  <si>
    <t xml:space="preserve">Disordered Rock Salt </t>
  </si>
  <si>
    <t>DRX</t>
  </si>
  <si>
    <t>LiPF6</t>
  </si>
  <si>
    <t>Lithium Bisfluorosulfonylimide</t>
  </si>
  <si>
    <t>LiFSI</t>
  </si>
  <si>
    <t>Ethylene carbonate </t>
  </si>
  <si>
    <t>EC</t>
  </si>
  <si>
    <t>Dimethyl carbonate</t>
  </si>
  <si>
    <t>DMC</t>
  </si>
  <si>
    <t>Cu</t>
  </si>
  <si>
    <t>Iron</t>
  </si>
  <si>
    <t>Fe</t>
  </si>
  <si>
    <t>poly vinylidene difluoride</t>
  </si>
  <si>
    <t>PVDF</t>
  </si>
  <si>
    <t>SSB</t>
  </si>
  <si>
    <t xml:space="preserve">Solid Electrolyte Battery </t>
  </si>
  <si>
    <t>SEB</t>
  </si>
  <si>
    <t xml:space="preserve">Battery Second Use </t>
  </si>
  <si>
    <t>B2U</t>
  </si>
  <si>
    <t>Battery Second Life</t>
  </si>
  <si>
    <t>B2L</t>
  </si>
  <si>
    <t xml:space="preserve">Thermal Runaway </t>
  </si>
  <si>
    <t>TR</t>
  </si>
  <si>
    <t xml:space="preserve">Battery Management System </t>
  </si>
  <si>
    <t xml:space="preserve">Battery Thermal Management System </t>
  </si>
  <si>
    <t>BTMS</t>
  </si>
  <si>
    <t xml:space="preserve">Thermal Management System </t>
  </si>
  <si>
    <t>TMS</t>
  </si>
  <si>
    <t>State of Charge</t>
  </si>
  <si>
    <t>SOC</t>
  </si>
  <si>
    <t>State of Health</t>
  </si>
  <si>
    <t>SOH</t>
  </si>
  <si>
    <t>Depth of Charge</t>
  </si>
  <si>
    <t>DOD</t>
  </si>
  <si>
    <t>Carbon nanotube</t>
  </si>
  <si>
    <t>CNT</t>
  </si>
  <si>
    <t>Electrochemical Impedance Spectroscopy</t>
  </si>
  <si>
    <t>EIS</t>
  </si>
  <si>
    <t>Energy storage systems</t>
  </si>
  <si>
    <t>ESS</t>
  </si>
  <si>
    <t>Battery Energy storage systems</t>
  </si>
  <si>
    <t>BESS</t>
  </si>
  <si>
    <t xml:space="preserve">End of Life </t>
  </si>
  <si>
    <t>EOL</t>
  </si>
  <si>
    <t>ABTC</t>
  </si>
  <si>
    <t xml:space="preserve">American Lithium Energy </t>
  </si>
  <si>
    <t>ALE</t>
  </si>
  <si>
    <t>QS</t>
  </si>
  <si>
    <t xml:space="preserve">General Motors </t>
  </si>
  <si>
    <t>GM</t>
  </si>
  <si>
    <t>VW</t>
  </si>
  <si>
    <t>IT Asset Partners, Inc.</t>
  </si>
  <si>
    <t>ITAP</t>
  </si>
  <si>
    <t>IT eCycling Solutions LLC</t>
  </si>
  <si>
    <t>ITeC</t>
  </si>
  <si>
    <t>SNT</t>
  </si>
  <si>
    <t>24M</t>
  </si>
  <si>
    <t>Our Next Energy</t>
  </si>
  <si>
    <t>ONE</t>
  </si>
  <si>
    <t>IBS</t>
  </si>
  <si>
    <t>Innovations in Technology</t>
  </si>
  <si>
    <t>INICS</t>
  </si>
  <si>
    <t>Search Type</t>
  </si>
  <si>
    <t>EOL Search</t>
  </si>
  <si>
    <t>State</t>
  </si>
  <si>
    <t>EV Battery Solutions</t>
  </si>
  <si>
    <t>https://www.coxautoinc.com/ev-battery-solutions/</t>
  </si>
  <si>
    <t xml:space="preserve"> End-of-life Battery</t>
  </si>
  <si>
    <t>https://www.coxautoinc.com</t>
  </si>
  <si>
    <t>Cox Automotive  EV Battery Solutions</t>
  </si>
  <si>
    <t xml:space="preserve"> AP </t>
  </si>
  <si>
    <t>coxautoinc.com/ev-battery-solutions/     https://www.google.com</t>
  </si>
  <si>
    <t>https://iac-intl.com</t>
  </si>
  <si>
    <t xml:space="preserve">SD AP </t>
  </si>
  <si>
    <t>7/2/2024 8/23/2024</t>
  </si>
  <si>
    <t>5200 Metcalf Avenue, Suite 100</t>
  </si>
  <si>
    <t>66202 </t>
  </si>
  <si>
    <t>913-384-5511</t>
  </si>
  <si>
    <t>Lasers Enable Next-Generation Battery Design</t>
  </si>
  <si>
    <t>Instruments Suchas FTIR</t>
  </si>
  <si>
    <t>https://www.mks.com/  https://go.mks.com/l/511381/2022-05-27/g6v2xs</t>
  </si>
  <si>
    <t>7/2/2024; 8/23/2024</t>
  </si>
  <si>
    <t xml:space="preserve">https://www.newport.com/n/battery-manufacturing-solutions
</t>
  </si>
  <si>
    <t xml:space="preserve">MKS Instruments' MultiGas™ FTIR Gas Analyzer is ideally suited to the application of Li-ion battery fire testing as it provides high time resolution measurements of either diluted or undiluted sample gases through the flexible selection of a variety of gas cells and detectors.  Lasers Enable Next-Generation Battery Design.
</t>
  </si>
  <si>
    <t>MKS Automation &amp; Control Solutions</t>
  </si>
  <si>
    <t>7800 Shoal Creek Blvd, Suite 250E</t>
  </si>
  <si>
    <t>4/30/2024; 8/23/2024</t>
  </si>
  <si>
    <t>SD AP</t>
  </si>
  <si>
    <t>Construction for Manufacturing Facilities</t>
  </si>
  <si>
    <t>Facility</t>
  </si>
  <si>
    <t xml:space="preserve">104 Gully Ave </t>
  </si>
  <si>
    <t>10301 Astra Pkwy</t>
  </si>
  <si>
    <t>https://na.panasonic.com/</t>
  </si>
  <si>
    <t>https://automotive.na.panasonic.com/ev-energy</t>
  </si>
  <si>
    <t>Cell Manufacturing and Assembly</t>
  </si>
  <si>
    <t>Ameresco</t>
  </si>
  <si>
    <t>Battery Energy Storage</t>
  </si>
  <si>
    <t>Assembly and Integration</t>
  </si>
  <si>
    <t>https://www.ameresco.com/</t>
  </si>
  <si>
    <t>12211 W Alameda Pkwy, Suite 205</t>
  </si>
  <si>
    <t>Lakewood</t>
  </si>
  <si>
    <t> 80228</t>
  </si>
  <si>
    <t>720-627-8772</t>
  </si>
  <si>
    <t>Ameresco – an independent provider of innovative energy efficiency renewable energy solutions throughout North America - offers unique expertise across an array of green energy services including battery energy storage.</t>
  </si>
  <si>
    <t xml:space="preserve">Analog Devices </t>
  </si>
  <si>
    <t>Software for BMS</t>
  </si>
  <si>
    <t>https://www.analog.com/en/index.html</t>
  </si>
  <si>
    <t>Analog Devices</t>
  </si>
  <si>
    <t xml:space="preserve">One Analog Way </t>
  </si>
  <si>
    <t>https://www.caterpillar.com/</t>
  </si>
  <si>
    <t>https://www.caterpillar.com/en/news/corporate-press-releases/h/lithos-energy-investment.html</t>
  </si>
  <si>
    <t>Caterpillar Announces Investment in Lithos Energy Inc. to Further Battery Pack Development and Manufacturing</t>
  </si>
  <si>
    <t>https://www.caterpillar.com/en.html</t>
  </si>
  <si>
    <t>5205 N O'Connor Blvd #1100</t>
  </si>
  <si>
    <t xml:space="preserve">Irwine </t>
  </si>
  <si>
    <t>Irwine</t>
  </si>
  <si>
    <t>Lithium Battery Shipping</t>
  </si>
  <si>
    <t>https://www.chemtrec.com/</t>
  </si>
  <si>
    <t>https://northamerica.daimlertruck.com/</t>
  </si>
  <si>
    <t>6936 North Fathom Street</t>
  </si>
  <si>
    <t>Portland Truck Manufacturing Plant</t>
  </si>
  <si>
    <t>https://northamerica.daimlertruck.com/eMobility/</t>
  </si>
  <si>
    <t>https://northamerica.daimlertruck.com/PressDetail/accelera-by-cummins-daimler-truck-and-2024-01-18/</t>
  </si>
  <si>
    <t>https://www.accelerazero.com</t>
  </si>
  <si>
    <t>Accelera by Cummins</t>
  </si>
  <si>
    <t>https://www.cummins.com/news/releases/2023/03/08/cummins-launches-accelera-cummins-advance-transition-zero-emissions-future</t>
  </si>
  <si>
    <t>CUMMINS LAUNCHES ACCELERA BY CUMMINS TO ADVANCE THE TRANSITION TO A ZERO-EMISSIONS FUTURE</t>
  </si>
  <si>
    <t xml:space="preserve">Accelera </t>
  </si>
  <si>
    <t>Cummins</t>
  </si>
  <si>
    <t>https://www.cummins.com</t>
  </si>
  <si>
    <t>500 Jackson St</t>
  </si>
  <si>
    <t xml:space="preserve"> Columbus</t>
  </si>
  <si>
    <t>Pretreatment</t>
  </si>
  <si>
    <t>Metals (Cu and Al)</t>
  </si>
  <si>
    <t>7/18/2024 8/25/2024</t>
  </si>
  <si>
    <t>Enpower Greentech</t>
  </si>
  <si>
    <t>https://www.enpower-greentech.com/#top</t>
  </si>
  <si>
    <t xml:space="preserve">600 S Wagner Rd. </t>
  </si>
  <si>
    <t>https://www.enpower-greentech.com</t>
  </si>
  <si>
    <t>7/24/2024 8/25/2024</t>
  </si>
  <si>
    <t>LIB Manufacturing</t>
  </si>
  <si>
    <t>4/30/2024 8/25/2024</t>
  </si>
  <si>
    <t xml:space="preserve">Festo </t>
  </si>
  <si>
    <t>Festo</t>
  </si>
  <si>
    <t>Machine and Automation</t>
  </si>
  <si>
    <t>https://www.festo.com/us/en/</t>
  </si>
  <si>
    <t>7777 Columbia Rd.</t>
  </si>
  <si>
    <t>https://www.festo.com/us/en/ </t>
  </si>
  <si>
    <t>https://www.festo.com/us/en/e/solutions/industries/electronics-industry/battery-manufacturing-id_6949/</t>
  </si>
  <si>
    <t>https://www.forseepower.com/press-release/forsee-power-to-establish-north-american-headquarters-and-battery-systems-gigafactory-in-the-columbus-ohio-27-06-2022/#:~:text=“Forsee%20Power's%20decision%20to%20choose,Nauseef%2C%20JobsOhio%20president%20and%20CEO.</t>
  </si>
  <si>
    <t xml:space="preserve">GI Tech </t>
  </si>
  <si>
    <t>lithium carbonate</t>
  </si>
  <si>
    <t>7/24/2024. 8/25/2024</t>
  </si>
  <si>
    <t xml:space="preserve"> 8/11/2024 8/25/2024</t>
  </si>
  <si>
    <t>Cathode raw materials processing</t>
  </si>
  <si>
    <t>7/29/2024 8/25/2024</t>
  </si>
  <si>
    <t>https://www.ingevity.com/news/press-releases/ingevity-enters-battery-electric-vehicle-market-invests-60-million-in-lithium-ion-anode-materials-producer-nexeon-and-secures-future-activated-carbon-supply-relationship/</t>
  </si>
  <si>
    <t>Ingevity enters battery electric vehicle market, invests $60 million in lithium-ion anode materials producer, Nexeon, and secures future activated carbon supply relationship</t>
  </si>
  <si>
    <t>7/31/2024 8/25/2024</t>
  </si>
  <si>
    <t>5/20/2024 8/25/2024</t>
  </si>
  <si>
    <t>automation, press die, and plastic mold applications</t>
  </si>
  <si>
    <t>Silane</t>
  </si>
  <si>
    <t>Membrane Solvent Extraction</t>
  </si>
  <si>
    <t>LI, Co, Ni, Cu</t>
  </si>
  <si>
    <t>7/31/2024 8/26/2024</t>
  </si>
  <si>
    <t xml:space="preserve"> End of Life Battery Management</t>
  </si>
  <si>
    <t>1640 Stockton St</t>
  </si>
  <si>
    <t xml:space="preserve">San Francisco </t>
  </si>
  <si>
    <t>Tyler Helps</t>
  </si>
  <si>
    <t>tyler@currents.market</t>
  </si>
  <si>
    <t>405-301-1759</t>
  </si>
  <si>
    <t>7/1/2024 8/26/2024</t>
  </si>
  <si>
    <t>M&amp;M Auto Parts advances automotive recycling with refined processes and technology, reducing environmental impact through recycled components such as LIB packs</t>
  </si>
  <si>
    <t>Urla</t>
  </si>
  <si>
    <t>Izmir</t>
  </si>
  <si>
    <t>Turkey</t>
  </si>
  <si>
    <t xml:space="preserve">Ni-CAT </t>
  </si>
  <si>
    <t>Cathode Processing</t>
  </si>
  <si>
    <t>Advisory</t>
  </si>
  <si>
    <t>Zero Defect Initiatives for Battery Manufacturing</t>
  </si>
  <si>
    <t>https://ontoinnovation.com/company/events/zero-defect-initiatives-for-battery-manufacturing</t>
  </si>
  <si>
    <t>BM AP</t>
  </si>
  <si>
    <t>8/1/2024 8/27/2024</t>
  </si>
  <si>
    <t>https://www.nri.com/en/company/map/overseas/America/institute</t>
  </si>
  <si>
    <t>PDF Solutions offer data FORESIGHT with Exensio® for improving yield of manufacturing. Exensio Battery improves yield and reduce scrap of cell manufacturing factories with our end-to-end AI-powered analytics platform.</t>
  </si>
  <si>
    <t>8/1/2024 8/28/2024</t>
  </si>
  <si>
    <t>PDF Solutions, Inc. , a leading provider of comprehensive data solutions for the semiconductor and electronics ecosystems, today announced it will participate in The Battery Show North America, September 12th to 14th  2023, along with its strategic partner, Voltaiq, a provider of analytics solutions aimed at accelerating the transition to a battery-powered world.</t>
  </si>
  <si>
    <t xml:space="preserve">Posh Robotics is a company that develops robots to automate the recycling of EV batteries to make them more sustainable. Their services include EV battery pack disassembly, automation, and scalability. </t>
  </si>
  <si>
    <t xml:space="preserve">Prieto Battery </t>
  </si>
  <si>
    <t>Prieto Battery</t>
  </si>
  <si>
    <t>Re-energizing battery storage for the grid. Revolutionizing energy storage: Our platform maximizes real-time performance while exponentially extending the lithium-ion battery lifespan.</t>
  </si>
  <si>
    <t>End-of-life EV batteries</t>
  </si>
  <si>
    <t>Electric Vehicles</t>
  </si>
  <si>
    <t>Battery Manufacturing Assembly</t>
  </si>
  <si>
    <t xml:space="preserve">Manufacturing Assembly Equipment </t>
  </si>
  <si>
    <t>Battery Manufacturing Assembly. Rogers is a leading automotive and electric vehicle / hybrid electric vehicle advanced materials supplier with a wide range of industry solutions to power, protect and connect vehicles</t>
  </si>
  <si>
    <t>7/30/2024 8/28/2024</t>
  </si>
  <si>
    <t>7/30/2024 8/29/2024</t>
  </si>
  <si>
    <t>Bamboo Charge offers design and implementation of battery pack fluid cooling systems, cold plate design and manufacture, and battery characterization. It provides thermal and structural simulations and mobile battery recycling.</t>
  </si>
  <si>
    <t>7/30/2024 9/10/2024</t>
  </si>
  <si>
    <t>1420 Turk St</t>
  </si>
  <si>
    <t>7/30/2024 09/10/2024</t>
  </si>
  <si>
    <t>Advisory Proposal Writing</t>
  </si>
  <si>
    <t>South32</t>
  </si>
  <si>
    <t>Battery R&amp;D</t>
  </si>
  <si>
    <t>Lithium extraction and Refinement</t>
  </si>
  <si>
    <t xml:space="preserve">Phosphates  precursors </t>
  </si>
  <si>
    <t>High Ni cathodes; NMC 622, 811, NCA for lithium ion cells</t>
  </si>
  <si>
    <t>7/26/2024 09/10/2024</t>
  </si>
  <si>
    <t>Reuse/Repurpose Lithium Batteries for Solar Systems</t>
  </si>
  <si>
    <t>7/25/2024 09/10/2024</t>
  </si>
  <si>
    <t>Fire Suppressant wrap for batteries during shipping</t>
  </si>
  <si>
    <t>7/25/2024 9/10/2024</t>
  </si>
  <si>
    <t>n order to meet the growing need for battery shipment safety, PACT (a US-based packaging and crating company) developed a patented technology called Thermo Shield fire suppressant wrap. Thermo ShieldTM is the world’s only paper-based packaging material designed to suppress and control lithium battery “thermal runaway” by actively and automatically cooling the internal environment of a corrugated shipping package while limiting oxygen supply.</t>
  </si>
  <si>
    <t>Why Battery Analytics?
Simple! Whether in engineering or production, operations or finance, stakeholders no longer waste time &amp; money guessing. They access the information living in the battery to make impactful data-driven technical and business decisions.</t>
  </si>
  <si>
    <t xml:space="preserve">Battery Simulation Models electric-thermal-aging </t>
  </si>
  <si>
    <t>AI-powered battery manufacturing</t>
  </si>
  <si>
    <t xml:space="preserve">The utilization of alternative energy resources has become a focal point in the military, with a particular emphasis on harnessing the latest advancements in lithium and hydrogen battery power. Integration of lithium ion batteries for defenses applications (Module and pack manufacturing) </t>
  </si>
  <si>
    <t>https://www.veolianorthamerica.com/what-we-do/waste-capabilities/battery-recycling</t>
  </si>
  <si>
    <t>End-of-life Batteries</t>
  </si>
  <si>
    <t>Logistics; Shipping Containers</t>
  </si>
  <si>
    <t>All Chemistries</t>
  </si>
  <si>
    <t>VP AP</t>
  </si>
  <si>
    <t>8/4/2022 9/11/2024</t>
  </si>
  <si>
    <t>https://www.veolia.com/en</t>
  </si>
  <si>
    <t>Aubervilliers</t>
  </si>
  <si>
    <t>7/24/2024 9/11/2024</t>
  </si>
  <si>
    <t>NP Power</t>
  </si>
  <si>
    <t>1845 S Vineyard Ave, STE 02</t>
  </si>
  <si>
    <t xml:space="preserve">BM AP </t>
  </si>
  <si>
    <t>NPP</t>
  </si>
  <si>
    <t>Cells and Cell Assemblies LPF and other chemistries</t>
  </si>
  <si>
    <t>Guangdong</t>
  </si>
  <si>
    <t>Huashan Town</t>
  </si>
  <si>
    <t>Energy Storage Promotion and Funding</t>
  </si>
  <si>
    <t>Infinium Battery</t>
  </si>
  <si>
    <t>Infinium Battery R&amp;D</t>
  </si>
  <si>
    <t>Cell Assembly/Grouping</t>
  </si>
  <si>
    <t>82841 Davis Drive</t>
  </si>
  <si>
    <t>Indio</t>
  </si>
  <si>
    <t>707-466-7225</t>
  </si>
  <si>
    <t>Bruno Rocca</t>
  </si>
  <si>
    <t>bruno@ionwat.ch</t>
  </si>
  <si>
    <t>978-634-6486</t>
  </si>
  <si>
    <t xml:space="preserve">Cell &amp; Cell grouping </t>
  </si>
  <si>
    <t>8/26/2024 9/12/2024</t>
  </si>
  <si>
    <t>Komatsu America</t>
  </si>
  <si>
    <t>Headquarters &amp; Innovation Center</t>
  </si>
  <si>
    <t>Packs Modules</t>
  </si>
  <si>
    <t>3768 S. Lapeer Road</t>
  </si>
  <si>
    <t>8/6/2022 9/13/2024</t>
  </si>
  <si>
    <t>John Warner</t>
  </si>
  <si>
    <t>jwarner@americanbatterysolutions.com</t>
  </si>
  <si>
    <t>8109194751</t>
  </si>
  <si>
    <t>North Arrow Mineral Inc</t>
  </si>
  <si>
    <t>Bathust Inlet</t>
  </si>
  <si>
    <t>https://www.northarrowminerals.com/</t>
  </si>
  <si>
    <t>Bathurst Inlet</t>
  </si>
  <si>
    <t>X0B 2A0</t>
  </si>
  <si>
    <t>https://www.northarrowminerals.com/projects/lithium/bathurst-inlet/</t>
  </si>
  <si>
    <t>MK</t>
  </si>
  <si>
    <t>North Arrow Minerals explores diamond opportunities in Canada, with a project near Bathurst Inlet featuring pegmatites and access to nearby mining infrastructure.</t>
  </si>
  <si>
    <t>North Arrow Minerals owns seven claim blocks (5,728 ha) near Bathurst Inlet.</t>
  </si>
  <si>
    <t>Cascade Industrial Park</t>
  </si>
  <si>
    <t>https://echandia.se/</t>
  </si>
  <si>
    <t>Marysville</t>
  </si>
  <si>
    <t>Solna</t>
  </si>
  <si>
    <t>Stockholm County</t>
  </si>
  <si>
    <t>Echandia provides heavy-duty energy storage systems for maritime vessels and large-scale applications, prioritizing durability, safety, and long cycle life for extreme conditions.</t>
  </si>
  <si>
    <t>TECO</t>
  </si>
  <si>
    <t>https://teco.com/</t>
  </si>
  <si>
    <t>Electric Motors for Battery Systems</t>
  </si>
  <si>
    <t>Manufacturing plant</t>
  </si>
  <si>
    <t>Equipment manufacturing</t>
  </si>
  <si>
    <t>5100 North IH-35</t>
  </si>
  <si>
    <t>800-873-8326</t>
  </si>
  <si>
    <t>https://www.teco.com</t>
  </si>
  <si>
    <t>https://www.tampaelectric.com/mediacenter/2022/Tampa-Electric-and-Peoples-Gas-to-Build-New-Resilient-Headquarters-in-Midtown-Tampa/, https://www.tecowestinghouse.com/contact-us/warehouse-facilities/</t>
  </si>
  <si>
    <t>TECO provides electric motors and components for battery energy storage systems in various applications, including EVs and industrial machinery.</t>
  </si>
  <si>
    <t>Fleetzero</t>
  </si>
  <si>
    <t>https://www.fleetzero.com/</t>
  </si>
  <si>
    <t>Fleetzero designs and manufactures custom battery packs for ocean-going ships, offering sustainable maritime power solutions through advanced battery integration and electric shipping services.</t>
  </si>
  <si>
    <t>811 5th Avenue North</t>
  </si>
  <si>
    <t>16015 51st Ave NE</t>
  </si>
  <si>
    <t>https://pitchbook.com/profiles/company/481527-19</t>
  </si>
  <si>
    <t>Might be better fit for Services and Consulting tab as they do not operate any facilities</t>
  </si>
  <si>
    <t>Donut Auto Parts</t>
  </si>
  <si>
    <t>Battery Modules</t>
  </si>
  <si>
    <t>Repurposing</t>
  </si>
  <si>
    <t>https://donutparts.com/</t>
  </si>
  <si>
    <t>3784 Omec Cir #5</t>
  </si>
  <si>
    <t>Rancho Cordova</t>
  </si>
  <si>
    <t>916-713-5256</t>
  </si>
  <si>
    <t>Donut Auto Parts supplies Tesla parts, empowering customers to rebuild and transform their vehicles with the help of a dedicated team of Tesla experts.</t>
  </si>
  <si>
    <t>https://donutparts.com/pages/about</t>
  </si>
  <si>
    <t>Micantis, Inc</t>
  </si>
  <si>
    <t>Validate and Quality Test Batteries</t>
  </si>
  <si>
    <t>https://micantis.io/</t>
  </si>
  <si>
    <t>1245 Pearl Street, Suite #200</t>
  </si>
  <si>
    <t>303-827-8931</t>
  </si>
  <si>
    <t>https://micantis.io/about</t>
  </si>
  <si>
    <t>Howard Alt</t>
  </si>
  <si>
    <t>howard.alt@micantis.io</t>
  </si>
  <si>
    <t>Aleon Metals</t>
  </si>
  <si>
    <t>Aleon Renewable Metals</t>
  </si>
  <si>
    <t>Aleon Renewable Metals (ARM)</t>
  </si>
  <si>
    <t>302 Midway Road</t>
  </si>
  <si>
    <t>https://aleonmetals.com/arm/</t>
  </si>
  <si>
    <t>Freeport</t>
  </si>
  <si>
    <t>(979) 415-1500</t>
  </si>
  <si>
    <t>https://aleonmetals.com</t>
  </si>
  <si>
    <t>https://aleonmetals.com/</t>
  </si>
  <si>
    <t>MK, AP</t>
  </si>
  <si>
    <t>9/17/2024 9/19/2024</t>
  </si>
  <si>
    <t>MK AP</t>
  </si>
  <si>
    <t>6/24/2024 8/25/2024</t>
  </si>
  <si>
    <t>400 Miners Drive East</t>
  </si>
  <si>
    <t xml:space="preserve">Hycamite is decarbonizing the industry using its proprietary methane pyrolysis technology. It provides low-carbon hydrogen and sustainable carbon products including a precursor for graphite, which can be  used  as LIB anodes.
</t>
  </si>
  <si>
    <t>Battery Systems</t>
  </si>
  <si>
    <t>9/16/2024 9/19/2024</t>
  </si>
  <si>
    <t>6/21/2024 8/25/2024</t>
  </si>
  <si>
    <t>7/26/2024 8/25/2024</t>
  </si>
  <si>
    <t>Battery Energy Storage Systems</t>
  </si>
  <si>
    <t>Rogers' suite of battery pad solutions is designed to provide designers with high-performance options that can withstand the stresses of fluctuating compression and temperature.</t>
  </si>
  <si>
    <t>7/30/2024 8/25/2024</t>
  </si>
  <si>
    <t>$1.2B investment; primarily for stainless, but may move to EVs later; Conduct feasibility study in September 2023</t>
  </si>
  <si>
    <t>U.S. Interior Dept. has blocked mining in this part of MN for 20 years, but it is changing.</t>
  </si>
  <si>
    <t>Sealed Bipolar Lead Acid</t>
  </si>
  <si>
    <t>Caterpillar</t>
  </si>
  <si>
    <t>Daimler Truck North America</t>
  </si>
  <si>
    <t>Integrated Battery Packs for Trucks and Energy Storage</t>
  </si>
  <si>
    <t>DAIMLER TRUCK develops ELECTRIC COMMERCIAL VEHICLES with lithium ion batteries.  Daimler Truck team up with Accelera by Cummins and PACCAR and select Mississippi for battery cell production in the United States.</t>
  </si>
  <si>
    <t>Accelera by Cummins provides a diverse portfolio of zero-emission solutions including lithium batteries for the world’s most economically vital industries, empowering them to accelerate the transition to a sustainable future.</t>
  </si>
  <si>
    <t>Facility Maintenance</t>
  </si>
  <si>
    <t>Analog Devices makes a wide range of battery management products including chargers, fuel gauges, and smart battery components.</t>
  </si>
  <si>
    <t>Replacement Batteries for Consumer electronics</t>
  </si>
  <si>
    <t>Long description3</t>
  </si>
  <si>
    <t>PVDF and Fluorochemicals</t>
  </si>
  <si>
    <t>Battery Grade Materials Manufacturing</t>
  </si>
  <si>
    <t>PC-SU - Pre-commercial/ startup</t>
  </si>
  <si>
    <t>CEPS</t>
  </si>
  <si>
    <t xml:space="preserve">Professional Services </t>
  </si>
  <si>
    <t>VP AP (change Ontorio tom ON)</t>
  </si>
  <si>
    <t>1/14/2024 9/24/2024</t>
  </si>
  <si>
    <t>3485 Wheelton Dr</t>
  </si>
  <si>
    <t xml:space="preserve"> Windsor</t>
  </si>
  <si>
    <t>N8W 0A6</t>
  </si>
  <si>
    <t>VP AP (added the address and GPS)</t>
  </si>
  <si>
    <t>8/27/2021 9/24/2024</t>
  </si>
  <si>
    <t>3301 Spring Forest Rd,</t>
  </si>
  <si>
    <t xml:space="preserve">4801 Wilshire Blvd. Suite 260 </t>
  </si>
  <si>
    <t>SD AP (added the address)</t>
  </si>
  <si>
    <t xml:space="preserve"> SC</t>
  </si>
  <si>
    <t>5/20/2024 9/24/2024</t>
  </si>
  <si>
    <t xml:space="preserve">Stratus Materials develops manganese-rich, cobalt-free cathodes (LXMO) for lithium-ion batteries, offering performance, safety, and cost benefits for electric vehicles and similar applications.  </t>
  </si>
  <si>
    <t>Vibrantz Technologies produces specialty chemicals and materials, including high-purity manganese sulfate, which is used for cathode active material.</t>
  </si>
  <si>
    <t>Wildcat is engaged in battery material development, integration, and supply. A key step towards this is to produce high-performance U.S.-made cathode material to enable widespread adoption of clean energy.</t>
  </si>
  <si>
    <t>TerraVolta builds a reliable supply chain by delivering high-quality lithium (precursors)  for electric mobility across industries. It extracts lithium from brine, treat , dry, purify to Li carbonate and hydroxide.</t>
  </si>
  <si>
    <t>We are a global mining and metals company, creating value by producing commodities that are used in many aspects of modern life. Our operations, development options and exploration programs are diversified by commodity and geography. We work to minimize the impact of our activities and aim to create enduring value for all of our stakeholders, at each stage of the mining lifecycle.</t>
  </si>
  <si>
    <t>EcoPro CAM Canada LP is a joint venture of EcoProBM, SK On, and Ford to produce nickel manganese cobalt cathode active material to improve the North American EV supply chain.</t>
  </si>
  <si>
    <t>GFL Americas, a subsidiary of India’s Gujarat Fluorochemicals Limited, is focused on fluorine-based products through product innovation in diverse end-use markets such PVDF binders for lithium-ion batteries.</t>
  </si>
  <si>
    <t>Ni-CAT  develops advanced, high-performance, high-Ni cathode  battery materials that meet industry standards, supporting the EV transition with innovative, cost-effective, and energy-dense solutions for a sustainable future.</t>
  </si>
  <si>
    <t>High-purity manganese sulfate</t>
  </si>
  <si>
    <t>Addionics provides specialized technology  redesigning battery architecture. Its Smart 3D Current Collectors™ fabrication method enhances battery performance: capacity, safety, charging time, lifetime, and cost of the batteries.</t>
  </si>
  <si>
    <r>
      <t>Chang Chun Petrochemical Co., Ltd. </t>
    </r>
    <r>
      <rPr>
        <sz val="9"/>
        <color rgb="FF202124"/>
        <rFont val="Roboto"/>
      </rPr>
      <t>operates petrochemical products production businesses. The company produces polyvinyl alcohols, butanediol, propylene alcohols, and other products such as copper foils for LIBS.</t>
    </r>
  </si>
  <si>
    <t xml:space="preserve">Gränges is one of the industry leaders in aluminum rolling and recycling in selected niches. It produces aluminum current collectors for LIBs. </t>
  </si>
  <si>
    <t>IntriPlex Technologies excels in precision metal stamping for lithium-ion batteries, including exclusive U.S.-manufactured cylindrical battery lids.</t>
  </si>
  <si>
    <t>Lotte Aluminum Materials USA LLC</t>
  </si>
  <si>
    <t xml:space="preserve">Lotte Aluminum has been involved in the aluminum foil industry in Korea for a long time. In the United States, it is producing current collectors for secondary batteries such as LIBs. </t>
  </si>
  <si>
    <t>Lithium foil</t>
  </si>
  <si>
    <t>Halocarbon utilizes high-purity fluorochemistry to make products safer, longer lasting, and higher performing.</t>
  </si>
  <si>
    <t xml:space="preserve">Solvents; other battery materials </t>
  </si>
  <si>
    <t>Huntsman Petrochemical is a global chemicals company focused on the production of MDI-based polyurethanes, advanced materials, and performance products in diverse markets. Has started looking into materials for Evs</t>
  </si>
  <si>
    <t>Elizabethtown</t>
  </si>
  <si>
    <t>Redwood recycles lithium-ion batteries and produces battery materials for electromobility and electrical storage systems. Redwood extracts various materials such as copper and cathode precursors for reintroduction to the supply chain.</t>
  </si>
  <si>
    <t>Advanced Battery Concepts delivers economical, socially, and environmentally responsible energy storage solutions with its advanced bipolar battery technology, driving a cleaner, more sustainable future.</t>
  </si>
  <si>
    <t>Epsilon Advanced Materials leads globally in creating high-quality battery materials from waste, reducing fuel consumption and supporting cleaner technologies, all reflecting its strong commitment to sustainability in the energy industry.</t>
  </si>
  <si>
    <t>Five Stone Energy produces lithium iron phosphate and nickel manganese cobalt battery cells for energy storage systems and electric vehicles without toxic chemicals. It plans to build a battery manufacturing facility.</t>
  </si>
  <si>
    <t>Forge Nano, a materials science leader, accelerates manufacturing innovation and transforms product performance with its nanocoating technology, Atomic Armor.</t>
  </si>
  <si>
    <t>Silicon-based anode materials</t>
  </si>
  <si>
    <t xml:space="preserve">
Linova Energy is developing ultra-high-energy batteries with polymer cathodes for EV, aerospace, and energy storage, using metal-free cathodes without nickel or cobalt for a sustainable, cost-effective power solution.</t>
  </si>
  <si>
    <t>Metal-free cathodes</t>
  </si>
  <si>
    <t>Modular Battery Technologies offers customizable, high-power battery packs with modular design, ensuring safe, efficient monitoring and control of all cells.</t>
  </si>
  <si>
    <t>With a century of experience making batteries, Panasonic is now focused on batteries for EVs that boast high safety, high capacity, and high energy density and building a factory in Kansas.</t>
  </si>
  <si>
    <t>Solid-state battery</t>
  </si>
  <si>
    <t>Piersica is a developer of solid-state lithium batteries for safe electric propulsion and energy storage, using proprietary technology for high-rate li-metal anodes, solid separators, and high-voltage cathodes to enhance environmental sustainability.</t>
  </si>
  <si>
    <t>Automation machinery</t>
  </si>
  <si>
    <t>SMC Corporation of America leads in pneumatic technology, supporting global automation with a 30% market share and comprehensive services.</t>
  </si>
  <si>
    <t xml:space="preserve">Recipient of DE-FOA-2678 to build a MWh-scale manufacturing line, but decided that they would do it  with private funding instead. Initial plant will be 500 kWh by 2025 and then scaled up to 5 GWh. </t>
  </si>
  <si>
    <t>Clarios develops advanced batteries for evolving transportation needs. It transforms insightful ideas into impactful realities, anticipating and delivering solutions with agility and flexibility.</t>
  </si>
  <si>
    <t xml:space="preserve">Pouch and Cylindrical  cells </t>
  </si>
  <si>
    <t>FREYR is building a Giga America clean battery manufacturing facility based on the next-generation SemiSolid™ Lithium-Ion Battery Technology platform developed by 24M Technologies Inc.</t>
  </si>
  <si>
    <t>GM's Indiana battery facility in New Carlisle, in partnership with Samsung,  will mass-produce lithium ion cells for its electric vehicle lineup, representing its fourth U.S. battery plant, currently under construction.</t>
  </si>
  <si>
    <t xml:space="preserve">Cylindrical  &amp; Prismatic cells </t>
  </si>
  <si>
    <t>SK Battery America, a subsidiary of SK Innovation, manufactures advanced lithium-ion batteries in various format and chemistries for electric vehicles at their production facilities in Georgia, USA.</t>
  </si>
  <si>
    <t>Solid Power develops all-solid-state batteries with higher energy and improved safety, for  a clean, sustainable future of battery-powered mobility.</t>
  </si>
  <si>
    <t>Cylindrical, Prismatic, or Pouch Cell</t>
  </si>
  <si>
    <t>Volkswagen's PowerCo, a subsidiary of Volkswagen AG, focuses on developing and producing advanced battery cells and systems for electric vehicles, aiming to enhance EV performance and energy efficiency.</t>
  </si>
  <si>
    <t xml:space="preserve">Xerion focuses on developing and manufacturing innovative, high-performance battery technologies, including advanced lithium-ion batteries, advanced cathodes, and Si-anode, for various applications with fast charging needs </t>
  </si>
  <si>
    <t xml:space="preserve">Xerion focuses on developing and manufacturing innovative, high-performance battery technologies, including advanced lithium-ion batteries, advanced cathodes and Si-anode, for various applications with fast charging needs </t>
  </si>
  <si>
    <t>Battery Management System</t>
  </si>
  <si>
    <t>Cell-Con is a leading U.S. manufacturer of custom and stocked battery packs from cells, specializing in Li-ion, NiMH, LiFePO4, NiCd, and lead-acid power systems; and for portable devices.</t>
  </si>
  <si>
    <t>Daimler Truck North America manufactures, sells, and services several renowned commercial vehicle brands including Freightliner Trucks, Western Star Trucks, Thomas Built Buses, with an emphasis on electrification with LIBs</t>
  </si>
  <si>
    <t>Safe and Durable Maritime Battery Systems</t>
  </si>
  <si>
    <t xml:space="preserve">Fedco Electronics, Inc., d/b/a Fedco Batteries, designs and manufactures custom lithium primary and lithium-ion rechargeable battery assemblies for critical applications.  </t>
  </si>
  <si>
    <t xml:space="preserve">Hybrid Design Services, Inc. provides innovative solutions in the energy sector, specializing in battery pack and power distribution systems. It offers several services including engineering, design, and prototyping. </t>
  </si>
  <si>
    <t>NP Power, a Chinese high-tech firm, provides customized lithium solar batteries and backup solutions for global users with office in the United States.</t>
  </si>
  <si>
    <t xml:space="preserve">Saint-Gobain Performance Ceramics &amp; Refractories provides high-performing engineered ceramics and refractories solutions for extreme operating conditions (e.g., high temperature, corrosion, and thermal shock). </t>
  </si>
  <si>
    <t>Universal Solutions provides the U.S. Department of Defense with logistics, alternative energy, and unmanned solutions. It is focusing on lithium and hydrogen batteries for defense applications and providing material acquisition for unmanned systems and alternative energy.</t>
  </si>
  <si>
    <t xml:space="preserve">As a joint venture with Turner Construction Company and Panasonic Energy, Yates Construction is building a manufacturing facility for electric vehicle batteries. </t>
  </si>
  <si>
    <t>19 Presidential Way Suite 103</t>
  </si>
  <si>
    <t>Pomega Energy Storage Technologies broke ground for a new lithium-ion battery plant with focus on Lithium Iron Phosphate cell production.</t>
  </si>
  <si>
    <t>Yotta develops a range of distributed energy technologies. SolarLEAF is a lithium energy storage technology to directly integrate with solar modules with a uniquely atent heat  thermal management.</t>
  </si>
  <si>
    <t>Battery packs</t>
  </si>
  <si>
    <t>By recovering and recycling spent polymetallic materials for catalyst and lithium-ion batteries, Aleon Renewable Metals lowers demand for fresh materials from mining, closing the loop on the transition to a clean energy future.</t>
  </si>
  <si>
    <t>Aqua Metals has a battery recycling facility, recovering valuable metals from spent Li-ion batteries, producing lithium hydroxide, nickel, cobalt, copper, and manganese dioxide in a low-carbon, circular process.</t>
  </si>
  <si>
    <t>BBB Industries-Terrepower upcycles EV batteries and refurbishes solar modules to enhance performance, reduce waste, and drive the circular economy. Established in 2009, Ontility is its solar life cycle and storage brand.</t>
  </si>
  <si>
    <t>Repair, Remanufacturing repurposing</t>
  </si>
  <si>
    <t xml:space="preserve">With industry-leading capabilities in battery management, remanufacturing, diagnostics, and valuation, CoX EV Battery Solutions is dedicated to providing unmatched support for EV batteries throughout every step of their life cycle. </t>
  </si>
  <si>
    <t xml:space="preserve">
DJ MexCorp, a private company, specializes in lithium battery recycling, metal scrap refining, and environmental health services, dedicated to improving sustainability and ecological well-being.</t>
  </si>
  <si>
    <t>End-of-Life Battery</t>
  </si>
  <si>
    <t xml:space="preserve">
Higher Wire’s revolutionary approach extends lithium-ion battery life through a proprietary testing and renewal process, renewing battery and power system life cycles and reducing premature recycling.</t>
  </si>
  <si>
    <t>Inmetco is a metal recycling facility, specializing in reclaiming nickel from various sources, including li-ion batteries. Other metals are also acquired.</t>
  </si>
  <si>
    <t>Battery Sorting</t>
  </si>
  <si>
    <t>Li Industries is an innovative company focused on developing next-generation lithium-ion sorting and recycling technologies to improve the sustainability of the overall lithium-ion battery life cycle.</t>
  </si>
  <si>
    <t xml:space="preserve">Momentum Technologies transforms problematic critical minerals and metals containing waste, including lithium-ion battery waste, into high-purity critical minerals for efficient redeployment into the supply chain at an attractive ROI. </t>
  </si>
  <si>
    <t>Posh Robotics innovates EV battery recycling through automation, repurposing batteries and retired renewable energy systems to enhance sustainability and extend their life.</t>
  </si>
  <si>
    <t>Redivivus addresses recycling challenges with battery and operational expertise to strategically guide batteries to their recycling destinations; and neutralizes batteries at any state of charge or health to enable material recovery.</t>
  </si>
  <si>
    <t>Samsar Resources offers leasing services for NthLife™ batteries. It uses lean operational logistics, asset financing innovation, and battery module redesign to create an ecosystem that extends lithium-ion battery life globally.</t>
  </si>
  <si>
    <t>Second Life Lithium distributes quality, tested, and reusable lithium batteries from EVs, bikes, scooters, and more, ensuring all are guaranteed for state of health.</t>
  </si>
  <si>
    <t>SK tes provides comprehensive IT Asset Disposition services designed to optimize value recovery and sustainability throughout the entire life cycle of corporate and enterprise IT assets.</t>
  </si>
  <si>
    <t>Umicore USA, as part of the global Umicore group, specializes in materials technology and recycling, focusing on cathodes for lithium-ion battery materials and recovery of high-value and non-ferrous metals.</t>
  </si>
  <si>
    <t xml:space="preserve">Union Battery collects all different types of batteries, ranging from household batteries, consumer batteries, industrial batteries, and automotive batteries. </t>
  </si>
  <si>
    <t>Veolia North America receives and sorts batteries into like chemistry types, and ships in safe containers to various licensed and approved vendors for reclamation, recovery, and recycling.</t>
  </si>
  <si>
    <t xml:space="preserve">Veolia North America is a leading provider of environmental solutions, including recycling and providing customized, cost-effective solutions that reflect best practices, environmental protection and a better quality of life. </t>
  </si>
  <si>
    <t>WeRecycleBatteries.com looks to partner with spent battery suppliers, providing them with additional income and the comfort and security of knowing batteries are being properly recycled.</t>
  </si>
  <si>
    <t>Repurposed batteries for EVs</t>
  </si>
  <si>
    <t>Design, Development, Manufacturing</t>
  </si>
  <si>
    <t xml:space="preserve">ASI specializes in custom drying, curing, and cooling solutions for the converting, roll-to-roll, and continuous process industries. Its forced air convection systems employ a variety of transport and heating methods. </t>
  </si>
  <si>
    <t>Qlar's weighing and feeding systems offer solutions for the requirements and processes through every step of the production process, from lithium carbonate to lithium hydroxide, from graphite powder to nickel powder.</t>
  </si>
  <si>
    <t>Waters-TA Instruments offers testing equipment for thermal analysis, rheology, microcalorimetry, and mechanical analysis. It provides advanced tools for battery researchers to develop higher-performing and safer technologies.</t>
  </si>
  <si>
    <t>Waters TA Instruments provides testing equipment for thermal analysis, rheology, microcalorimetry, and mechanical analysis instrumentation.</t>
  </si>
  <si>
    <t>IAC is a fully integrated contractor and OEM of air pollution control systems, pneumatic conveying systems, bulk storage and dry material handling systems, rotary dryers,  and dry sorbent injection systems.</t>
  </si>
  <si>
    <t xml:space="preserve">MKS Instruments, Inc. enables technologies that transform the industry and delivers foundational technology solutions to leading-edge semiconductor manufacturing, electronics and packaging, and specialty industrial applications. </t>
  </si>
  <si>
    <t>GI Tech provides ultra-precision parts processing through ceaseless technological development, continuous customer satisfaction, and expansion of production facilities. For LIBs, it offers coating and laminating machines for making li-ion electrodes</t>
  </si>
  <si>
    <t>Leybold helps manufacture state-of-the-art, innovative vacuum pumps, components, and standardized and fully customized vacuum solutions more precisely, economically, innovatively and, last but not least, more sustainably.</t>
  </si>
  <si>
    <t>UnitX transforms visual inspection lines using AI, deep learning, and robotics, enhancing precision and efficiency while improving safety and cycle time for lithium-ion battery manufacturing.</t>
  </si>
  <si>
    <t>Trane's thermal energy storage, like a battery for heating and cooling, offers affordable, flexible solutions, improving energy efficiency and ROI with recent tax incentives.</t>
  </si>
  <si>
    <t>Pact's ThermoShield™ is the only paper-based packaging that controls lithium battery “thermal runaway” by cooling and limiting oxygen inside corrugated shipping packages.</t>
  </si>
  <si>
    <t xml:space="preserve">MISUMI offers a significant number of products and  configurations for diverse industries, from automotive to semiconductor, as a top engineering resource. This includes automation equipment. </t>
  </si>
  <si>
    <t xml:space="preserve">Intertape Polymer Group is a packaging products and systems company developing and producing a large variety of paper-based and film-based pressure-sensitive and water-activated tape for applications ranging from common to niche. </t>
  </si>
  <si>
    <t>Yates Construction builds practical and innovative solutions that combine cutting-edge technology, and a collaborative ideology to yield the most value. It is building a battery factory for Panasonic in Kansas</t>
  </si>
  <si>
    <t xml:space="preserve">Festo is a global leader in automation technology. From the cell to module production and insertion of the battery systems, it has suitable automation solutions for manufacturers. </t>
  </si>
  <si>
    <t>Shred-Tech provides high-performance shredders for various applications: documents, plastic, e-waste, metal, wood, and lithium ion batteries.</t>
  </si>
  <si>
    <t>TA Instruments provide tools for thermal analysis of batteries such as DSC, and isothermal calorimeters.  https://www.tainstruments.com/applications/battery-material-testing/</t>
  </si>
  <si>
    <t xml:space="preserve">Fire suppressant </t>
  </si>
  <si>
    <t>Yeast Construction With Turner Corporation is building a factory for Panasonic Group’s Green IMPACT initiative, which is aimed at reducing the company’s CO2 emission to virtually net-zero by 2030 and contributing to 300 million tons in avoided emissions by 2050. The plant is expected to begin production by the end of March 2025 and will eventually reach approximately 30 GWh of annual production capacity.</t>
  </si>
  <si>
    <t>Hybrid Design Services, Inc. is a provider of innovative solutions in the energy sector, specializing in battery pack and power distribution systems and offering services such as engineering and design.</t>
  </si>
  <si>
    <t>SMC Corporation of America, a subsidiary of SMC Corporation in Japan, is a comprehensive manufacturer of components for the automation, controls, and process industries.</t>
  </si>
  <si>
    <t>TDA Research develops cutting-edge chemical processes, materials and hardware for customers in the defense, aerospace, energy, and chemical industries including R&amp;D on lithium-ion batteries.</t>
  </si>
  <si>
    <t xml:space="preserve">Storagenergy's team tackles challenges in materials, electrochemical devices, and cathode synthesis lithium-ion battery cells production with state-of-the-art electrode and cell prototyping equipment. </t>
  </si>
  <si>
    <t>Prieto reimagined the entire architecture of the battery using low-cost sustainable materials to create a proprietary 3D battery that delivers what matters most: hyper-fast charge, extreme temperature operation, and safety.</t>
  </si>
  <si>
    <t>NRI America, based in New York, tracks U.S. economic and industry trends through benchmarking research of major companies.</t>
  </si>
  <si>
    <t>Infinium Battery designs, builds, and sells custom battery solutions for OEM manufacturers and sells a line of high-performance IP67,  low-voltage (12-96V) lithium batteries for rugged use cases.</t>
  </si>
  <si>
    <t>CHEMTREC's 24/7 emergency response center protects people, minimizes environmental impact, and preserves customer assets and reputations by providing critical information wherever hazardous materials are handled, included shipping Li-ion batteries.</t>
  </si>
  <si>
    <t xml:space="preserve">Endural manufactures high-grade plastic storage cases, transportation cases, custom containers, and related material handling solutions for the automotive, aerospace, governmental, and electronic sectors. </t>
  </si>
  <si>
    <t>Golden Bridge aims to be the top freight forwarder, facilitating global logistics to help entrepreneurs realize their business potential, and is involved in BESS transportation across the United States.</t>
  </si>
  <si>
    <t>Hanwha Momentum offers engineering for equipment, including cell manufacturing (coater, calendering, slitter, notching, stacking, formation), module and pack manufacturing, and material sintering equipment.</t>
  </si>
  <si>
    <t>Founded in July 2022, Military Power Sources Consortium is a nonprofit representing the military power production life cycle, focusing on enhancing domestic energy systems and components for the U.S. Department of Defense.</t>
  </si>
  <si>
    <t>Nomura Research Institute America, based in New York, tracks U.S. economic and industry trends through benchmarking research of major companies.</t>
  </si>
  <si>
    <t>Onto Innovation leads in semiconductor process control with advanced technologies across the value chain, enhancing yield, performance, and reliability and applying its tools to lithium-ion battery manufacturing.</t>
  </si>
  <si>
    <t>Owens Design provides custom equipment and automation solutions for critical programs with minimal risk and accelerated schedules, from design to production, across industries like semiconductor and life science.</t>
  </si>
  <si>
    <t>The P3 Group provides global consulting services supporting management services, operations and supply chain (complete near shoring, startup services and operations), complete battery technology and benchmarking, and digital services.</t>
  </si>
  <si>
    <t>Photon Automation offers battery module assembly services for low-volume and prototype builds, including laser welding and testing, along with expertise in automated systems, all of which makes it a valuable resource for battery assembly needs.</t>
  </si>
  <si>
    <t xml:space="preserve">Plante Moran is a professional services firm offering  services such as auditing and accounting.  It specializes in funding strategies for advanced technologies, including U.S. Department of Energy loans and grants. </t>
  </si>
  <si>
    <t xml:space="preserve">Sankofa's AI-powered digital agents optimize battery supply chains, automating tasks, managing inventory, and ensuring compliance, while providing insights to boost efficiency and profitability. </t>
  </si>
  <si>
    <t xml:space="preserve">Treetown Tech offers a practical approach to engineering consultation and product development. It partners with customers to take innovative ideas from a napkin sketch through production. </t>
  </si>
  <si>
    <t>Servicing plastic thermoforming; Other equipment</t>
  </si>
  <si>
    <t>The tools could be applied to improved manufacturing processes of renewable energy invlduing batteries. https://www.owensdesign.com/custom-automation-design-engineering-manufacturing-industry/renewable-solar-energy-equipment-automation/</t>
  </si>
  <si>
    <t>Byterat is a modern data platform for battery companies, purpose-built to manage, visualize, and analyze battery data securely at scale.</t>
  </si>
  <si>
    <t xml:space="preserve">Currents is a B2B marketplace designed for buyers and sellers of retired electric vehicle batteries for vehicle equipment original manufacturers, second life integrators, auto recyclers, and dismantlers.
</t>
  </si>
  <si>
    <t>Twaice is a battery software company using AI to create digital solutions for a greener world, enabling energy and mobility leaders to accelerate the shift to cleaner battery power.</t>
  </si>
  <si>
    <t>Develops and offers battery management control software and hardware</t>
  </si>
  <si>
    <t>Battery modeling and simulation tools and hardware devices for battery manufacturing and inspection</t>
  </si>
  <si>
    <t>Hexagon’s Manufacturing Intelligence division empowers innovation and creativity. Our solutions support optimization throughout the product lifecycle, freeing creators to make better products in new innovative ways, for people and planet.</t>
  </si>
  <si>
    <t>Micantis provides battery data analytics for battery manufacturers and product companies</t>
  </si>
  <si>
    <t xml:space="preserve">
Battery Technology, Inc. supplies replacement batteries and AC power adapters for notebooks, digital cameras, PDAs, mobile devices, and APC UPS systems globally.</t>
  </si>
  <si>
    <t xml:space="preserve">Univar Solutions is a distributor of specialty chemicals and ingredients used in lithium-ion material processing and offers the latest ingredients with sustainable solutions. 
</t>
  </si>
  <si>
    <t>The InnoEnergy Skills Institute has an agile, modular approach to delivering training with adaptable, customizable courses, and programs that meet specific needs, regardless of location, size, or technology.</t>
  </si>
  <si>
    <t>SMI is committed to assisting its clients in securing non-dilutive federal funding, influencing policy, and supporting writing proposals for FOAs.</t>
  </si>
  <si>
    <t xml:space="preserve">New York Battery and Energy Storage advances energy storage as a key solution for sustainability and climate change. </t>
  </si>
  <si>
    <t>SAE International advances mobility solutions for humanity with 128,000+ engineers globally, focusing on lifelong learning, standards, and DEI through diverse, cross-border collaboration.</t>
  </si>
  <si>
    <t>High-purity manganese sulfate monohydrate</t>
  </si>
  <si>
    <t>SWA Lithium LLC</t>
  </si>
  <si>
    <t>Lithium carbonate; Battery grade</t>
  </si>
  <si>
    <t>TerraVolta Resources</t>
  </si>
  <si>
    <t>TerraVolta Resources plans to  design, build, and operate a commercial-scale lithium extraction and refining facility to produce battery-grade lithium from domestic brine resources.</t>
  </si>
  <si>
    <t>South32 Hermosa, Inc</t>
  </si>
  <si>
    <t>https://south32hermosa.com/en_US/</t>
  </si>
  <si>
    <t>Patagonia</t>
  </si>
  <si>
    <t>https://south32hermosa.com/en_US/; https://www.energy.gov/mesc/bipartisan-infrastructure-law-battery-materials-processing-and-battery-manufacturing-recycling</t>
  </si>
  <si>
    <t>Revex Technologies, Inc</t>
  </si>
  <si>
    <t>https://revextech.com/</t>
  </si>
  <si>
    <t>Gwinn</t>
  </si>
  <si>
    <t>https://www.kouraglobal.com</t>
  </si>
  <si>
    <t>Mitra Future Technologies, Inc.</t>
  </si>
  <si>
    <t>Muskegon</t>
  </si>
  <si>
    <t xml:space="preserve">Nanograf </t>
  </si>
  <si>
    <t>Nanograf</t>
  </si>
  <si>
    <t>Flint</t>
  </si>
  <si>
    <t xml:space="preserve">Cabot Corporation </t>
  </si>
  <si>
    <t>Cabot Corporation will build a plant to produce ~1,000 tonnes per year of battery-grade carbon nanotubes and 12,000 tonnes of conductive additives to support the U.S. lithium-ion battery supply chain.</t>
  </si>
  <si>
    <t>Urbix, Inc</t>
  </si>
  <si>
    <t>https://www.urbix.inc/</t>
  </si>
  <si>
    <t>Muscle Shoals</t>
  </si>
  <si>
    <t xml:space="preserve">Honeywell International Inc </t>
  </si>
  <si>
    <t xml:space="preserve">Braskem America, Inc. </t>
  </si>
  <si>
    <t>https://www.braskem.com.br/usa</t>
  </si>
  <si>
    <t>La Porte</t>
  </si>
  <si>
    <t xml:space="preserve">The Dow Chemical Company   </t>
  </si>
  <si>
    <t>https://www.dow.com/en-us.html</t>
  </si>
  <si>
    <t>US Gulf Coast</t>
  </si>
  <si>
    <t>SKI US, Inc., (dba Birla Carbon)</t>
  </si>
  <si>
    <t>EnerSys Advanced Systems</t>
  </si>
  <si>
    <t>EnerSys Advanced Systems  will produce high-performance prismatic and cylindrical cells, offering cost-competitive domestic capabilities for industrial and defense markets crucial to U.S. economic growth.</t>
  </si>
  <si>
    <t>Clarios South Carolina</t>
  </si>
  <si>
    <t>https://www.clarios.com/</t>
  </si>
  <si>
    <t>1024 Old Walhalla Highway</t>
  </si>
  <si>
    <t>West Union</t>
  </si>
  <si>
    <t>https://www.clarios.com/insights/news/news-details/clarios-expanding-south-carolina-manufacturing-of-components-for-agm-batteries-critical-to-powering-advanced--complex-vehicle-systems; https://www.clarios.com/company/company-overview</t>
  </si>
  <si>
    <t>ABTC South Carolina</t>
  </si>
  <si>
    <t>https://www.prnewswire.com/news-releases/american-battery-technology-company-selected-for-highly-competitive-150-million-federal-grant-to-be-applied-towards-the-construction-of-its-second-lithium-ion-battery-recycling-facility-302255478.html</t>
  </si>
  <si>
    <t>Li Industries, Inc</t>
  </si>
  <si>
    <t>Li Industries, Inc Ohio</t>
  </si>
  <si>
    <t>Ascend Elements Kentucky</t>
  </si>
  <si>
    <t>Ascend Elements and Orbia plan to build a unique facility that transforms graphite residue from lithium-ion battery recycling into battery-grade graphite with over 99.95% purity and a lower carbon footprint.</t>
  </si>
  <si>
    <t xml:space="preserve">
Volta Energy Solutions has grown in copper foil and display materials over 10 years through strategic expansion, global acquisitions, research and development, and network expansion.</t>
  </si>
  <si>
    <t>Caterpillar is a manufacturer of construction and mining equipment, off-highway diesel and natural gas engines, industrial gas turbines. recently engaged in battery storage for many of its applications</t>
  </si>
  <si>
    <t>5370 Kietzke Ln, Ste 201</t>
  </si>
  <si>
    <t>SD AP (added address)</t>
  </si>
  <si>
    <t>6/21/2024 9/25/2024</t>
  </si>
  <si>
    <t xml:space="preserve">Subaru R&amp;D Investigate advanced technologies such as batteries for electrified vehicles. </t>
  </si>
  <si>
    <t xml:space="preserve">Canada Nickel is advancing high-quality, high-potential nickel projects to deliver the metals to power the EV revolution and feed the stainless steel market.
</t>
  </si>
  <si>
    <t>Cobalt 27 Capital Corp. offers pure-play exposure to cobalt for the electric vehicle and battery energy storage markets, involving a diverse portfolio of streams, royalties, and direct investments.</t>
  </si>
  <si>
    <t>South32 is a global mining company producing essential commodities while diversifying by commodity and location. It strives to minimize impact and create lasting value for all stakeholders.</t>
  </si>
  <si>
    <t>SWA Lithium aims to be one of the first commercial-scale, direct lithium extraction companies in the Smackover Formation, producing up to 45,000 tonne per year of battery-quality lithium carbonate.</t>
  </si>
  <si>
    <t xml:space="preserve">Mining &amp; metals </t>
  </si>
  <si>
    <t xml:space="preserve">Direct lithium extraction </t>
  </si>
  <si>
    <t xml:space="preserve">South32’s Hermosa Project will be the only domestically mined source of high-purity manganese sulfate monohydrate for electric vehicle battery chemistries. </t>
  </si>
  <si>
    <t>The REV Nickel Project partners with the only operating U.S. nickel mine to convert waste streams and spent batteries into valuable critical materials.</t>
  </si>
  <si>
    <t>Mexichem Fluor Inc. d/b/a Koura is a global leader in the development, manufacture, and supply of fluoroproducts, plans to build the first U.S. manufacturing plant for lithium hexafluorophosphate.</t>
  </si>
  <si>
    <t>Mexichem Fluor, Inc. d/b/a Koura,</t>
  </si>
  <si>
    <t>GFL Americas LLC is Texas based wholly-owned subsidiary of Gujarat Fluorochemicals Limited (GFL) – one of the leading producers of Fluoropolymers globally headquartered in INDIA.</t>
  </si>
  <si>
    <t>Mitra Future Technologies will establish domestic manufacturing of U.S.-made, Section 30D qualifying lithium iron phosphate cathode active materials for electric vehicle, energy storage systems, and defense applications.</t>
  </si>
  <si>
    <t>Urbix, Inc. has developed a cost-effective, sustainable process to produce lithium-ion battery anode-grade coated spherical purified graphite at commercial scale.</t>
  </si>
  <si>
    <t xml:space="preserve">Honeywell International, Inc. is seeking to build a commercial-scale facility for the domestic production of lithium bis(fluorosulfonyl)imide. </t>
  </si>
  <si>
    <t>Braskem America plans to retrofit its ultra-high-molecular-weight polyethylene unit to enhance production of grades for the lithium-ion battery separator market.</t>
  </si>
  <si>
    <t xml:space="preserve">The Dow Chemical Company proposes to establish domestic manufacturing that utilizes waste carbon dioxide to produce high-value, battery-grade carbonate solvents. </t>
  </si>
  <si>
    <t>SKI US, Inc., (d/b/a Birla Carbon)</t>
  </si>
  <si>
    <t>SKI US, Inc. (d/b/a Birla Carbon) plans to build a domestic synthetic graphite facility to strengthen the U.S. battery supply chain, avoiding feedstocks from foreign entities of concern.</t>
  </si>
  <si>
    <t>Colloidal silica</t>
  </si>
  <si>
    <t xml:space="preserve">Nanograf, a leader in the development of advanced anode materials, is set to transform the electric vehicle sector with the establishment of an advanced silicon anode manufacturing facility. </t>
  </si>
  <si>
    <t>Cylindrical and prismatic can cells</t>
  </si>
  <si>
    <t>Clarios will strengthen the domestic supply chain by recycling lithium-ion battery production scrap into cathode active materials at the Florence Center in South Carolina through a closed-loop supply chain.</t>
  </si>
  <si>
    <t xml:space="preserve">American Battery Technology Company will produce battery-grade, critical battery minerals including nickel, cobalt, manganese, copper, and graphite along with lithium hydroxide for resale back to its partners. </t>
  </si>
  <si>
    <t>Li Industries  plans to convert a former facility into a 10,000-ton per year lithium iron phosphate recycling plant to enhance U.S. battery recycling and manufacturing competitiveness.</t>
  </si>
  <si>
    <t>Production Scrap</t>
  </si>
  <si>
    <t>Black Mass, Production Scrap</t>
  </si>
  <si>
    <t>GKN Hoeganaes Gallatin specializes in water-atomized iron powder production and material manufacturing for a variety of industries. With seven manufacturing facilities, it provides localized supply and support to customers worldwide.</t>
  </si>
  <si>
    <t>Chang Chun Petrochemical Co., Ltd. operates petrochemical products production businesses. The company produces polyvinyl alcohols, butanediol, propylene alcohols, and other products such as copper foils for LIBS.</t>
  </si>
  <si>
    <t>Ni-CAT USA</t>
  </si>
  <si>
    <t>Mixed Hydroxide Precipitate</t>
  </si>
  <si>
    <t>MHP</t>
  </si>
  <si>
    <t>Active materials</t>
  </si>
  <si>
    <t>Battery-grade carbon nanotubes</t>
  </si>
  <si>
    <t>Coated spherical purified graphite</t>
  </si>
  <si>
    <t>Lithium (bis)FluoroSulfonyl Imide (LiFSI) – LiN(SO2F)2</t>
  </si>
  <si>
    <t>Ultra-high molecular weight polyethylene (“UHMWPE”)</t>
  </si>
  <si>
    <t>Battery-grade carbonate solvents</t>
  </si>
  <si>
    <t>High purity manganese sulfate monohydrate (HPMSM)</t>
  </si>
  <si>
    <t>Center for Solid-State Electric Power Storage</t>
  </si>
  <si>
    <t>Battery Materials</t>
  </si>
  <si>
    <t xml:space="preserve">The Center has 3 university sites (SD Mines, NU, and SU) and works closely with industry members on battery materials, processes at interfaces, manufacturing, and testing. </t>
  </si>
  <si>
    <t>501 East St. Joseph Street</t>
  </si>
  <si>
    <t xml:space="preserve">Rapid City </t>
  </si>
  <si>
    <t>605-430-5778</t>
  </si>
  <si>
    <t>www.GreenCEPS.com</t>
  </si>
  <si>
    <t>Alla White Smirnova</t>
  </si>
  <si>
    <t>Alevtina.Smirnova@sdsmt.edu</t>
  </si>
  <si>
    <t>www.e3bv.com</t>
  </si>
  <si>
    <t>Brandon Clemens</t>
  </si>
  <si>
    <t>Bclemens@wyloo.com</t>
  </si>
  <si>
    <t>438-865-6293</t>
  </si>
  <si>
    <t>Wyloo</t>
  </si>
  <si>
    <t>Kenora</t>
  </si>
  <si>
    <t>Eagles Nest</t>
  </si>
  <si>
    <t>416-367-1444</t>
  </si>
  <si>
    <t>P0T 3A0</t>
  </si>
  <si>
    <t>Nickel in concentrate</t>
  </si>
  <si>
    <t>https://wyloo.com</t>
  </si>
  <si>
    <t>Wyloo is focused on exploration, extraction, investment and sustainable processing of critical minerals, particularly nickel, to support the transition to a clean energy future.</t>
  </si>
  <si>
    <t>Daniel Capostagno</t>
  </si>
  <si>
    <t>daniel.capostagno@trumpf.com</t>
  </si>
  <si>
    <t>408-391-6423</t>
  </si>
  <si>
    <t>TRUMPF Huettinger</t>
  </si>
  <si>
    <t>https://www.trumpf.com/en_US/company/additional-fields-of-activity/affiliated-companies-and-other-brands/trumpf-huettinger/</t>
  </si>
  <si>
    <t>www.trumpf.com</t>
  </si>
  <si>
    <t>Freiburg</t>
  </si>
  <si>
    <t>4000 Burton Drive</t>
  </si>
  <si>
    <t>408-454-1180</t>
  </si>
  <si>
    <t>Inspired Energy, LLC</t>
  </si>
  <si>
    <t>James Puckhaber</t>
  </si>
  <si>
    <t>james.puckhaber@inspired-energy.com</t>
  </si>
  <si>
    <t>352-462-4855</t>
  </si>
  <si>
    <t>www.inspired-energy.com</t>
  </si>
  <si>
    <t>25440 NW 8th PL</t>
  </si>
  <si>
    <t>352-472-4855</t>
  </si>
  <si>
    <t>Smart battery packs, smart chargers</t>
  </si>
  <si>
    <t>Summit Nanotech</t>
  </si>
  <si>
    <t>Zachary Marcoux</t>
  </si>
  <si>
    <t>zachary.marcoux@summitnanotech.com</t>
  </si>
  <si>
    <t>860-595-7221</t>
  </si>
  <si>
    <t>Summit Nanotech Colorado</t>
  </si>
  <si>
    <t>Lithium extraction services</t>
  </si>
  <si>
    <t>https://www.summitnanotech.com/</t>
  </si>
  <si>
    <t>1355 Horizon Blvd</t>
  </si>
  <si>
    <t>Lafayette</t>
  </si>
  <si>
    <t>Summit Nanotech is a cleantech firm specializing in direct lithium extraction technology to enhance lithium access and support the global energy transition sustainably.</t>
  </si>
  <si>
    <t>Summit Nanotech Corporation is a cleantech organization transforming how the world accesses lithium for the global energy transition. Through their proprietary and sustainable direct lithium extraction (DLE) technology, Summit Nanotech is conserving natural resources and optimizing operations for lithium producers.</t>
  </si>
  <si>
    <t>MilliporeSigma</t>
  </si>
  <si>
    <t>MilliporeSigma - MKE</t>
  </si>
  <si>
    <t>Lithium Titanate (LTO)</t>
  </si>
  <si>
    <t>Questionnaire, https://www.sigmaaldrich.com/US/en/products/materials-science/energy-materials/battery-materials?utm_source=redirect&amp;utm_medium=promotional&amp;utm_campaign=battery-tid-2021055001</t>
  </si>
  <si>
    <t>https://www.sigmaaldrich.com/</t>
  </si>
  <si>
    <t>6000 N Teutonia Ave</t>
  </si>
  <si>
    <t>800-325-3010</t>
  </si>
  <si>
    <t>KG/yr</t>
  </si>
  <si>
    <t>Merck KGaA</t>
  </si>
  <si>
    <t>www.merckgroup.com</t>
  </si>
  <si>
    <t>MilliporeSigma provides high-purity materials for innovative energy storage, supporting battery R&amp;D and production with reliable, quality-driven products from a global supply chain.</t>
  </si>
  <si>
    <t>Taylor Reynolds</t>
  </si>
  <si>
    <t>taylor.reynolds@milliporesigma.com</t>
  </si>
  <si>
    <t>801-361-4723</t>
  </si>
  <si>
    <t>HHELI, LLC</t>
  </si>
  <si>
    <t>302 S Cheyenne Ave, STE 210</t>
  </si>
  <si>
    <t>Ten-Nine Tech develops TENIX®, a sustainable nanoadditive that enhances cathode performance in various battery types.</t>
  </si>
  <si>
    <t>Thomas Patrick</t>
  </si>
  <si>
    <t>admin@ten-ninetech.com</t>
  </si>
  <si>
    <t>Ten-Nine creates new materials for new economies. Their proprietary nanoadditive, TENIX®, dramatically improves the function of cathodes—the primary driver of battery cost, performance, and greenhouse gas emissions. It’s a simple powder, produced sustainably and domestically, that can be dropped into manufacturing lines for all kinds of batteries from single-use primary cells to rechargeable EV packs.</t>
  </si>
  <si>
    <t>ACS</t>
  </si>
  <si>
    <t>Test Cells</t>
  </si>
  <si>
    <t>https://www.acscm.com/</t>
  </si>
  <si>
    <t>633 Liberty Drive</t>
  </si>
  <si>
    <t>608-663-1590</t>
  </si>
  <si>
    <t>ACS designs, engineers, and builds integrated equipment, controls, and facilities for industry leaders, maximizing efficiency through innovative systems.</t>
  </si>
  <si>
    <t>Amanda Donahue</t>
  </si>
  <si>
    <t>adonahue@acscm.com</t>
  </si>
  <si>
    <t>608-663-1247</t>
  </si>
  <si>
    <t>ACS designs, engineers, and builds innovative equipment, machines, controls, and facilities for industry leaders in markets including automotive, aerospace, and manufacturing. They are a systems integrator, helping companies maximize their facilities’ efficiency with systems designed and engineered to work together. They combine their knowledge of building design and construction with expertise and understanding of equipment, R&amp;D and production test, process systems, automation, data acquisition, and controls for industry leaders who require high-performance systems.</t>
  </si>
  <si>
    <t>Æsir Technologies, Inc.</t>
  </si>
  <si>
    <t>R&amp;D Facility</t>
  </si>
  <si>
    <t>https://www.aesirtec.com</t>
  </si>
  <si>
    <t>960 Technology Blvd. Suite 1</t>
  </si>
  <si>
    <t>417-553-0237</t>
  </si>
  <si>
    <t>https://www.aesirtec.com/LithiumZinc</t>
  </si>
  <si>
    <t>Plans to offer nano material additives to Li-ion market this year (6 tpy), alkaline market in 2023 (350 tpy), and rechargeable markets in 2025 (5000 tpy)</t>
  </si>
  <si>
    <t>info@aesirtec.com</t>
  </si>
  <si>
    <t>Natron Energy, Inc.</t>
  </si>
  <si>
    <t>Natron Energy Manufacturing Facility</t>
  </si>
  <si>
    <t>https://natron.energy/</t>
  </si>
  <si>
    <t>70 W. 48th St.</t>
  </si>
  <si>
    <t>Natron Energy, Inc</t>
  </si>
  <si>
    <t>Natron Energy is the only commercial sodium-ion battery manufacturer in the U.S., transforming industrial and grid energy storage with revolutionary sodium-ion battery products based on unique Prussian blue electrode chemistry.</t>
  </si>
  <si>
    <t>Carl Zeiss Industrial Quality Solutions</t>
  </si>
  <si>
    <t>Metrology Shop</t>
  </si>
  <si>
    <t>Quality Assurance Equipment</t>
  </si>
  <si>
    <t>Computed Tomography</t>
  </si>
  <si>
    <t>https://www.zeiss.com</t>
  </si>
  <si>
    <t>6250 Sycamore Lane North</t>
  </si>
  <si>
    <t>Maple Grove</t>
  </si>
  <si>
    <t>800-327-9735</t>
  </si>
  <si>
    <t>Carl Zeiss Industrielle Messtechnik GmbH</t>
  </si>
  <si>
    <t>https://www.zeiss.com/</t>
  </si>
  <si>
    <t>Oberkochen</t>
  </si>
  <si>
    <t>https://www.zeiss.com/metrology/en/about-us/locations-production/north-america.html, https://www.zeiss.com/metrology/en/industries/automotive/emobilitysolutions/battery.html</t>
  </si>
  <si>
    <t>Provides quality assurance equipment and solutions for battery safety and performance; part of the ZEISS Group</t>
  </si>
  <si>
    <t>ZEISS Industrial Quality Solutions provides quality assurance for battery safety and performance through industrial microscopy, computed tomography (CT), coordinate measuring machines (CMMs), and optical 3D measurement systems. Their software solutions capture quality data to ensure reliability and longevity in battery manufacturing for electric vehicles. They support battery quality management across production workflows, from materials development to final assembly, ensuring high standards in battery safety and performance.</t>
  </si>
  <si>
    <t>Electric Goddess</t>
  </si>
  <si>
    <t>https://www.electricgoddess.co/</t>
  </si>
  <si>
    <t>127 Nevada St</t>
  </si>
  <si>
    <t>El Segundo</t>
  </si>
  <si>
    <t>424-400-9820</t>
  </si>
  <si>
    <t>https://services.electricgoddess.co/all</t>
  </si>
  <si>
    <t>Specializes in battery safety and performance enhancement across various industries including space and automotive.</t>
  </si>
  <si>
    <t>Electric Goddess provides battery consulting and testing, focusing on safety, performance, and corrosion mitigation.</t>
  </si>
  <si>
    <t>success@electricgoddess.co</t>
  </si>
  <si>
    <t>https://www.addionics.com/, https://www.nextgear.fund/blogs/addionics-announces-first-us-facility</t>
  </si>
  <si>
    <t>LG Energy Solution Vertech</t>
  </si>
  <si>
    <t>LG Energy Solution Energy Storage Plant</t>
  </si>
  <si>
    <t>Stationary Energy Storage Systems</t>
  </si>
  <si>
    <t>https://lgensol-vt.com/</t>
  </si>
  <si>
    <t>155 Flanders Rd</t>
  </si>
  <si>
    <t>508-497-7319</t>
  </si>
  <si>
    <t>https://lgensol-vt.com/, https://www.linkedin.com/company/lg-energy-solution-vertech-inc1/</t>
  </si>
  <si>
    <t>Arcadium Lithium (50%)
and
Investissement Quebec (50%)</t>
  </si>
  <si>
    <t>Shannon
Montreal</t>
  </si>
  <si>
    <t>Ireland, Canada</t>
  </si>
  <si>
    <t>VP MK</t>
  </si>
  <si>
    <t>https://nemaskalithium.com/en/livent-increases-its-stake-in-nemaska-lithium/#:~:text=Indeed%2C%20Livent%20has%20announced%20the,in%20Nemaska%20%E2%80%8B%E2%80%8BLithium.; https://ir.arcadiumlithium.com/investors/news/news-details/2024/Arcadium-Lithium-Announces-Completion-of-Merger-of-Equals-between-Allkem-and-Livent/default.aspx</t>
  </si>
  <si>
    <t>Compass Minerals</t>
  </si>
  <si>
    <t>Salt, SOP and Magnesium Chloride Plants</t>
  </si>
  <si>
    <t>Direct lithium extraction</t>
  </si>
  <si>
    <t>https://www.compassminerals.com/</t>
  </si>
  <si>
    <t>765 N 10500 W</t>
  </si>
  <si>
    <t>Ogden</t>
  </si>
  <si>
    <t>801-731-3100</t>
  </si>
  <si>
    <t>Compass Minerals is a leading provider of essential minerals and is expanding its portfolio to include lithium extraction.</t>
  </si>
  <si>
    <t>Compass Minerals is developing a lithium extraction facility to supply Ford and other automakers with lithium carbonate and hydroxide.</t>
  </si>
  <si>
    <t>KA</t>
  </si>
  <si>
    <t>https://investors.compassminerals.com/investors-relations/investor-news/press-release-details/2022/Compass-Minerals-Announces-Selection-of-Direct-Lithium-Extraction-DLE-Technology-Provider-Attractive-Economics-and-Positive-Sustainability-Profile-for-First-Phase-of-Lithium-Project/default.aspx; https://www.reuters.com/business/autos-transportation/compass-minerals-picks-lithium-extraction-technology-supply-ford-others-2022-09-14/; https://www.compassminerals.com/who-we-are/locations/</t>
  </si>
  <si>
    <t>BHE Renewables</t>
  </si>
  <si>
    <t>https://www.bherenewables.com/</t>
  </si>
  <si>
    <t>Calipatria</t>
  </si>
  <si>
    <t>7030 Gentry Rd</t>
  </si>
  <si>
    <t>Dan Winters</t>
  </si>
  <si>
    <t>dan.winters@bherenewables.com</t>
  </si>
  <si>
    <t>515-240-8395</t>
  </si>
  <si>
    <t>BHE Renewables, in partnership with Occidental and TerraLithium, is developing lithium extraction capabilities using patented Direct Lithium Extraction (DLE) technology at its Imperial Valley geothermal plants. This collaboration aims to produce high-purity lithium hydroxide and lithium carbonate to meet the rising demand for battery materials. TerraLithium's environmentally responsible approach processes brine extracted during geothermal energy production, supporting clean energy goals.</t>
  </si>
  <si>
    <t>BHE Renewables owns and operates renewable energy projects, including geothermal facilities, and is collaborating with Occidental to develop lithium extraction technologies.</t>
  </si>
  <si>
    <t>Des Moines</t>
  </si>
  <si>
    <t>CalEnergy Operations</t>
  </si>
  <si>
    <t>https://www.linkedin.com/company/forcustomersforcommunities/about/; https://www.bherenewables.com/projects/geothermal; https://www.bherenewables.com/news/customers/occidental-and-bhe-renewables-form-joint-venture--to-commercialize-terralithium-extraction-technology</t>
  </si>
  <si>
    <t>Rio Tinto</t>
  </si>
  <si>
    <t>Lithium Carbonate</t>
  </si>
  <si>
    <t>https://www.riotinto.com/en</t>
  </si>
  <si>
    <t>U.S. Borax</t>
  </si>
  <si>
    <t>Boron</t>
  </si>
  <si>
    <t>14486 Borax Rd</t>
  </si>
  <si>
    <t>760-762-7000</t>
  </si>
  <si>
    <t>https://www.mining.com/rio-tinto-kicks-off-lithium-production-in-the-us/</t>
  </si>
  <si>
    <t>https://www.borax.com/</t>
  </si>
  <si>
    <t>Rio Tinto is a global mining company developing lithium production from waste rock at its Boron, California, operation.</t>
  </si>
  <si>
    <t>NeoLith Energy</t>
  </si>
  <si>
    <t>https://www.slb.com/</t>
  </si>
  <si>
    <t>Schlumberger</t>
  </si>
  <si>
    <t>https://www.slb.com/news-and-insights/newsroom/press-release/2021/pr-2021-0318-sne-lithium-extraction-plant-nevada; https://insideclimatenews.org/news/08042024/nevada-great-basin-lithium-fight-over-water/</t>
  </si>
  <si>
    <t>NeoLith Energy, a division of Schlumberger, focuses on developing sustainable lithium extraction technologies to meet growing demand for battery materials.</t>
  </si>
  <si>
    <t>NeoLith Energy is a lithium extraction company under Schlumberger, partnered with Pure Energy Minerals, using sustainable Direct Lithium Extraction (DLE) technology.</t>
  </si>
  <si>
    <t>Canadian Royalties</t>
  </si>
  <si>
    <t>Nunavik Nickel Project</t>
  </si>
  <si>
    <t>https://www.canadianroyalties.com/</t>
  </si>
  <si>
    <t>Donaldson</t>
  </si>
  <si>
    <t>J0M 1K0</t>
  </si>
  <si>
    <t>Raglan Rd</t>
  </si>
  <si>
    <t>https://www.canadianroyalties.com/articles/20230418200434/towards-phase-the-nunavik-nickel-project.html; https://www.mining-technology.com/marketdata/five-largest-nickel-mines-canada-2020/</t>
  </si>
  <si>
    <t>Canadian Royalties operates one of Canada’s largest nickel mining projects, supporting the growing demand for battery materials in the electric vehicle market.</t>
  </si>
  <si>
    <t>Eagle Graphite</t>
  </si>
  <si>
    <t>Black Crystal Graphite Quarry</t>
  </si>
  <si>
    <t>https://www.eaglegraphite.com/</t>
  </si>
  <si>
    <t>Slocan Park</t>
  </si>
  <si>
    <t>VOG 2E0</t>
  </si>
  <si>
    <t>https://miningdataonline.com/property/1630/Black-Crystal-Project.aspx; https://finance.yahoo.com/news/eagle-graphite-provides-corporate-215100199.html?guccounter=1&amp;guce_referrer=aHR0cHM6Ly9jaGF0Z3B0LmNvbS8&amp;guce_referrer_sig=AQAAAMcZQmCC4Dpp6gcDivA2gPalxFQTTZQQ62uqbqnymiUeViK8AdyvWGENtGmHxnfMplbeOKza1E7M8kPqraSUY9NH3EVO2Gxf1wJSJCoHZ2dMKxVgl617Qnkb3nZ4mBQFejIp-eiBQJG2ZkRvdnDoGABYfJULQ4oFZuvndJZuZ4kM</t>
  </si>
  <si>
    <t>Eagle Graphite is a mining company producing battery-grade graphite from its Black Crystal Quarry in British Columbia, Canada.</t>
  </si>
  <si>
    <t>Next-generation graphite anodes</t>
  </si>
  <si>
    <t>Jamie Deith, CEO</t>
  </si>
  <si>
    <t>jdeith@eaglegraphite.com</t>
  </si>
  <si>
    <t> 604-909-4237</t>
  </si>
  <si>
    <t>Eagle Graphite is advancing battery anode research in collaboration with the University of British Columbia to meet evolving battery demands.</t>
  </si>
  <si>
    <t>https://www.globenewswire.com/news-release/2021/03/03/2186578/0/en/Eagle-Graphite-and-University-of-British-Columbia-Partner-on-Lithium-ion-Battery-Research-Project.html</t>
  </si>
  <si>
    <t>M5J 0E8</t>
  </si>
  <si>
    <t>40 University Ave #606</t>
  </si>
  <si>
    <t>Anson Resources</t>
  </si>
  <si>
    <t>Paradox Lithium Project</t>
  </si>
  <si>
    <t>https://www.ansonresources.com/</t>
  </si>
  <si>
    <t>Moab</t>
  </si>
  <si>
    <t>702 759 0182</t>
  </si>
  <si>
    <t>https://www.ansonresources.com/paradox_lithium_project/; https://www.businessnewsasia.com/2024050152386375-anson-resources-signs-lithium-supply-agreement-with-lg-energy-solution/; https://mining.com.au/anson-resources-completes-dfs-at-paradox-lithium-project-us/</t>
  </si>
  <si>
    <t>Anson Resources has signed a binding offtake agreement with LG Energy Solution to supply battery-grade lithium carbonate from the Paradox Project.</t>
  </si>
  <si>
    <t>Anson Resources is an ASX-listed mineral resources company developing the Paradox Lithium Project in Utah, aiming to become a significant supplier of lithium carbonate for the global EV battery market.</t>
  </si>
  <si>
    <t>LithiumBank Resources</t>
  </si>
  <si>
    <t>Boardwalk Lithium Brine Project</t>
  </si>
  <si>
    <t>Lithium hydroxide monohydrate</t>
  </si>
  <si>
    <t>https://www.lithiumbank.ca/</t>
  </si>
  <si>
    <t>Sturgeon Lake</t>
  </si>
  <si>
    <t>T0H 3N0</t>
  </si>
  <si>
    <t>https://www.lithiumbank.ca/news/lithiumbank-announces-updated-pea-significantly-increases-pre-tax-npv8-to-usd-3-7-billion-and-reduces-opex-to-usd-4-588-per-lce-t-at-flagship-boardwalk-lithium-brine-project-alberta-canada; https://www.lithiumbank.ca/projects/boardwalk</t>
  </si>
  <si>
    <t>LithiumBank Resources Corp. is a publicly traded cused on developing its flagship projects, Boardwalk and Park Place, in Western Canada.</t>
  </si>
  <si>
    <t>The Boardwalk Project encompasses approximately 572,237 acres, covering 100% of the Leduc reef complex.</t>
  </si>
  <si>
    <t>Park Place Lithium Brine Project</t>
  </si>
  <si>
    <t>Fox Creek</t>
  </si>
  <si>
    <t>T0H 0A6</t>
  </si>
  <si>
    <t>https://www.lithiumbank.ca/news/lithiumbank-announces-updated-pea-significantly-increases-pre-tax-npv8-to-usd-3-7-billion-and-reduces-opex-to-usd-4-588-per-lce-t-at-flagship-boardwalk-lithium-brine-project-alberta-canada; https://www.lithiumbank.ca/projects/park-place</t>
  </si>
  <si>
    <t>The Park Place project encompasses approximately 1,404,558 acres.</t>
  </si>
  <si>
    <t>Foxconn</t>
  </si>
  <si>
    <t>Mt Pleasant</t>
  </si>
  <si>
    <t>11210 County Line Rd</t>
  </si>
  <si>
    <t>https://www.foxconn.com/en-us</t>
  </si>
  <si>
    <t>Hon Hai Technology Group</t>
  </si>
  <si>
    <t>New Taipei City</t>
  </si>
  <si>
    <t>Foxconn, also known as Hon Hai Precision Industry Co., Ltd., is a Taiwanese multinational electronics contract manufacturer and a major supplier for companies like Apple.</t>
  </si>
  <si>
    <t>https://www.foxconn.com/en-us/about/group-profile</t>
  </si>
  <si>
    <t>https://www.foxconnwiofficial.com/, https://www.manufacturingdive.com/news/foxconn-ev-batteries-ohio-wisconsin-factories-lordstown-motors-apple-diversify-manufacturing-china/645778/</t>
  </si>
  <si>
    <t>2300 Hallock Young Rd</t>
  </si>
  <si>
    <t>https://www.fevsys.com/</t>
  </si>
  <si>
    <t>Taylor</t>
  </si>
  <si>
    <t>https://www.momentenergy.com/, https://www.momentenergy.com/news-articles/moment-energy-awarded-us-20-3-million-by-us-dept-of-energy-to-establish-first-certified-ev-battery-repurposing-facility-in-the-us</t>
  </si>
  <si>
    <t>615-770-8221</t>
  </si>
  <si>
    <t>Dave Verner</t>
  </si>
  <si>
    <t>david.verner@greshamsmith.com</t>
  </si>
  <si>
    <t>Sionic Energy’s breakthrough lithium-ion battery design is ready for rapid commercialization with backing from global automotive and battery industry leaders.</t>
  </si>
  <si>
    <t>Akku Energy Devices LLC</t>
  </si>
  <si>
    <t>Bo Lee</t>
  </si>
  <si>
    <t>BoLee@evtico.com</t>
  </si>
  <si>
    <t>303-808-4551</t>
  </si>
  <si>
    <t>https://akkuenergydevices.com/</t>
  </si>
  <si>
    <t>2650 E. 40th Ave.</t>
  </si>
  <si>
    <t>Siddarth Subramani</t>
  </si>
  <si>
    <t>siddarth.subramani@hatch.com</t>
  </si>
  <si>
    <t>905-486-0382</t>
  </si>
  <si>
    <t>375 North Shore Drive, 5th Floor</t>
  </si>
  <si>
    <t>412-497-2000</t>
  </si>
  <si>
    <t>Hatch is a professional services company with a long history in metals, energy and industry and a recognized name in the battery value chain.</t>
  </si>
  <si>
    <t xml:space="preserve"> https://www.hatch.com/en    ******NAATBatt Membership Roster and Website (NAATBATT.org), Questionnaire</t>
  </si>
  <si>
    <t>Nathan Silvernail</t>
  </si>
  <si>
    <t>nsilvernail@ppg.com</t>
  </si>
  <si>
    <t>Microporous</t>
  </si>
  <si>
    <t>https://microporous.net/</t>
  </si>
  <si>
    <t>596 Industrial Park Rd</t>
  </si>
  <si>
    <t>Piney Flats</t>
  </si>
  <si>
    <t>423-538-7111</t>
  </si>
  <si>
    <t>30 million</t>
  </si>
  <si>
    <t>sq m/yr</t>
  </si>
  <si>
    <t>Trent Capital Partners</t>
  </si>
  <si>
    <t>http://trentequity.com/Wordpress/?page_id=174</t>
  </si>
  <si>
    <t>Microporous is a leading manufacturer of high-performance separators for lead-acid and lithium-ion batteries, with facilities in Tennessee and Austria, supplying 23 countries globally.</t>
  </si>
  <si>
    <t>Brad Reed</t>
  </si>
  <si>
    <t>brad.reed@microporous.net</t>
  </si>
  <si>
    <t>423-793-4064</t>
  </si>
  <si>
    <t>Microporous develops and markets rubber, polyethylene (PE), and hybrid battery separators for lead-acid and lithium-ion batteries, operating facilities in Piney Flats, TN, and Feistritz, Austria.</t>
  </si>
  <si>
    <t>8/4/2022 9/10/2024</t>
  </si>
  <si>
    <t>6/21/2024 9/24/2024</t>
  </si>
  <si>
    <t>Lithium Extraction</t>
  </si>
  <si>
    <t>9176 Industrial Dr NE</t>
  </si>
  <si>
    <t xml:space="preserve">Covington </t>
  </si>
  <si>
    <t>https://www.businesswire.com/news/home/20241210592074/en/Alus-and-Blue-Whale-Materials-Sign-Letter-of-Intent-to-Accelerate-U.S.-Battery-Materials-Market-Entry</t>
  </si>
  <si>
    <t>Blue Whale Materials’ proprietary technology recycles spent lithium-ion batteries to safely reclaim and responsibly supply a high value Blacksand™ product that contains cobalt, nickel, and lithium for the growing electrified economy.</t>
  </si>
  <si>
    <t>Van Dyk Recycling Solutions</t>
  </si>
  <si>
    <t>Equipment from Reckelberg Environmental Technologies (RET) to recycle lithium-ion batteries of all kinds and scrap fractions from the battery production</t>
  </si>
  <si>
    <t>https://vdrs.com/</t>
  </si>
  <si>
    <t>360 Dr. Martin Luther King Jr. Drive</t>
  </si>
  <si>
    <t>Norwalk</t>
  </si>
  <si>
    <t>203-967-1100</t>
  </si>
  <si>
    <t>https://vdrs.com/news-media/van-dyk-partners-with-reckelberg-environmental-technologies-to-enable-north-american-customers-to-recycle-ev-batteries/</t>
  </si>
  <si>
    <t>412-605-4760</t>
  </si>
  <si>
    <t>9/4/2021 1/31/2025</t>
  </si>
  <si>
    <t>Timothy Raffeinner</t>
  </si>
  <si>
    <t>traffeinner@abbottfurnace.com</t>
  </si>
  <si>
    <t>Abbott Furnace Company</t>
  </si>
  <si>
    <t>1/9/2024; 8/8/2024; 1/31/2025</t>
  </si>
  <si>
    <t>Aaron Powers</t>
  </si>
  <si>
    <t>apowers@maxcessintl.com</t>
  </si>
  <si>
    <t>360-724-8627</t>
  </si>
  <si>
    <t>Oak Brook</t>
  </si>
  <si>
    <t>222 W Memorial Rd</t>
  </si>
  <si>
    <t>405-755-1600</t>
  </si>
  <si>
    <t>Webex</t>
  </si>
  <si>
    <t>1035 Breezewood Ln</t>
  </si>
  <si>
    <t>Neenah</t>
  </si>
  <si>
    <t>920-729-6666</t>
  </si>
  <si>
    <t>Maxcess</t>
  </si>
  <si>
    <t>https://www.maxcessintl.com/</t>
  </si>
  <si>
    <t>Fife OKC</t>
  </si>
  <si>
    <t>Test Cells and Coaters</t>
  </si>
  <si>
    <t>G6 Energy Corp</t>
  </si>
  <si>
    <t>gsixenergy.com</t>
  </si>
  <si>
    <t>Kearney Mine</t>
  </si>
  <si>
    <t>P0A 0B1</t>
  </si>
  <si>
    <t>Kearney</t>
  </si>
  <si>
    <t>647-254-0870</t>
  </si>
  <si>
    <t>G6 owns a fully permitted, past producing flake graphite mine located approximately 250 km north of Toronto, Ontario, Canada. G6 Energy has also established a joint venture and technology collaboration arrangement with a South Korean process technology provider for the exclusive right to exploit both its proven processing IP for the production of spheronized purified graphite (SPG), and its extensive process and configuration expertise for the production of coated SPG (CSPG).</t>
  </si>
  <si>
    <t>Ian McCallum</t>
  </si>
  <si>
    <t>info@gsixenergy.com</t>
  </si>
  <si>
    <t>Bridge Green Upcycle</t>
  </si>
  <si>
    <t>Infinity Lab&amp;b Prototype Facility</t>
  </si>
  <si>
    <t>607-296-0372</t>
  </si>
  <si>
    <t>Battery recycling (hydro, pyro, and direct</t>
  </si>
  <si>
    <t>https://bridgegreenupcycle.com/</t>
  </si>
  <si>
    <t>Annamarie Chironis</t>
  </si>
  <si>
    <t>annamarie@bridgegreenupcycle.com</t>
  </si>
  <si>
    <t xml:space="preserve">Bridge Green repurposes and recycles lithium-ion batteries using advanced supply chain logistics, AI-driven state-of-health predictions, and materials process improvements to support sustainable clean energy technologies.
</t>
  </si>
  <si>
    <t>BioLogic</t>
  </si>
  <si>
    <t>Seyssinet-Pariset</t>
  </si>
  <si>
    <t>Isère </t>
  </si>
  <si>
    <t>William Eggers</t>
  </si>
  <si>
    <t>William.f.eggers@biologic.us</t>
  </si>
  <si>
    <t>866-360-4483</t>
  </si>
  <si>
    <t>9050 Executive Park Drive, Suite 110C</t>
  </si>
  <si>
    <t>Knoxville</t>
  </si>
  <si>
    <t>865-769-3800</t>
  </si>
  <si>
    <t>www.biologic.net</t>
  </si>
  <si>
    <t xml:space="preserve">EMBS Battery Systems </t>
  </si>
  <si>
    <t>Noemi Romero</t>
  </si>
  <si>
    <t>Noemi.Romero@prettl-electronics.com</t>
  </si>
  <si>
    <t xml:space="preserve"> 864-220-1010</t>
  </si>
  <si>
    <t>Pfullingen</t>
  </si>
  <si>
    <t>BW</t>
  </si>
  <si>
    <t>https://www.prettl.com/en/home</t>
  </si>
  <si>
    <t xml:space="preserve">EMBS North America </t>
  </si>
  <si>
    <t>1721-A White Horse Rd.</t>
  </si>
  <si>
    <t>864-220-1010</t>
  </si>
  <si>
    <t>https://embatterysystems.com/</t>
  </si>
  <si>
    <t xml:space="preserve">SD AP MK </t>
  </si>
  <si>
    <t>7/18/2024 2/1/2025</t>
  </si>
  <si>
    <t>Dolav USA</t>
  </si>
  <si>
    <t>Alyssia.Bostrom@dolav-usa.com</t>
  </si>
  <si>
    <t>Alyssia Bostrom</t>
  </si>
  <si>
    <t>865-230-3201</t>
  </si>
  <si>
    <t>Dolav specializes in durable, high-quality storage solutions, including ENVAION products for safe lithium-ion battery storage and transportation, powered by Akkugrain technology and UN-certified for safety and compliance.</t>
  </si>
  <si>
    <t>b.satterfield@maccor.com</t>
  </si>
  <si>
    <t>Bryan Satterfield</t>
  </si>
  <si>
    <t>8/26/2021 2/1/2025</t>
  </si>
  <si>
    <t>http://www.maccor.com</t>
  </si>
  <si>
    <t>Maccor, Inc - West</t>
  </si>
  <si>
    <t>780 Montague Expwy</t>
  </si>
  <si>
    <t>95131</t>
  </si>
  <si>
    <t>Testing Equipment</t>
  </si>
  <si>
    <t>This secondary facility is primarily for service and installation.</t>
  </si>
  <si>
    <t>Surge Battery Metals</t>
  </si>
  <si>
    <t>Nevada North Lithium Project</t>
  </si>
  <si>
    <t>https://surgebatterymetals.com/</t>
  </si>
  <si>
    <t>West Vancouver</t>
  </si>
  <si>
    <t>Michael Harris</t>
  </si>
  <si>
    <t>michael@surgebatterymetals.com</t>
  </si>
  <si>
    <t>778-951-4869</t>
  </si>
  <si>
    <t>604-662-8184</t>
  </si>
  <si>
    <t>Elko</t>
  </si>
  <si>
    <t>Excelitas Technologies</t>
  </si>
  <si>
    <t>910 Clopper Rd</t>
  </si>
  <si>
    <t>Gaithersburg</t>
  </si>
  <si>
    <t>301-990-8700</t>
  </si>
  <si>
    <t>https://www.noblelight.com/en/etc/home_etc/home_noblelight.html</t>
  </si>
  <si>
    <t>https://www.excelitas.com/</t>
  </si>
  <si>
    <t>12/29/2023 2/1/2025</t>
  </si>
  <si>
    <t>Heraeus Noblelight America LLC was purchased in January 2024, so the new name is Excelitas Technologies.</t>
  </si>
  <si>
    <t>Email from Susan Mitchell</t>
  </si>
  <si>
    <t>susan@b2bmarketingsource.com</t>
  </si>
  <si>
    <t>Fluence Energy</t>
  </si>
  <si>
    <t>Arlington</t>
  </si>
  <si>
    <t>LIB SC DB Email</t>
  </si>
  <si>
    <t>Fluence Energy is a global company that provides energy storage products, services, and software for renewables and storage.</t>
  </si>
  <si>
    <t>https://fluenceenergy.com/</t>
  </si>
  <si>
    <t>428 E. Winchester St #210</t>
  </si>
  <si>
    <t>Murray</t>
  </si>
  <si>
    <t>Pestana Solutions</t>
  </si>
  <si>
    <t>https://jillpestana.com/</t>
  </si>
  <si>
    <t>https://jillpestana.com/techical-consulting/</t>
  </si>
  <si>
    <t>jill.pestana@pestanasolutions.com</t>
  </si>
  <si>
    <t>Syensqo</t>
  </si>
  <si>
    <t>Electrode and Cell Manufacturing</t>
  </si>
  <si>
    <t>https://www.syensqo.com/en/</t>
  </si>
  <si>
    <t>100 Acorn Park Dr Suite 400, 4th Floor</t>
  </si>
  <si>
    <t>02140</t>
  </si>
  <si>
    <t>908-465-0121</t>
  </si>
  <si>
    <t>https://www.syensqo.com/en/brands/solgain#:~:text=DRY%20IS%20THE%20NEW%20WET%20FOR%20BATTERY,of%20the%20market%20challenges%20in%20this%20area.</t>
  </si>
  <si>
    <t>Sonocharge Energy</t>
  </si>
  <si>
    <t>https://www.sonochargeenergy.com/</t>
  </si>
  <si>
    <t>6335 Ferris Square, Suite A</t>
  </si>
  <si>
    <t>800-505-7283</t>
  </si>
  <si>
    <t>https://www.sonochargeenergy.com/about-us</t>
  </si>
  <si>
    <t>Sonocharge uses surface acoustic wave technology to extend battery cell life and rejuvenate cells by restoring electrolytes and lithium, offering a non-destructive, sustainable alternative to traditional recycling methods.</t>
  </si>
  <si>
    <t>Estimated $2,500,00</t>
  </si>
  <si>
    <t>SeaLion Energy</t>
  </si>
  <si>
    <t>https://sealionenergy.com/</t>
  </si>
  <si>
    <t>breeja@sealionenergy.com</t>
  </si>
  <si>
    <t>5000 Forbes Ave</t>
  </si>
  <si>
    <t xml:space="preserve">https://sealionenergy.com/#about, </t>
  </si>
  <si>
    <t>Estimated $1,623,752; Early stage startup from Dr. Reeja Jayan's lab at Carnegie Mellon University (CMU)</t>
  </si>
  <si>
    <t>Ateios Systems</t>
  </si>
  <si>
    <t>https://ateios.com/</t>
  </si>
  <si>
    <t>7979 S Energy Dr</t>
  </si>
  <si>
    <t>330-310-1323</t>
  </si>
  <si>
    <t>Awarded one-year sole-source contract from US Army Contracting Command in Adelphi, Md. To produce 3Ah Li-ion batteries with the ability for reduced fire risk from battlefield damage.</t>
  </si>
  <si>
    <t>1+</t>
  </si>
  <si>
    <t>https://www.militaryaerospace.com/power/article/55241290/lithium-ion-batteries-reduced-fire-risk, https://www.wric.com/business/press-releases/ein-presswire/770751457/ateios-systems-partners-with-multiple-battery-assemblers-to-achieve-gwh-capacity-of-batteries-with-raicore-inside/</t>
  </si>
  <si>
    <t>Iontra</t>
  </si>
  <si>
    <t>State-sensing technology for pack manufacturing</t>
  </si>
  <si>
    <t>https://iontra.com/</t>
  </si>
  <si>
    <t>7025 South Fulton St Unit 100</t>
  </si>
  <si>
    <t>720-468-0206</t>
  </si>
  <si>
    <t>https://www.prnewswire.com/news-releases/iontra-selected-for-arpa-e-circular-grant-to-revolutionize-ev-battery-life-302295719.html, https://iontra.com/about/, https://rocketreach.co/iontra-inc-profile_b471feabfc53a3a2</t>
  </si>
  <si>
    <t>3-year project in collaboration with Idaho National Lab and Freudenberg Power Systems</t>
  </si>
  <si>
    <t>Iontra develops advanced battery charging technology that enhances battery performance, extends lifespan, and improves safety across various applications by optimizing charge efficiency and reducing degradation.</t>
  </si>
  <si>
    <t xml:space="preserve">Asahi Kasei Honda Battery Separator Corp </t>
  </si>
  <si>
    <t xml:space="preserve">Asahi Kasei and Honda are converting an existing Asahi Kasei subsidiary in Canada into a joint venture for lithium-ion battery separator production. </t>
  </si>
  <si>
    <t>https://www.asahi-kasei.com/</t>
  </si>
  <si>
    <t>Asahi Kasei and Honda</t>
  </si>
  <si>
    <t>Kanto</t>
  </si>
  <si>
    <t>5088 Highway 140</t>
  </si>
  <si>
    <t>Port Colborne</t>
  </si>
  <si>
    <t>L3K 5V5</t>
  </si>
  <si>
    <t>https://www.greencarcongress.com/2024/11/20241102-honda.html, https://www.asahi-kasei.com/, https://pub-niagararegion.escribemeetings.com/filestream.ashx?DocumentId=38975#:~:text=%E2%80%A2%20E%2DMaterials%20Canada%20Corporation,City%20of%20Port%20Colborne%20and</t>
  </si>
  <si>
    <t>Nyobolt</t>
  </si>
  <si>
    <t>N o</t>
  </si>
  <si>
    <t>https://cleantechnica.com/2024/07/04/new-battery-chemistry-from-nyobolt-promises-faster-charging-for-electric-cars/#google_vignette, https://nyobolt.com/contact</t>
  </si>
  <si>
    <t>https://nyobolt.com/</t>
  </si>
  <si>
    <t>4 Crosby Drive</t>
  </si>
  <si>
    <t>01730</t>
  </si>
  <si>
    <t>781-312-3125</t>
  </si>
  <si>
    <t>Nyobolt develops and prototypes advanced lithium-ion battery cells in Bedford, Massachusetts, specializing in ultra-fast charging technology and high-performance energy storage solutions for electric vehicles and other applications.</t>
  </si>
  <si>
    <t>SandboxAQ</t>
  </si>
  <si>
    <t>Predict battery shelf-life testing and predictive maintenance</t>
  </si>
  <si>
    <t>https://www.sandboxaq.com/</t>
  </si>
  <si>
    <t>780 High St</t>
  </si>
  <si>
    <t>https://www.sandboxaq.com/press/sandboxaq-reaches-significant-milestone-in-advancing-battery-shelf-life-testing-and-predictive-maintenance-for-us-army?utm_source=chatgpt.com</t>
  </si>
  <si>
    <t xml:space="preserve">Questionnaire </t>
  </si>
  <si>
    <t>Lucid Motors</t>
  </si>
  <si>
    <t>Lucid AMP-1</t>
  </si>
  <si>
    <t>https://lucidmotors.com/</t>
  </si>
  <si>
    <t>317 S Thornton Rd</t>
  </si>
  <si>
    <t>https://www.globalfleet.com/en/technology-and-innovation/global/analysis/battery-series-lucid-motors-has-unique-battery-tech-and-new-strategy?t%5B0%5D=Battery%20Technology&amp;curl=1</t>
  </si>
  <si>
    <t xml:space="preserve">Lucid selects the best battery cells from established suppliers based on their specific performance requirements and then integrates them into their vehicles' unique battery packs. </t>
  </si>
  <si>
    <t>250 (Planned)</t>
  </si>
  <si>
    <t>380 (Planned)</t>
  </si>
  <si>
    <t>183 (Planned)</t>
  </si>
  <si>
    <t>500 (Planned)</t>
  </si>
  <si>
    <t>62 (Planned)</t>
  </si>
  <si>
    <t>90 (Planned)</t>
  </si>
  <si>
    <t>1100 (Planned)</t>
  </si>
  <si>
    <t>132 (Planned)</t>
  </si>
  <si>
    <t>200 (Planned)</t>
  </si>
  <si>
    <t>176 (Planned)</t>
  </si>
  <si>
    <t>100 (Planned)</t>
  </si>
  <si>
    <t>750 (Planned)</t>
  </si>
  <si>
    <t>153 (Planned)</t>
  </si>
  <si>
    <t>152 (Planned)</t>
  </si>
  <si>
    <t>180 (Planned)</t>
  </si>
  <si>
    <t>160 (Planned)</t>
  </si>
  <si>
    <t>150 (Planned)</t>
  </si>
  <si>
    <t>260 (Planned)</t>
  </si>
  <si>
    <t>300 (Planned)</t>
  </si>
  <si>
    <t>400 (Planned)</t>
  </si>
  <si>
    <t>345 (Planned)</t>
  </si>
  <si>
    <t>65 (Planned)</t>
  </si>
  <si>
    <t>1763 (Planned)</t>
  </si>
  <si>
    <t>588 (Planned)</t>
  </si>
  <si>
    <t>125 (Planned)</t>
  </si>
  <si>
    <t>290 (Planned)</t>
  </si>
  <si>
    <t>860 (Planned)</t>
  </si>
  <si>
    <t>43 (Planned)</t>
  </si>
  <si>
    <t>1000 (Planned)</t>
  </si>
  <si>
    <t>120 (Planned)</t>
  </si>
  <si>
    <t>350 (Planned)</t>
  </si>
  <si>
    <t>169 (Planned)</t>
  </si>
  <si>
    <t>101 (Planned)</t>
  </si>
  <si>
    <t>115 (Planned)</t>
  </si>
  <si>
    <t>85 (Planned)</t>
  </si>
  <si>
    <t>60 (Planned)</t>
  </si>
  <si>
    <t>640 (Planned)</t>
  </si>
  <si>
    <t>275 (Planned)</t>
  </si>
  <si>
    <t>80 (Planned)</t>
  </si>
  <si>
    <t>141 (Planned)</t>
  </si>
  <si>
    <t>96 (Planned)</t>
  </si>
  <si>
    <t>700 (Planned)</t>
  </si>
  <si>
    <t>124 (Planned)</t>
  </si>
  <si>
    <t>1170 (Planned)</t>
  </si>
  <si>
    <t>2000 (Planned)</t>
  </si>
  <si>
    <t>330 (Planned)</t>
  </si>
  <si>
    <t>5800 (Planned)</t>
  </si>
  <si>
    <t>5000 (Planned)</t>
  </si>
  <si>
    <t>1700 (Planned)</t>
  </si>
  <si>
    <t>204 (Planned)</t>
  </si>
  <si>
    <t>720 (Planned)</t>
  </si>
  <si>
    <t>2600 (Planned)</t>
  </si>
  <si>
    <t>2350 (Planned)</t>
  </si>
  <si>
    <t>2200 (Planned)</t>
  </si>
  <si>
    <t>3500 (Planned)</t>
  </si>
  <si>
    <t>1600 (Planned)</t>
  </si>
  <si>
    <t>800 (Planned)</t>
  </si>
  <si>
    <t>3000 (Planned)</t>
  </si>
  <si>
    <t>1200 (Planned)</t>
  </si>
  <si>
    <t>135 (Planned)</t>
  </si>
  <si>
    <t>900 (Planned)</t>
  </si>
  <si>
    <t>287 (Planned)</t>
  </si>
  <si>
    <t>2500 (Planned)</t>
  </si>
  <si>
    <t>2100 (Planned)</t>
  </si>
  <si>
    <t>4000  (Planned)</t>
  </si>
  <si>
    <t>575  (Planned)</t>
  </si>
  <si>
    <t>600  (Planned)</t>
  </si>
  <si>
    <t>850  (Planned)</t>
  </si>
  <si>
    <t>1400  (Planned)</t>
  </si>
  <si>
    <t>2500  (Planned)</t>
  </si>
  <si>
    <t>1300  (Planned)</t>
  </si>
  <si>
    <t>4400 (Planned)</t>
  </si>
  <si>
    <t>6000 (Planned)</t>
  </si>
  <si>
    <t>1454 (Planned)</t>
  </si>
  <si>
    <t>143 (Planned)</t>
  </si>
  <si>
    <t>144 (Planned)</t>
  </si>
  <si>
    <t>2400 (Planned)</t>
  </si>
  <si>
    <t>1400 (Planned)</t>
  </si>
  <si>
    <t>270 (Planned)</t>
  </si>
  <si>
    <t>110 (Planned)</t>
  </si>
  <si>
    <t>71 (Planned)</t>
  </si>
  <si>
    <t>104 (Planned)</t>
  </si>
  <si>
    <t>150</t>
  </si>
  <si>
    <t>ACP Technologies</t>
  </si>
  <si>
    <t>https://acp-technologies.net/</t>
  </si>
  <si>
    <t>25027 Stephens St</t>
  </si>
  <si>
    <t>St Clair Shores</t>
  </si>
  <si>
    <t>ACP Technologies focuses on developing domestic sources of affordable, carbon-based materials used in producing strategic materials such as carbon fiber, synthetic graphite, and carbon-carbon composites.</t>
  </si>
  <si>
    <t>586-359-6124</t>
  </si>
  <si>
    <t>Advanced Carbon Products</t>
  </si>
  <si>
    <t xml:space="preserve">ACP Technologies </t>
  </si>
  <si>
    <t>Carbon-based materials</t>
  </si>
  <si>
    <t>https://advcarpro.com/</t>
  </si>
  <si>
    <t>3651 KY-773</t>
  </si>
  <si>
    <t>Hitchins</t>
  </si>
  <si>
    <t>346-259-2927</t>
  </si>
  <si>
    <t>https://advcarpro.com/technology.html</t>
  </si>
  <si>
    <t>Advanced Carbon Products, LLC specializes in developing carbon product technologies that convert low-value oils into high-value products, with the goal to reduce costs and provide cost-effective processes.</t>
  </si>
  <si>
    <t>Amionx</t>
  </si>
  <si>
    <t>Battery safety</t>
  </si>
  <si>
    <t>https://www.amionxsafecore.com/</t>
  </si>
  <si>
    <t>1330 Park Center Dr Suite B</t>
  </si>
  <si>
    <t>https://www.prnewswire.com/news-releases/li-fun-and-amionx-expand-relationship-with-safecore-license-301903338.html</t>
  </si>
  <si>
    <t>Arbor Batteries</t>
  </si>
  <si>
    <t>Arbor Batteries R&amp;D Facility</t>
  </si>
  <si>
    <t>https://arborbatteries.com/</t>
  </si>
  <si>
    <t>507 W Jefferson St</t>
  </si>
  <si>
    <t>Arbor Batteries is a Michigan-based company developing lithium-ion battery technology that enables 10-minute fast charging without sacrificing energy density or cycle life.</t>
  </si>
  <si>
    <t>https://legacy.www.sbir.gov/node/2123835, https://innovationpartnerships.umich.edu/company/arbor-batteries/</t>
  </si>
  <si>
    <t>Applied Spectra</t>
  </si>
  <si>
    <t>LA and LIBS analytical instruments</t>
  </si>
  <si>
    <t>https://appliedspectra.com/</t>
  </si>
  <si>
    <t>950 Riverside Parkway, Suite 90</t>
  </si>
  <si>
    <t>West Sacramento</t>
  </si>
  <si>
    <t>510-657-7679</t>
  </si>
  <si>
    <t>https://appliedspectra.com/contact-us.html</t>
  </si>
  <si>
    <t>Anthro Energy</t>
  </si>
  <si>
    <t>Gwh/yr</t>
  </si>
  <si>
    <t>https://www.anthroenergy.com/</t>
  </si>
  <si>
    <t>https://www.prweb.com/releases/us-department-of-energy-selects-anthro-energy-for-24-9-million-grant-under-bipartisan-infrastructure-law-to-build-us-owned-advanced-electrolyte-production-facility-302284289.html</t>
  </si>
  <si>
    <t>Anthro Energy develops advanced electrolytes to enhance lithium-ion battery safety and performance.</t>
  </si>
  <si>
    <t>Anthro Energy HQ</t>
  </si>
  <si>
    <t>2095 North Loop Rd</t>
  </si>
  <si>
    <t>408-703-2967</t>
  </si>
  <si>
    <t>https://www.anthroenergy.com/contact/, https://therealdeal.com/san-francisco/2024/11/06/anthro-energy-to-move-headquarters-from-san-jose-to-alameda/</t>
  </si>
  <si>
    <t>HQ used to be in San Jose</t>
  </si>
  <si>
    <t>Armor Battery Films</t>
  </si>
  <si>
    <t>En' Safe® primed aluminum and copper foils</t>
  </si>
  <si>
    <t>Armor Battery Films produces En' Safe® primed foils to improve battery performance.</t>
  </si>
  <si>
    <t>https://www.armorbatteryfilms.com/</t>
  </si>
  <si>
    <t>2900 Earhart Ct #220</t>
  </si>
  <si>
    <t>Hebron</t>
  </si>
  <si>
    <t>859-689-2100</t>
  </si>
  <si>
    <t>Nantes</t>
  </si>
  <si>
    <t>https://www.armorbatteryfilms.com/contact-us</t>
  </si>
  <si>
    <t>Associated Environmental Systems</t>
  </si>
  <si>
    <t>Environmental test chambers for battery testing</t>
  </si>
  <si>
    <t>https://www.associatedenvironmentalsystems.com/</t>
  </si>
  <si>
    <t>8 Post Office Square</t>
  </si>
  <si>
    <t>Acton</t>
  </si>
  <si>
    <t>01720</t>
  </si>
  <si>
    <t>978-772-0022</t>
  </si>
  <si>
    <t>AES provides environmental test chambers for lithium-ion battery testing.</t>
  </si>
  <si>
    <t>https://www.associatedenvironmentalsystems.com/the-aes-guide-to-lithium-ion-battery-test-chambers</t>
  </si>
  <si>
    <t>Mid-West Service Center</t>
  </si>
  <si>
    <t>N Dexter St</t>
  </si>
  <si>
    <t>Ionia</t>
  </si>
  <si>
    <t>616-841-0211</t>
  </si>
  <si>
    <t>West Coast Service Center</t>
  </si>
  <si>
    <t>1446 Franklin St</t>
  </si>
  <si>
    <t>ATS Industrial Automation</t>
  </si>
  <si>
    <t>Battery module assembly and testing lines</t>
  </si>
  <si>
    <t>https://atsindustrialautomation.com/</t>
  </si>
  <si>
    <t>7115 Green Meadows Dr</t>
  </si>
  <si>
    <t>614-888-2344</t>
  </si>
  <si>
    <t>https://www.dispatch.com/story/news/local/communities/olentangy-valley/2022/03/16/lewis-center-ats-industrial-automation-opens-gm-electric-vehicle-battery-assembly-facility/7068125001/</t>
  </si>
  <si>
    <t>ATS Corporation</t>
  </si>
  <si>
    <t>https://atsautomation.com/</t>
  </si>
  <si>
    <t>ATS Industrial Automation provides automated battery assembly and testing solutions for electric vehicles.</t>
  </si>
  <si>
    <t>ATS Life Sciences Chicago</t>
  </si>
  <si>
    <t>5655 Meadowbrook Industrial Court</t>
  </si>
  <si>
    <t>Rolling Meadows</t>
  </si>
  <si>
    <t>847-925-1234</t>
  </si>
  <si>
    <t>https://atsautomation.com/companies-3/locations/</t>
  </si>
  <si>
    <t>Avicenne Energy</t>
  </si>
  <si>
    <t>https://www.avicenneenergyus.com/</t>
  </si>
  <si>
    <t>117 Cambridge Rd</t>
  </si>
  <si>
    <t>Landenberg</t>
  </si>
  <si>
    <t>https://www.avicenne.com/</t>
  </si>
  <si>
    <t>Avicenne Energy U.S. provides consulting services in the rechargeable battery and energy storage industries.</t>
  </si>
  <si>
    <t>And Battery Aero</t>
  </si>
  <si>
    <t>Aviation-specific li-ion batteries</t>
  </si>
  <si>
    <t>https://www.and.aero/</t>
  </si>
  <si>
    <t>196 Castro St</t>
  </si>
  <si>
    <t>650-450-9846</t>
  </si>
  <si>
    <t>https://aerospaceamerica.aiaa.org/startup-sees-need-for-aviation-specific-batteries/</t>
  </si>
  <si>
    <t>And Battery Aero develops lithium-ion batteries optimized for aviation, enhancing energy density and efficiency.</t>
  </si>
  <si>
    <t>BattGenie Inc.</t>
  </si>
  <si>
    <t>https://battgenie.life/</t>
  </si>
  <si>
    <t>4625 Union Bay PI NE</t>
  </si>
  <si>
    <t>Seattle</t>
  </si>
  <si>
    <t>206-395-5087</t>
  </si>
  <si>
    <t>https://battgenie.life/contact/</t>
  </si>
  <si>
    <t>BattGenie Inc. develops software to improve lithium-ion battery performance and safety.</t>
  </si>
  <si>
    <t>Green Energy Origin</t>
  </si>
  <si>
    <t>GEO Woodland R&amp;D Center</t>
  </si>
  <si>
    <t>Advanced energy materials for automotive and li-ion battery applications</t>
  </si>
  <si>
    <t>https://www.geosi.com/</t>
  </si>
  <si>
    <t>Woodland</t>
  </si>
  <si>
    <t>Luxembourg City</t>
  </si>
  <si>
    <t>https://www.geosi.com/careers</t>
  </si>
  <si>
    <t>GEO develops eco-friendly energy materials for automotive and battery industries.</t>
  </si>
  <si>
    <t>GEO made a job posting "Research &amp; Development (R&amp;D) Manager" in Woodland, TX on their careers site</t>
  </si>
  <si>
    <t>Aionics, Inc</t>
  </si>
  <si>
    <t>AI-driven battery material design and consulting services</t>
  </si>
  <si>
    <t>https://aionics.io/</t>
  </si>
  <si>
    <t>380 Hamilton Ave Unit 184</t>
  </si>
  <si>
    <t>https://www.cbinsights.com/company/aionics, https://aionics.io/about/</t>
  </si>
  <si>
    <t>Aionics uses AI and simulation to design advanced materials for clean energy applications.</t>
  </si>
  <si>
    <t>Amplify Cell Technologies</t>
  </si>
  <si>
    <t>Marshall County Battery Cell Manufacturing Plant</t>
  </si>
  <si>
    <t>https://amplifycelltech.com/</t>
  </si>
  <si>
    <t>Chickasaw Trail Industrial Park</t>
  </si>
  <si>
    <t>Byhalia</t>
  </si>
  <si>
    <t>Beta Technologies</t>
  </si>
  <si>
    <t>https://www.beta.team/</t>
  </si>
  <si>
    <t>Battery Development &amp; Test Center</t>
  </si>
  <si>
    <t>75 Swanton Rd</t>
  </si>
  <si>
    <t>St Albans</t>
  </si>
  <si>
    <t>VT</t>
  </si>
  <si>
    <t>05478</t>
  </si>
  <si>
    <t>https://www.beta.team/contact/</t>
  </si>
  <si>
    <t>802-281-3623</t>
  </si>
  <si>
    <t>South Burlington</t>
  </si>
  <si>
    <t>Beta Technologies is a private company that manufactures electric aircraft and charging infrastructure.</t>
  </si>
  <si>
    <t>Blue Current</t>
  </si>
  <si>
    <t>https://bluecurrent.com/</t>
  </si>
  <si>
    <t>25821 Industrial Blvd</t>
  </si>
  <si>
    <t>https://bluecurrent.com/about/, https://bluecurrent.com/news/2023-momentum-release/</t>
  </si>
  <si>
    <t>Blue Current is developing silicon-based solid-state batteries for safer, high-energy-density energy storage solutions.</t>
  </si>
  <si>
    <t>Bry-Air Inc</t>
  </si>
  <si>
    <t>Bry-Air Inc Sunbury Facility</t>
  </si>
  <si>
    <t>Dehumidification systems for battery dry rooms</t>
  </si>
  <si>
    <t>https://www.bryair.com/</t>
  </si>
  <si>
    <t>10793 Mill St</t>
  </si>
  <si>
    <t>Sunbury</t>
  </si>
  <si>
    <t>740-965-2974</t>
  </si>
  <si>
    <t>By-Air Inc</t>
  </si>
  <si>
    <t>https://bry-air.com/news/the-battery-show-2023-booth-3118/?srsltid=AfmBOoqPBnb8F6DMPgr21YkAOsAs8nQiPI4k7XeVMCGALi6Ymhf8y0xh</t>
  </si>
  <si>
    <t>CBC America</t>
  </si>
  <si>
    <t>Aluminum laminated film</t>
  </si>
  <si>
    <t>https://www.cbcamerica.com/battery</t>
  </si>
  <si>
    <t>21241 S Western Ave #160</t>
  </si>
  <si>
    <t>Torrance</t>
  </si>
  <si>
    <t>310-222-8600</t>
  </si>
  <si>
    <t>CBC Group</t>
  </si>
  <si>
    <t>https://www.cbridgecap.com/</t>
  </si>
  <si>
    <t>Singapore City</t>
  </si>
  <si>
    <t>CBC America supplies materials and technologies for the lithium-ion battery industry, including components for battery cells and aluminum laminated film for battery pouches.</t>
  </si>
  <si>
    <t>Fluor</t>
  </si>
  <si>
    <t>https://www.fluor.com/</t>
  </si>
  <si>
    <t>6700 Las Colinas Blvd</t>
  </si>
  <si>
    <t>469-398-7000</t>
  </si>
  <si>
    <t>Fluor Corp</t>
  </si>
  <si>
    <t>https://www.fluor.com/about-fluor/locations, email</t>
  </si>
  <si>
    <t>Ryan Ouderkirk</t>
  </si>
  <si>
    <t>ryan.ouderkirk@fluor.com</t>
  </si>
  <si>
    <t>https://cellblockfcs.com/</t>
  </si>
  <si>
    <t>234 Northeast Road, Unit 5</t>
  </si>
  <si>
    <t>Standish</t>
  </si>
  <si>
    <t>ME</t>
  </si>
  <si>
    <t>800-440-4119</t>
  </si>
  <si>
    <t>CellBlock FCS LLC</t>
  </si>
  <si>
    <t>Ahmad's email on 2.11.25</t>
  </si>
  <si>
    <t>System Integrations</t>
  </si>
  <si>
    <t>https://coulombsolutions.com/</t>
  </si>
  <si>
    <t>Coulomb Solutions Inc. (CSI)</t>
  </si>
  <si>
    <t>Lithium-ion risk consulting</t>
  </si>
  <si>
    <t>Jensen Hughes</t>
  </si>
  <si>
    <t>https://www.jensenhughes.com/services/lithium-ion-risk-consulting</t>
  </si>
  <si>
    <t>8830 Stanford Boulevard Suite 300</t>
  </si>
  <si>
    <t>Advanced Battery Systems Consulting, LLC</t>
  </si>
  <si>
    <t>https://advancedbatteryconsulting.com/</t>
  </si>
  <si>
    <t>949-466-0756</t>
  </si>
  <si>
    <t>Trabuco Cyn</t>
  </si>
  <si>
    <t>https://titanlithiuminc.com/</t>
  </si>
  <si>
    <t>CDSG Lithium (China Dongsheng International Inc.)</t>
  </si>
  <si>
    <t>Titan Lithium</t>
  </si>
  <si>
    <t>https://titanlithiuminc.com/titan-lithium</t>
  </si>
  <si>
    <t>4005 West Reno Ave Suite F</t>
  </si>
  <si>
    <t>Las Vegas</t>
  </si>
  <si>
    <t>702-595-2247</t>
  </si>
  <si>
    <t>G6 Energy Corp. is a private  company based in Toronto, Ontario that is developing a fully integrated natural graphite anode material producer.</t>
  </si>
  <si>
    <t>LithiumBank Resources Corp. is a publicly traded company focused on developing its flagship projects, Boardwalk and Park Place, in Western Canada.</t>
  </si>
  <si>
    <t>Surge Battery Metals focuses on exploring clean, high-grade lithium energy metals in Nevada, United States.</t>
  </si>
  <si>
    <t xml:space="preserve">Titan Lithium is a project of China Dongsheng International Lithium, a Nevada-based lithium explorer and developer advancing its lithium project in Nye County, Nevada. </t>
  </si>
  <si>
    <t>Nemaska Lithium enables a cleaner, healthier and more sustainable world through the supply of high-quality critical materials and its strategy for long-term value for all its stakeholders.</t>
  </si>
  <si>
    <t>Rechargeable aqueous hybrid battery</t>
  </si>
  <si>
    <t>Æsir Technologies develops lithium-zinc batteries offering enhanced cycle life, energy density, and safety. Its rechargeable aqueous hybrid battery technology provides sustainable, recyclable, and non-toxic energy storage solutions.</t>
  </si>
  <si>
    <t>Ateios Systems, under a U.S. Army contract, will produce 3Ah Li-ion batteries with reduced fire risk, featuring Ateios electrolyte, graphene-based anode, and semi-solid-state, nickel-manganese-cobalt cathode for military use.</t>
  </si>
  <si>
    <t>Lithium-iron-phosphate battery cells</t>
  </si>
  <si>
    <t>Amplify Cell Technologies produces lithium-iron-phosphate battery cells for electric commercial vehicles.</t>
  </si>
  <si>
    <t>Silicon-based solid-state batteries</t>
  </si>
  <si>
    <t>Blue Current Pilot Manufacturing Facility</t>
  </si>
  <si>
    <t>Akku Energy Devices LLC is a battery module and pack manufacturer specializing in micro-mobility, last-mile delivery vehicles, transportable energy storage, and stationary storage systems.</t>
  </si>
  <si>
    <t>Inspired Energy designs and manufactures smart rechargeable Li-Ion and nickel-metal hydride batteries and chargers for portable applications, tailored to meet original equipment manufacturer needs.</t>
  </si>
  <si>
    <t>LG Energy Solution Vertech focuses on designing and manufacturing stationary energy storage solutions in Massachusetts.</t>
  </si>
  <si>
    <t>Coulomb Solutions Inc. addresses commercial EV challenges and to enable North American original equipment manufacturers to be highly successful in launching electric variants of their commercial truck and bus platforms.</t>
  </si>
  <si>
    <t>Abbott Furnace Company creates belt furnaces, pusher furnaces, roller hearth kilns, and lab furnaces for processing battery materials and manufacturing battery components.</t>
  </si>
  <si>
    <t>BioLogic designs and manufactures precise testing equipment and software for the battery industry, including modular potentiostat/galvanostat systems and battery cyclers with Native environmental impact statement for energy storage R&amp;D.</t>
  </si>
  <si>
    <t>Carl Zeiss Industrial Quality Solutions provides quality assurance equipment and solutions for battery safety and performance, offering advanced microscopy, computed tomography, and measurement systems for battery manufacturing.</t>
  </si>
  <si>
    <t>Heraeus Noblelight specializes in providing advanced UV and infrared radiation solutions used in lithium-ion battery manufacturing processes for electrode production, electrical isolation, and protective coating.</t>
  </si>
  <si>
    <t>Maxcess manufactures web guiding, tension control, slitting, die cutting, winding, precision rolls and vision components and machine integration for roll-to-roll converting and manufacturing processes.</t>
  </si>
  <si>
    <t>https://www.maxcessintl.com/webex/, Questionnaire</t>
  </si>
  <si>
    <t>Van Dyk Recycling Solutions leads the North American market with over 340 materials recovery facilities and 2,400 recycling and sorting systems installed to date.</t>
  </si>
  <si>
    <t>Applied Spectra provides laser ablation and laser-induced breakdown spectroscopy instruments for elemental and isotopic analysis.</t>
  </si>
  <si>
    <t>Bry-Air Inc. is a provider of dehumidification solutions critical for lithium-ion battery manufacturing.</t>
  </si>
  <si>
    <t>The Center for Solid-State Electric Power Storage accelerates new battery technologies from academia to market through pre-competitive research guided by the center's industry members, providing technical assistance to companies on their projects.</t>
  </si>
  <si>
    <t xml:space="preserve">Tunable activation and regeneration in devices using in-situ jamming </t>
  </si>
  <si>
    <t>SeaLion Energy develops low-cost, low-greenhouse gas, nanoscale polymer coatings to extend battery cycle life, protect electrodes, and regenerate degraded cells, compatible with various chemistries and scalable for manufacturing.</t>
  </si>
  <si>
    <t>Battery cathode additive</t>
  </si>
  <si>
    <t>Battery encasement</t>
  </si>
  <si>
    <t xml:space="preserve">Amionx specializes in battery safety technology. Its patented SafeCore® technology is designed to prevent lithium-ion batteries from causing fires or explosions due to overcharge, internal shorts, or external heat. </t>
  </si>
  <si>
    <t>Shipping containers</t>
  </si>
  <si>
    <t>Dolav is a global provider of handling and storage solutions, specializing in producing large-volume pallet boxes of unrivalled durability and quality.</t>
  </si>
  <si>
    <t xml:space="preserve">Investors; Consultants </t>
  </si>
  <si>
    <t>The Economic Development Partnership of North Carolina recruits new businesses to the state, supporting the needs of existing businesses, connecting exporters to global customers, and helping small business owners get their start.</t>
  </si>
  <si>
    <t>RGP Northwest Ohio brings forth the business assets, infrastructure, talent and natural resources to accommodate many industries, with a primary focus on five core sectors.</t>
  </si>
  <si>
    <t>Dry coating method for battery cathodes</t>
  </si>
  <si>
    <t>Syensqo is a Belgian multinational materials company. It was established in December 2023, through the spin-off from Solvay.</t>
  </si>
  <si>
    <t>Inverters</t>
  </si>
  <si>
    <t>TRUMPF Hüttinger offers modularly adaptable inverters for storage applications, including network connection, isolated, or microgrid solutions.</t>
  </si>
  <si>
    <t xml:space="preserve">Volkswagen Group of America, a subsidiary of automobile manufacturer Volkswagen AG, is moving rapidly toward vehicle electrification. </t>
  </si>
  <si>
    <t>Fluor designs and builds new projects and facilities, including helping new entrants scale-up their technologies to commercial-size facilities.</t>
  </si>
  <si>
    <t>Fire protection</t>
  </si>
  <si>
    <t>CellBlock FCS provides modern solutions for a lithium-powered world, striving to match the speed of emerging technology with engineered products that address safety concerns at every level — from development to deployment.</t>
  </si>
  <si>
    <t>Process scale-up</t>
  </si>
  <si>
    <t>Jensen Hughes' expertise includes accessibility consulting, risk and hazard analysis, process safety, forensic investigations, security risk, and emergency management as well as digital innovation.</t>
  </si>
  <si>
    <t>Advanced Battery Systems Consulting brings experience in battery systems and xEV powertrain integration to multiple clients, enabling their electrification products and projects.</t>
  </si>
  <si>
    <t>SandboxAQ collaborates with the U.S. Army to enhance battery shelf-life predictions and predictive maintenance using AI-driven large quantitative models.</t>
  </si>
  <si>
    <t>Consulting; Operation support</t>
  </si>
  <si>
    <t xml:space="preserve"> Consultants </t>
  </si>
  <si>
    <t>Pestana Solutions provides technical consulting in battery safety, reliability, and risk management, specializing in failure analysis, forensic investigations, and safety standards for energy storage systems.</t>
  </si>
  <si>
    <t xml:space="preserve">Lithium ion Battery Starting System </t>
  </si>
  <si>
    <t>https://www.securaplane.com/products/lithium-batteries/</t>
  </si>
  <si>
    <t xml:space="preserve">piezoacoustic  rechargeable; Lithium ion batteries </t>
  </si>
  <si>
    <t>CBC Americal LLC</t>
  </si>
  <si>
    <t>Materials for Batteries</t>
  </si>
  <si>
    <t>1023 Corporate Park Drive</t>
  </si>
  <si>
    <t>Mebane</t>
  </si>
  <si>
    <t>919-230-8700</t>
  </si>
  <si>
    <t>Ahmad's email on 2.13.25</t>
  </si>
  <si>
    <t xml:space="preserve">CBC Group is a supplier of materials for the Battery Industry. CBC Group resources include more than 50 functional materials and advanced technologies supporting lithium-ion and other new-generation battery manufacturers. </t>
  </si>
  <si>
    <t>Concorde Battery Corporation</t>
  </si>
  <si>
    <t>https://www.concordebattery.com/about/concorde-lithium-ion-aircraft-batteries.html</t>
  </si>
  <si>
    <t>2009 W San Bernadino Rd</t>
  </si>
  <si>
    <t>West Covina</t>
  </si>
  <si>
    <t>626-813-1234</t>
  </si>
  <si>
    <t>Concorde® Battery Corporation</t>
  </si>
  <si>
    <t>https://www.concordebattery.com/about/concorde-lithium-ion-aircraft-batteries.html </t>
  </si>
  <si>
    <t xml:space="preserve">Concorde Battery Corporation is developing a series of Lithium-Ion batteries for aircraft applications. Concorde's Lithium-Ion batteries utilize one of the safest chemistries available. </t>
  </si>
  <si>
    <t>Advanced Cell Engineering</t>
  </si>
  <si>
    <t>Advanced Cell Engineering Inc.</t>
  </si>
  <si>
    <t>https://www.advancedcellengineering.com/</t>
  </si>
  <si>
    <t>2634 SE Market Pl</t>
  </si>
  <si>
    <t>Stuart</t>
  </si>
  <si>
    <t>772-382-9019</t>
  </si>
  <si>
    <t>https://www.advancedcellengineering.com/ </t>
  </si>
  <si>
    <t>Advanced Cell Engineering discovers advanced lithium-ion technologies and create better energy storage solutions. Their mission is to accelerate the pace of battery innovation and empower customers.</t>
  </si>
  <si>
    <t>Coulomb AI</t>
  </si>
  <si>
    <t>https://coulomb.ai/  </t>
  </si>
  <si>
    <t>2261 Market Street #4486</t>
  </si>
  <si>
    <t>San Fransisco</t>
  </si>
  <si>
    <t>San Fransico</t>
  </si>
  <si>
    <t>Coulomb AI develops software utilizing artificial intelligence to analyze and optimize battery performance and lifespan, primarily focused on electric vehicles, providing real-time monitoring and predictive analytics to improve battery health</t>
  </si>
  <si>
    <t>Westwood Aerogel</t>
  </si>
  <si>
    <t>Aerogel</t>
  </si>
  <si>
    <t>Aerogel Materials</t>
  </si>
  <si>
    <t>https://westwoodaerogel.com/</t>
  </si>
  <si>
    <t>https://westwoodaerogel.com </t>
  </si>
  <si>
    <t>Westwood Aerogel is transforming batteries with sustainable, low-cost aerogel for enhanced performance, longer life, and environmental responsibility. Embrace the power of aerogel for a sustainable future in battery technology.</t>
  </si>
  <si>
    <t>1920 Colorado Ave</t>
  </si>
  <si>
    <t>562-7437816</t>
  </si>
  <si>
    <t>RMI (Rocky Mountain Institute)</t>
  </si>
  <si>
    <t>22830 Two Rivers Road</t>
  </si>
  <si>
    <t>Basalt</t>
  </si>
  <si>
    <t>970-927-3851</t>
  </si>
  <si>
    <t>https://rmi.org/</t>
  </si>
  <si>
    <t>Founded in 1982 as Rocky Mountain Institute, RMI is an independent, nonpartisan, nonprofit that transforms global energy systems through market-driven solutions to secure a clean, prosperous, zero-carbon future for all.</t>
  </si>
  <si>
    <t>https://rmi.org/search?fwp_search_rmi=lithium+ion</t>
  </si>
  <si>
    <t>Bankrupt</t>
  </si>
  <si>
    <t>Titan Mining Corp.</t>
  </si>
  <si>
    <t>Empire State Mines, Kilbourne Graphite Project</t>
  </si>
  <si>
    <t xml:space="preserve">https://www.titanminingcorp.com </t>
  </si>
  <si>
    <t>408 Sylvia Lake Road</t>
  </si>
  <si>
    <t>Gouverneur</t>
  </si>
  <si>
    <t>315-535-3200</t>
  </si>
  <si>
    <t>Titan Mining Corp</t>
  </si>
  <si>
    <t>https://www.titanminingcorp.com/news/news-releases/titan-mining-on-track-to-become-the-only-fully-integrated-us-graphite-producer-by-q4-2025, https://chargedevs.com/newswire/titan-builds-graphite-processing-facility-in-new-york, https://www.mining.com/titan-mining-targets-q4-2025-to-become-only-integrated-us-graphite-producer/</t>
  </si>
  <si>
    <t>Production capacity target: 40,000</t>
  </si>
  <si>
    <t>Lithium Ion Batteries</t>
  </si>
  <si>
    <t>Octillion is a Tier 1 supplier of innovative high-density lithium-ion battery systems and related technology focused on the electrification of major industries.</t>
  </si>
  <si>
    <t>Nevada One</t>
  </si>
  <si>
    <t>https://octillion.us/manufacturing, https://www.google.com/search?q=https://www.nasdaq.com/press-release/octillion-expands-supplier-agreement-vision-marine-to-power-next-gen-electric-boats-its, https://www.plantservices.com/industry-news/news/55264737/octillion-power-systems-opens-new-battery-manufacturing-facility-in-nevada</t>
  </si>
  <si>
    <t>Nuvvon Inc</t>
  </si>
  <si>
    <t>Nuvvon US Lab</t>
  </si>
  <si>
    <t>https://nuvvon.com/</t>
  </si>
  <si>
    <t>4 Century Drive, Suite 350, Floor 3</t>
  </si>
  <si>
    <t>07054</t>
  </si>
  <si>
    <t>Ah</t>
  </si>
  <si>
    <t>https://nuvvon.com/nuvvon-opens-new-u-s-lab-to-support-growth-and-insource-cell-building/, https://www.azom.com/news.aspx?newsID=64690, https://pitchbook.com/profiles/company/510508-09</t>
  </si>
  <si>
    <t>Nuvvon is a solid-state battery materials company developing next-generation energy storage solutions.</t>
  </si>
  <si>
    <t>Chevron USA</t>
  </si>
  <si>
    <t>East Texas Southwest Arkansas Lithium Project</t>
  </si>
  <si>
    <t>Direct Lithium Extraction (DLE)</t>
  </si>
  <si>
    <t>https://www.chevron.com</t>
  </si>
  <si>
    <t>~125,000 net acres in the Smackover Formation</t>
  </si>
  <si>
    <t>TX &amp; AK</t>
  </si>
  <si>
    <t>925-842-1000</t>
  </si>
  <si>
    <t>Chevron Corp</t>
  </si>
  <si>
    <t>https://www.businesswire.com/news/home/20250617717350/en/Chevron-Enters-Domestic-Lithium-Sector-to-Support-U.S.-Energy-Security, https://www.ogj.com/energy-transition/article/55297744/chevron-enters-us-lithium-sector-with-leasehold-acquisitions</t>
  </si>
  <si>
    <t>Mangrove Lithium</t>
  </si>
  <si>
    <t>Delta Plant</t>
  </si>
  <si>
    <t>Lithium Refining</t>
  </si>
  <si>
    <t>https://www.mangrovelithium.com/</t>
  </si>
  <si>
    <t>7462 Progress Way</t>
  </si>
  <si>
    <t>Delta</t>
  </si>
  <si>
    <t>V4G 1E1</t>
  </si>
  <si>
    <t>833-664-7854</t>
  </si>
  <si>
    <t>https://www.google.com/search?q=https://biv.com/article/2025/01/mangrove-lithium-closes-35-million-raise-finance-new-refinery, https://electrek.co/2025/07/17/mangrove-new-lithium-plant-will-boost-north-americas-ev-game/, https://www.mangrovelithium.com/contact/</t>
  </si>
  <si>
    <t>Mangrove Lithium is a Vancouver-based company that has developed a breakthrough platform for the most cost-effective production of battery-grade lithium hydroxide from diverse input streams and assets.</t>
  </si>
  <si>
    <t>https://battery-news.de/en/2025/07/22/mangrove-lithium-to-expand-refining-in-north-america/, https://electrek.co/2025/07/17/mangrove-new-lithium-plant-will-boost-north-americas-ev-game/</t>
  </si>
  <si>
    <t>Planned facility will be 20x larger than their first facility in Delta, BC. Mangrove has signed several letters of intent with U.S. battery factories to cover the entire sales volume of the planned annual production. This new refinery will also be able to process spodumene concentrate, expanding their upstream capabilities.</t>
  </si>
  <si>
    <t>Aki Battery Recycling</t>
  </si>
  <si>
    <t>https://akirecycling.com/</t>
  </si>
  <si>
    <t>Southern Ontario</t>
  </si>
  <si>
    <t>Evs</t>
  </si>
  <si>
    <t>https://akirecycling.com/, https://www.thecooldown.com/green-tech/aki-battery-recycling-plant-first-nations/, https://www.evengineeringonline.com/battery-recycling-venture-to-supply-materials-for-100000-evs-annually/</t>
  </si>
  <si>
    <t>Aki Battery Recycling will process lithium-ion batteries at a pre-treatment facility to produce black mass, which will then be sold to Electra Battery Materials for further refining. This is Canada's first Indigenous-led lithium-ion battery recycling initiative. The facility's location in Southern Ontario is strategically close to planned battery cell production sites and on or near First Nations lands</t>
  </si>
  <si>
    <t>AP MK</t>
  </si>
  <si>
    <t>2/14/2024 9/26/2024 7/29/2025</t>
  </si>
  <si>
    <t>Coquitlam Manufacturing Hub &amp; HQ</t>
  </si>
  <si>
    <t>7 Burbidge St #103</t>
  </si>
  <si>
    <t>V3k 7B2</t>
  </si>
  <si>
    <t>Mvh</t>
  </si>
  <si>
    <t>https://techcouver.com/2025/07/03/moment-energy-full-scale-production-battery-repurposing-coquitlam/, https://www.biv.com/news/technology/bcs-moment-energy-eyeing-us-expansion-even-amid-trade-war-10737499, https://www.google.com/search?q=https://www.momentenergy.com/contact/</t>
  </si>
  <si>
    <t>have partnerships with major automakers like Mercedes-Benz</t>
  </si>
  <si>
    <t>SC Nexus for Advanced Resilient Energy</t>
  </si>
  <si>
    <t>Statewide Consortium</t>
  </si>
  <si>
    <t>Advanced energy technologies</t>
  </si>
  <si>
    <t>https://www.sccommerce.com/scnexus</t>
  </si>
  <si>
    <t>1201 Main Street, Suite 1600</t>
  </si>
  <si>
    <t>SC Department of Commerce</t>
  </si>
  <si>
    <t>https://www.sccommerce.com/</t>
  </si>
  <si>
    <t xml:space="preserve">https://www.sccommerce.com/scnexus, https://www.eda.gov/funding/programs/regional-technology-and-innovation-hubs/2023/SC-Nexus-for-Advanced-Resilient-Energy, </t>
  </si>
  <si>
    <t>SAUERESSIG Engineering</t>
  </si>
  <si>
    <t>Calender Roll Refurbishment</t>
  </si>
  <si>
    <t>https://www.saueressig.com/en/engineering/battery-solutions/</t>
  </si>
  <si>
    <t>Matthews International Corp</t>
  </si>
  <si>
    <t>https://www.matw.com/</t>
  </si>
  <si>
    <t>https://www.saueressig.com/en/opening-of-a-facility-for-processing-calender-rolls-for-battery-production/</t>
  </si>
  <si>
    <t>SAUERESSIG Engineering provides advanced specialty equipment and turnkey solutions for the production of electrodes for lithium-ion batteries and capacitors.</t>
  </si>
  <si>
    <t>There are plans to expand this site to include a Technical Center for application testing and a demonstration site for their battery and fuel cell equipment.</t>
  </si>
  <si>
    <t>SAUERESSIG North America, Inc</t>
  </si>
  <si>
    <t>Burlington Facility</t>
  </si>
  <si>
    <t>Cutting and embossing tools</t>
  </si>
  <si>
    <t>https://www.saueressig.com/en/</t>
  </si>
  <si>
    <t>2056 Willow Springs Ln</t>
  </si>
  <si>
    <t>336-395-6200</t>
  </si>
  <si>
    <t>https://www.saueressig.com/en/opening-of-a-facility-for-processing-calender-rolls-for-battery-production/, https://www.industrynet.com/listing/1813496/saueressig-north-america-inc</t>
  </si>
  <si>
    <t>This existing facility for cutting and embossing tools is expanding its capabilities to support the energy production market, complementing the new San Antonio facility.</t>
  </si>
  <si>
    <t>Tesla, Inc</t>
  </si>
  <si>
    <t>Giga Mexico</t>
  </si>
  <si>
    <t>Rancho El Carvajal</t>
  </si>
  <si>
    <t>Santa Catarina</t>
  </si>
  <si>
    <t>Nuevo León</t>
  </si>
  <si>
    <t>https://www.jalopnik.com/what-happened-to-tesla-s-promised-mexico-gigafactory-1851692836/, https://english.elpais.com/economy-and-business/2024-05-06/teslas-plans-in-mexico-are-not-dead-theyve-just-lost-steam.html, https://www.teslarati.com/tesla-gigafactory-mexico-production-q1-2025-report/</t>
  </si>
  <si>
    <t>Currently on hold</t>
  </si>
  <si>
    <t>vehicles/yr</t>
  </si>
  <si>
    <t>Green New Energy Materials</t>
  </si>
  <si>
    <t>North Carolina Manufacturing Facility</t>
  </si>
  <si>
    <t>https://www.gnem.com/</t>
  </si>
  <si>
    <t>1011 Lincoln Commerce Court</t>
  </si>
  <si>
    <t>Shenzhen Senior Technology Material Co. Ltd.</t>
  </si>
  <si>
    <t>https://governor.nc.gov/news/press-releases/2024/05/02/north-carolinas-success-clean-energy-economy-continues-545-new-jobs-coming-lincoln-county, https://edpnc.com/news/green-new-energy-materials-announcement/, https://www.manufacturingdive.com/news/china-battery-maker-gnem-to-build-first-us-plant-in-denver-north-carolina/716487/</t>
  </si>
  <si>
    <t>Dai Nippon Printing Co</t>
  </si>
  <si>
    <t>DNP Linwood Facility</t>
  </si>
  <si>
    <t>Pouches</t>
  </si>
  <si>
    <t>Battery pouches</t>
  </si>
  <si>
    <t>https://www.global.dnp/</t>
  </si>
  <si>
    <t>Linwood</t>
  </si>
  <si>
    <t>https://www.commerce.nc.gov/news/press-releases/2023/11/28/lithium-ion-battery-pouch-manufacturer-selects-davidson-county-its-first-us-operation, https://businessnc.com/japanese-battery-pouch-company-to-add-352-jobs-in-davidson-county/</t>
  </si>
  <si>
    <t>$233 million investment. Operations expected to begin in 2026</t>
  </si>
  <si>
    <t>Durapower Tech Private Limited</t>
  </si>
  <si>
    <t>https://durapowergroup.com/</t>
  </si>
  <si>
    <t>Durapower Group</t>
  </si>
  <si>
    <t>https://durapowergroup.com/durapower-plans-for-u-s-manufacturing-presence-as-part-of-global-expansion/, https://chargedevs.com/newswire/singapores-durapower-plans-us-battery-manufacturing-as-part-of-global-expansion/</t>
  </si>
  <si>
    <t>Durapower is actively seeking joint venture partners for a U.S. manufacturing facility. The company's current North American presence is a sales office in Morgan Hill, CA</t>
  </si>
  <si>
    <t>Durapower is a leading global provider of high-performance, end-to-end energy storage solutions, specializing in lithium-ion battery technology for automotive, marine, and stationary applications.</t>
  </si>
  <si>
    <t>Kinsbursky Brothers International</t>
  </si>
  <si>
    <t>Anaheim Facility</t>
  </si>
  <si>
    <t>Recovered metals and components</t>
  </si>
  <si>
    <t>https://www.kbirecycling.com/</t>
  </si>
  <si>
    <t>125 E Commercial St., Ste. A</t>
  </si>
  <si>
    <t>lbs/month</t>
  </si>
  <si>
    <t>Kinsbursky Brothers International (KBI)</t>
  </si>
  <si>
    <t>https://www.kbirecycling.com/, https://batteries.kbirecycling.com/about-us</t>
  </si>
  <si>
    <t>KBI was the first permitted RCRA facility in California for hazardous waste batteries. The Anaheim facility is a Part B Hazardous Waste Treatment, Storage, and Disposal Facility (TSDF). The company is affiliated with Cirba Solutions</t>
  </si>
  <si>
    <t>Kinsbursky Brothers, Inc. is a diverse environmental company specializing in the management and recycling of all battery chemistries and the recovery of valuable metals from catalytic converters</t>
  </si>
  <si>
    <t>San Leandro Facility</t>
  </si>
  <si>
    <t>Recycled materials</t>
  </si>
  <si>
    <t>2040 Farallon Dr</t>
  </si>
  <si>
    <t>Georgetown Facility</t>
  </si>
  <si>
    <t>2699 FM 1460, Suite E</t>
  </si>
  <si>
    <t>Georgetown</t>
  </si>
  <si>
    <t>Roland Berger</t>
  </si>
  <si>
    <t>https://www.rolandberger.com/en/</t>
  </si>
  <si>
    <t>300 N LaSalle, Suite 2000</t>
  </si>
  <si>
    <t>https://www.rolandberger.com/en/Locations/United-States/Offices/, https://www.rolandberger.com/en/Insights/Global-Topics/Battery/</t>
  </si>
  <si>
    <t>Roland Berger advises clients across the entire battery value chain. Other major U.S. offices are located in Boston, MA; Detroit, MI; and Philadelphia, PA.</t>
  </si>
  <si>
    <t>Lithion Technologies</t>
  </si>
  <si>
    <t>Used to be called Lithion Recycling</t>
  </si>
  <si>
    <t>Demonstration plant with physical processing (shredding and screening) followed by hydro recycling process;  Plans to build and commission 1st commercial battery dismantling and reprocessing plant (“Spoke”) in Quebec in 2023, building a Technology Development Center and build Lithion’s own hydrometallurgical plant (“Hub”) in Quebec. This facility will be 7,500 MT/yr; Used to be called Lithion Recycling</t>
  </si>
  <si>
    <t>https://www.lithiontechnologies.com/</t>
  </si>
  <si>
    <t>8/3/2023 7/29/2025</t>
  </si>
  <si>
    <t>Lithion Centre of Excellence</t>
  </si>
  <si>
    <t>4/18/2024 7/29/2025</t>
  </si>
  <si>
    <t>PF MK</t>
  </si>
  <si>
    <t>SD MK</t>
  </si>
  <si>
    <t>https://www.prnewswire.com/news-releases/lithion-recycling-advances-the-construction-of-its-first-commercial-plant-and-becomes-lithion-technologies-301818916.html</t>
  </si>
  <si>
    <t>Aypa Power</t>
  </si>
  <si>
    <t>Energy storage products</t>
  </si>
  <si>
    <t>https://www.aypa.com/</t>
  </si>
  <si>
    <t>11801 Domain Blvd, Suite 450</t>
  </si>
  <si>
    <t>713-254-0687</t>
  </si>
  <si>
    <t>Mk</t>
  </si>
  <si>
    <t>https://www.aypa.com/, https://pitchbook.com/profiles/company/153073-54</t>
  </si>
  <si>
    <t>While this is a corporate office, Aypa Power oversees a development pipeline of over 22 GW of utility-scale energy storage and hybrid renewable energy projects.</t>
  </si>
  <si>
    <t>Aypa Power, a Blackstone portfolio company, develops, owns, and operates utility-scale energy storage and hybrid renewable energy projects across North America to help decarbonize the grid.</t>
  </si>
  <si>
    <t>8 King Street East, #100</t>
  </si>
  <si>
    <t>M5C 1B5</t>
  </si>
  <si>
    <t>This office manages Aypa's extensive portfolio of Canadian energy storage projects</t>
  </si>
  <si>
    <t>Mwh/yr</t>
  </si>
  <si>
    <t>https://pv-magazine-usa.com/2024/12/12/aypa-secures-1-gwh-arizona-battery-arevon-activates-600-mwh-tesla-battery/, https://www.newswire.ca/news-releases/aypa-power-secures-398-million-financing-for-energy-storage-project-in-arizona-883996529.html</t>
  </si>
  <si>
    <t>This is a 250 MW / 1,000 MWh project. Aypa secured $398 million in financing in December 2024. The project operates under a 20-year tolling agreement with Salt River Project (SRP).</t>
  </si>
  <si>
    <t>Westside</t>
  </si>
  <si>
    <t>NM</t>
  </si>
  <si>
    <t>https://www.energy-storage.news/new-mexico-county-issues-us190-million-revenue-bond-for-aypa-powers-sun-lasso-bess/</t>
  </si>
  <si>
    <t>This is a 150 MW / 600 MWh project. Construction is expected to begin in 2025, with operations starting in late 2027</t>
  </si>
  <si>
    <t>Aypa Power Canada LP</t>
  </si>
  <si>
    <t>2335 Speers Rd</t>
  </si>
  <si>
    <t>L6L 2X8</t>
  </si>
  <si>
    <t>This is one of many behind-the-meter battery energy storage facilities Aypa Power operates across Ontario to provide grid services and support large energy users.</t>
  </si>
  <si>
    <t>Leke Services</t>
  </si>
  <si>
    <t>https://www.leke.services/</t>
  </si>
  <si>
    <t>Battery Metals, Inc</t>
  </si>
  <si>
    <t>North Carolina Campus</t>
  </si>
  <si>
    <t xml:space="preserve">Recycling </t>
  </si>
  <si>
    <t>Recovered critical minerals (Li, Co, Ni, Mn, Cu, Graphite)</t>
  </si>
  <si>
    <t>https://www.batterymetalsinc.com/</t>
  </si>
  <si>
    <t>5540 Centerview Drive, Suite 200</t>
  </si>
  <si>
    <t>https://www.batterymetalsinc.com/, https://pitchbook.com/profiles/company/509611-33</t>
  </si>
  <si>
    <t>The company's first campus is planned for North Carolina. They aim to use an advanced, low-cost system to recover over 98% of critical minerals.</t>
  </si>
  <si>
    <t>2nd Life Battery LLC</t>
  </si>
  <si>
    <t>Central Oregon Facility</t>
  </si>
  <si>
    <t>Reconditioned hybrid vehicle batteries</t>
  </si>
  <si>
    <t>https://2ndlifebattery.com/</t>
  </si>
  <si>
    <t>58555 George Millican Rd</t>
  </si>
  <si>
    <t>541-233-7707</t>
  </si>
  <si>
    <t>The company operates from an off-grid property in Central Oregon and specializes in batteries for hybrid cars like the Toyota Camry and various Lexus models.</t>
  </si>
  <si>
    <t>ALL4 Inc</t>
  </si>
  <si>
    <t>EHS Consulting</t>
  </si>
  <si>
    <t>https://www.all4inc.com/</t>
  </si>
  <si>
    <t>2393 Kimberton Road</t>
  </si>
  <si>
    <t>Kimberton</t>
  </si>
  <si>
    <t>https://www.all4inc.com/about-us/, https://pitchbook.com/profiles/company/227094-94\</t>
  </si>
  <si>
    <t>Energy Security Agency (ESA)</t>
  </si>
  <si>
    <t>Safety Training and Emergency Response</t>
  </si>
  <si>
    <t>Services</t>
  </si>
  <si>
    <t>https://energysecurityagency.com/</t>
  </si>
  <si>
    <t>6435 Housman Road</t>
  </si>
  <si>
    <t>Ostrander</t>
  </si>
  <si>
    <t>855-372-7233</t>
  </si>
  <si>
    <t>https://energysecurityagency.com/, https://www.fdnypro.org/symposium-showcase/energysecurityagency/</t>
  </si>
  <si>
    <t>Has undergone a recent expansion to over 3.85 million square feet</t>
  </si>
  <si>
    <t>2/1/2025 8/3/2025</t>
  </si>
  <si>
    <t>510-648-3553</t>
  </si>
  <si>
    <t>Alaska Energy Metals Corp</t>
  </si>
  <si>
    <t>Nikolai Project</t>
  </si>
  <si>
    <t>Nickel, copper, cobalt, chromium, iron, platinum, palladium, gold</t>
  </si>
  <si>
    <t>https://alaskaenergymetals.com/</t>
  </si>
  <si>
    <t>Delta Junction</t>
  </si>
  <si>
    <t>907-677-7479</t>
  </si>
  <si>
    <t>https://www.morningstar.com/news/accesswire/1052272msn/alaska-energy-metals-enters-memorandum-of-understanding-with-american-electric-vehicle-manufacturer-lucid-and-other-mining-and-processing-companies</t>
  </si>
  <si>
    <t>Alaska Energy Metals is a mineral exploration company focused on developing its large-scale Nikolai Project in Alaska to become a domestic source of strategic and critical metals for North America.</t>
  </si>
  <si>
    <t>The company is actively exploring the site to define the resources they will focus on. They also have an office in Anchorage, AK.</t>
  </si>
  <si>
    <t>Electric Metals (USA) Limited</t>
  </si>
  <si>
    <t>Emily Manganese Project</t>
  </si>
  <si>
    <t>Manganese, iron</t>
  </si>
  <si>
    <t>https://electricmetals.com/</t>
  </si>
  <si>
    <t>Crow Wing County</t>
  </si>
  <si>
    <t>303-656-9197</t>
  </si>
  <si>
    <t>https://www.theassay.com/mining-company-profiles/electric-metals-usa-limited/</t>
  </si>
  <si>
    <t>Electric Metals (USA) Limited is a mineral development company focused on advancing North America's highest-grade manganese deposit to support the clean energy transition.</t>
  </si>
  <si>
    <t>The Emily Manganese Project is the company's flagship asset. A Preliminary Economic Assessment (PEA) is underway.</t>
  </si>
  <si>
    <t>Li-ion applications are mainly military; have strong  presence in advanced lead-acid batteries. Acquired from Galvion's Vehicle Power Division in 2022</t>
  </si>
  <si>
    <t>https://www.stryten.com/, https://www.stryten.com/about-us/, https://www.galvion.com/blogs/newsroom/galvion-announces-sale-of-vehicle-power-division-assets-to-stryten-energy-llc</t>
  </si>
  <si>
    <t>8/28/2022 8/3/2025</t>
  </si>
  <si>
    <t>Forsyth County Gigafactory</t>
  </si>
  <si>
    <t>Cumming</t>
  </si>
  <si>
    <t>30040</t>
  </si>
  <si>
    <t>Sryten Energy LLC</t>
  </si>
  <si>
    <t>https://www.google.com/search?q=https://www.ajc.com/news/atlanta-now/ev-battery-maker-to-open-plant-in-forsyth-county-hiring-400/J4M3Z3J2JBFV3B3Y4J4M3Z3J2J/, https://www.google.com/search?q=https://batteriesnews.com/stryten-energy-announces-second-lithium-ion-gigafactory-in-georgia-usa/</t>
  </si>
  <si>
    <t>This will be Stryten's first domestic lithium-ion cell manufacturing gigafactory, located in an existing building in Forsyth County. It will produce batteries for multiple sectors, complementing the specialized military battery pack assembly in their Ottawa facility.</t>
  </si>
  <si>
    <t>Stryten Energy is a U.S.-based energy storage solutions provider manufacturing advanced lead, lithium, and vanadium redox flow batteries for a wide range of sectors.</t>
  </si>
  <si>
    <t>In-Medix, Inc</t>
  </si>
  <si>
    <t>Nevada Lithium Project</t>
  </si>
  <si>
    <t>https://www.exideindustries.com/</t>
  </si>
  <si>
    <t>Exide Industries Ltd</t>
  </si>
  <si>
    <t>Kolkata</t>
  </si>
  <si>
    <t>West Bengal</t>
  </si>
  <si>
    <t>https://economictimes.indiatimes.com/industry/renewables/exide-outlines-growth-strategy-with-dual-focus-on-lead-acid-lithium-ion-batteries/articleshow/122922132.cms, https://www.google.com/search?q=https://www.bseindia.com/xml-data/corpfiling/AttachLive/4ce415e9-4977-4df3-883a-8fc4d18721c1.pdf</t>
  </si>
  <si>
    <t>Exide Industries is India's largest manufacturer of storage batteries, with a strategy to expand into lithium-ion cell production and secure raw material supply chains.</t>
  </si>
  <si>
    <t>Exide Industries of India has acquired a significant equity stake in In-Medix, Inc., giving them access to lithium mining assets in Nevada to secure raw materials for their li-ion business</t>
  </si>
  <si>
    <t>VIVET Technology Inc</t>
  </si>
  <si>
    <t>VIVET Technology</t>
  </si>
  <si>
    <t>Repeating Layer Process (RLP) for battery module assembly</t>
  </si>
  <si>
    <t>https://vivettechnology.com/</t>
  </si>
  <si>
    <t>5433 Miller Rd</t>
  </si>
  <si>
    <t>313-742-748</t>
  </si>
  <si>
    <t>https://www.automate.org/case-studies/transforming-battery-module-assembly-with-the-repeating-layer-process-rlp-</t>
  </si>
  <si>
    <t>Foley, Inc</t>
  </si>
  <si>
    <t>https://www.foleyinc.com/</t>
  </si>
  <si>
    <t>855 Centennial Ave</t>
  </si>
  <si>
    <t>Piscataway</t>
  </si>
  <si>
    <t>08854</t>
  </si>
  <si>
    <t>848-360-5634</t>
  </si>
  <si>
    <t>https://www.foleyeq.com/foley-power-solutions/power/new-power-equipment/electric-power/battery-energy-storage-systems/</t>
  </si>
  <si>
    <t>Foley &amp; Lardner LLP</t>
  </si>
  <si>
    <t>https://www.foley.com/</t>
  </si>
  <si>
    <t>321 N Clark St, Suite 3000</t>
  </si>
  <si>
    <t>312-832-4500</t>
  </si>
  <si>
    <t>https://foleyignite.com/foley-represents-lg-technology-ventures-li-industries/, https://www.jdsupra.com/legalnews/foley-automotive-update-july-2025-2-9817844/</t>
  </si>
  <si>
    <t>Foley &amp; Lardner is a global law firm with deep expertise in the energy sector, providing legal services to clients across the entire battery and electric vehicle supply chain.</t>
  </si>
  <si>
    <t>Lyten, Inc</t>
  </si>
  <si>
    <t>San Leandro Production Facility</t>
  </si>
  <si>
    <t>Lithium-sulfur battery cells</t>
  </si>
  <si>
    <t>Gate510 Industrial Park</t>
  </si>
  <si>
    <t xml:space="preserve"> US</t>
  </si>
  <si>
    <t>94557</t>
  </si>
  <si>
    <t>https://www.automate.org/case-studies/transforming-battery-module-assembly-with-the-repeating-layer-process-rlp-, https://lyten.com/2024/11/13/lyten-acquires-battery-manufacturing-assets-from-cuberg-to-accelerate-us-production-of-lithium-sulfur-batteries/</t>
  </si>
  <si>
    <t>Plus Power</t>
  </si>
  <si>
    <t>https://www.pluspower.com/</t>
  </si>
  <si>
    <t>Avondale</t>
  </si>
  <si>
    <t>https://cleanview.co/content/top-battery-developers</t>
  </si>
  <si>
    <t>Plus Power is a leading developer, owner, and operator of standalone battery energy storage systems that enable the transition to a more sustainable and reliable electric grid.</t>
  </si>
  <si>
    <t>uses Tesla Megapack 2XL units</t>
  </si>
  <si>
    <t>Calpine</t>
  </si>
  <si>
    <t>https://www.calpine.com/</t>
  </si>
  <si>
    <t>Menifee</t>
  </si>
  <si>
    <t>Calpine is a major power generator in the United States, with a growing portfolio of renewable and energy storage projects alongside its fleet of natural gas power plants.</t>
  </si>
  <si>
    <t>B2U Storage Solutions</t>
  </si>
  <si>
    <t>Bexar County</t>
  </si>
  <si>
    <t>https://insideclimatenews.org/news/30072025/texas-ev-batteries-reused-to-stabilize-grid/</t>
  </si>
  <si>
    <t>8/5/2022 8/3/2025</t>
  </si>
  <si>
    <t>B2U Storage Solutions develops and operates large-scale energy storage projects using second-life electric vehicle batteries to provide grid services.</t>
  </si>
  <si>
    <t>Broke ground in July 2025 and will be operational later in the year. This project uses 500 retired EV batteries, giving them a "second life" for grid storage</t>
  </si>
  <si>
    <t>Arevon Energy</t>
  </si>
  <si>
    <t>https://www.arevonenergy.com/</t>
  </si>
  <si>
    <t>Poway</t>
  </si>
  <si>
    <t>Scottsdale</t>
  </si>
  <si>
    <t>https://www.energy-storage.news/arevon-energy-begins-construction-on-1200mwh-california-bess/</t>
  </si>
  <si>
    <t>Arevon Energy is a leading renewable energy company, specializing in the development, construction, and operation of utility-scale solar and energy storage projects.</t>
  </si>
  <si>
    <t>Construction began in Aug 2025</t>
  </si>
  <si>
    <t>Invenergy - Fluence</t>
  </si>
  <si>
    <t>https://invenergy.com/ https://fluenceenergy.com/</t>
  </si>
  <si>
    <t>Navajo County</t>
  </si>
  <si>
    <t>https://www.energy-storage.news/fluence-and-invenergy-partner-on-1900mwh-arizona-solar-plus-storage-project/</t>
  </si>
  <si>
    <t>Invenergy - Siemens and AES</t>
  </si>
  <si>
    <t>Chicago - Munich</t>
  </si>
  <si>
    <t>IL - Bavaria</t>
  </si>
  <si>
    <t>US - Germany</t>
  </si>
  <si>
    <t>https://invenergy.com/ https://www.siemens.com/global/en.html</t>
  </si>
  <si>
    <t>This is a massive solar-plus-storage project announced in July 2025, pairing a 475 MW solar farm with a 1,900 MWh BESS. Fluence will be the BESS integrator</t>
  </si>
  <si>
    <t>EDP Renewables North America</t>
  </si>
  <si>
    <t>https://www.edpr.com/north-america/</t>
  </si>
  <si>
    <t>Brittlebush Solar Park</t>
  </si>
  <si>
    <t>EDP Renewables</t>
  </si>
  <si>
    <t>https://www.edpr.com/en</t>
  </si>
  <si>
    <t>Madrid</t>
  </si>
  <si>
    <t>https://www.edp.com/en/north-america/north-america/media/news/srp-and-edp-renewables-announce-new-energy-storage-system</t>
  </si>
  <si>
    <t>EDP Renewables is a global leader in the renewable energy sector and the world's fourth-largest renewable energy producer, developing and operating wind, solar, and storage projects.</t>
  </si>
  <si>
    <t>This 200 MW / 800 MWh BESS project is scheduled to be online in 2025 and will use lithium-ion technology from Tesla</t>
  </si>
  <si>
    <t>Canadian Solar</t>
  </si>
  <si>
    <t>e-STORAGE</t>
  </si>
  <si>
    <t>White Rock BESS</t>
  </si>
  <si>
    <t>https://www.csisolar.com/na/</t>
  </si>
  <si>
    <t>White Rock</t>
  </si>
  <si>
    <t>Nova Scotia</t>
  </si>
  <si>
    <t>https://www.csisolar.com/</t>
  </si>
  <si>
    <t>Guelph</t>
  </si>
  <si>
    <t>Canadian Solar is a leading manufacturer of solar PV modules and a provider of solar energy and battery storage solutions, with a geographically diversified pipeline of utility-scale projects.</t>
  </si>
  <si>
    <t>This is one of three sites in a 150 MW / 705 MWh portfolio of projects for Nova Scotia Power. The first site is expected to be operational in 2025, with all three completed by the end of 2026</t>
  </si>
  <si>
    <t>This is one of three sites in a 150 MW / 705 MWh portfolio of projects for Nova Scotia Power. The first site is expected to be operational in 2025, with all three completed by the end of 2027</t>
  </si>
  <si>
    <t>This is one of three sites in a 150 MW / 705 MWh portfolio of projects for Nova Scotia Power. The first site is expected to be operational in 2025, with all three completed by the end of 2028</t>
  </si>
  <si>
    <t>Bridgewater Grid-Scale Battery Facility</t>
  </si>
  <si>
    <t>King St</t>
  </si>
  <si>
    <t>Waverley Grid-Scale Battery Facility</t>
  </si>
  <si>
    <t>Waverley Rd</t>
  </si>
  <si>
    <t>Waverley</t>
  </si>
  <si>
    <t>https://sustainablebiz.ca/e-storage-to-develop-150-mw-of-energy-storage-in-nova-scotia</t>
  </si>
  <si>
    <t>https://pv-magazine-usa.com/2024/07/08/battery-storage-deployment-in-canada-kicks-into-gear/, https://sustainablebiz.ca/e-storage-to-develop-150-mw-of-energy-storage-in-nova-scotia</t>
  </si>
  <si>
    <t>Green Metals Battery Innovations, LLC</t>
  </si>
  <si>
    <t>Pre-processing Plant</t>
  </si>
  <si>
    <t>Spoke</t>
  </si>
  <si>
    <t>https://news.lgensol.com/company-news/press-releases/3992/, https://www.prnewswire.com/news-releases/lg-energy-solution-and-toyota-tsusho-establish-a-battery-recycling-joint-venture-in-the-us-302486006.html</t>
  </si>
  <si>
    <t>facility is scheduled to begin operations in 2026.</t>
  </si>
  <si>
    <t>https://news.lgensol.com/</t>
  </si>
  <si>
    <t>Winston-Salem</t>
  </si>
  <si>
    <t>LG Energy Solution / Toyota Tsusho</t>
  </si>
  <si>
    <t>Seoul / Tokyo</t>
  </si>
  <si>
    <t>South Korea / Japan</t>
  </si>
  <si>
    <t>FUJIHATSU &amp; TOYOTSU Battery Components, North Carolina LLC</t>
  </si>
  <si>
    <t>Greensboro Manufacturing Facility</t>
  </si>
  <si>
    <t>Prismatic cell cases and cell covers</t>
  </si>
  <si>
    <t>https://www.taiamerica.com/</t>
  </si>
  <si>
    <t>1.1 million</t>
  </si>
  <si>
    <t>cells/month</t>
  </si>
  <si>
    <t>Fuji Springs Co., Inc. / Toyota Tsusho America, Inc.</t>
  </si>
  <si>
    <t>https://www.taiamerica.com/fujihatsu-toyotsu-battery-components-expands-north-carolina-manufacturing-facilities/</t>
  </si>
  <si>
    <t>Stardust Power</t>
  </si>
  <si>
    <t>Central Lithium Refinery</t>
  </si>
  <si>
    <t>https://stardust-power.com/</t>
  </si>
  <si>
    <t>Muskogee</t>
  </si>
  <si>
    <t>Stardust Power is a development-stage company focused on creating a strategically central battery-grade lithium refinery to serve the growing U.S. market.</t>
  </si>
  <si>
    <t>45277 Fremont Blvd Ste 3</t>
  </si>
  <si>
    <t>9/4/2021 8/3/2025</t>
  </si>
  <si>
    <t>vetrilabs.com, Questionnaire</t>
  </si>
  <si>
    <t>Chock Karuppaiah</t>
  </si>
  <si>
    <t>chock.karuppaiah@vetrilabs.com</t>
  </si>
  <si>
    <t>349 McClellan Industrial Dr., Kellyton, AL 35089</t>
  </si>
  <si>
    <t>256-596-6065</t>
  </si>
  <si>
    <t>8/3/2022 8/3/2025</t>
  </si>
  <si>
    <t>Jon Jacobs</t>
  </si>
  <si>
    <t>jon.jacobs@wwr.net</t>
  </si>
  <si>
    <t>734-417-9575</t>
  </si>
  <si>
    <t>weswaterresources.com; alabamagraphiteproducts.com;  https://governor.alabama.gov/newsroom/2021/06/gov-ivey-westwater-resources-plans-first-u-s-graphite-processing-plant-in-alabama/, https://www.madeinalabama.com/2022/04/project-to-build-202-million-graphite-processing-plant-in-alabama-kicks-off/#:~:text=Once%20completed%2C%20Phase%20I%20of,of%20refined%20graphite%20every%20year, Questionnaire</t>
  </si>
  <si>
    <t>FlipBatt Technologies</t>
  </si>
  <si>
    <t>6777 Snapps Ferry Rd</t>
  </si>
  <si>
    <t>Afton</t>
  </si>
  <si>
    <t>Battery systems</t>
  </si>
  <si>
    <t>https://www.flipbatt.com/</t>
  </si>
  <si>
    <t>423-470-3425</t>
  </si>
  <si>
    <t>Ellington Energy</t>
  </si>
  <si>
    <t>https://ellingtonenergy.us</t>
  </si>
  <si>
    <t>Questionnaire, https://www.centrepolisaccelerator.com/About/Our-Team/Ellington-Ellis</t>
  </si>
  <si>
    <t>Ellington Ellis</t>
  </si>
  <si>
    <t>ellington@ellingtonenergy.us</t>
  </si>
  <si>
    <t>616-265-0245</t>
  </si>
  <si>
    <t>Formation, aging, and cycling testers for cells, modules, and packs</t>
  </si>
  <si>
    <t>Maccor is a U.S. manufacturer of equipment used in the battery industry for formation, aging, and cycling of cells, modules, and packs in both production and laboratory environments.</t>
  </si>
  <si>
    <t>Automat Solutions, Inc</t>
  </si>
  <si>
    <t>Automat Solutions</t>
  </si>
  <si>
    <t>https://www.automatsoln.com/</t>
  </si>
  <si>
    <t>2100 Williams St</t>
  </si>
  <si>
    <t>510-982-64888</t>
  </si>
  <si>
    <t>Automat is a U.S. battery electrolyte material developer and supplier that employs an AI-Robotics platform to accelerate the discovery and production of high-performance electrolyte chemistries.</t>
  </si>
  <si>
    <t>Jason Wang</t>
  </si>
  <si>
    <t>jwang@automatsoln.com</t>
  </si>
  <si>
    <t>510-982-6488</t>
  </si>
  <si>
    <t>7/29/2025 8/3/2025</t>
  </si>
  <si>
    <t>Carl McBeath</t>
  </si>
  <si>
    <t>carlmcbeath@mangrovelithium.com</t>
  </si>
  <si>
    <t>604-786-1954</t>
  </si>
  <si>
    <t>Herrmann Ultrasonics, Inc</t>
  </si>
  <si>
    <t>North American HQ</t>
  </si>
  <si>
    <t>https://www.herrmannultrasonics.com/en-us/</t>
  </si>
  <si>
    <t>1261 Hardt Circle</t>
  </si>
  <si>
    <t>630-626-1626</t>
  </si>
  <si>
    <t>Herrmann Ultraschall</t>
  </si>
  <si>
    <t>https://www.herrmannultraschall.com/en/</t>
  </si>
  <si>
    <t>Karlsbad</t>
  </si>
  <si>
    <t>Michelle Song</t>
  </si>
  <si>
    <t>michelle.song@herrmannultrasonics.com</t>
  </si>
  <si>
    <t>847-436-6878</t>
  </si>
  <si>
    <t>OAV Quantum Energy</t>
  </si>
  <si>
    <t>Modular Stackable Battery Stacks</t>
  </si>
  <si>
    <t>https://www.oavqe.com/</t>
  </si>
  <si>
    <t>202 Carnegie Center</t>
  </si>
  <si>
    <t>08540</t>
  </si>
  <si>
    <t>609-454-5340</t>
  </si>
  <si>
    <t>OAV Quantum Energy is a technology company developing advanced, modular, and stackable lithium-ion battery and energy storage systems for a variety of applications.</t>
  </si>
  <si>
    <t>Mark Stever</t>
  </si>
  <si>
    <t>mark.stever@oav.co</t>
  </si>
  <si>
    <t>609-212-1335</t>
  </si>
  <si>
    <t>367 Inverness Parkway</t>
  </si>
  <si>
    <t>Englewood</t>
  </si>
  <si>
    <t>303-874-8269</t>
  </si>
  <si>
    <t>20</t>
  </si>
  <si>
    <t>8/6/2021 8/3/2025</t>
  </si>
  <si>
    <t>ADA is a veteran-owned early-stage manufacturing company producing patented Safe Li-Ion™ zero-volt pouch cells, with an R&amp;D division to advance battery technologies.</t>
  </si>
  <si>
    <t>Russ Farmer</t>
  </si>
  <si>
    <t>russf@adatech.com</t>
  </si>
  <si>
    <t>Electroflow Technologies, Inc</t>
  </si>
  <si>
    <t>Burlingame R&amp;D Facility</t>
  </si>
  <si>
    <t>Lithium chemicals (hydroxide/carbonate)</t>
  </si>
  <si>
    <t>Direct Lithium Extraction (DLE) Technology</t>
  </si>
  <si>
    <t>https://www.eflowtech.com/</t>
  </si>
  <si>
    <t>863 Mitten Rd, Suite A</t>
  </si>
  <si>
    <t>94010</t>
  </si>
  <si>
    <t>703-600-9303</t>
  </si>
  <si>
    <t>Electroflow Technologies is developing a proprietary electrochemical process that uses lithium-selective electrodes to convert saltwater brines directly into battery-grade lithium chemicals in a single step.</t>
  </si>
  <si>
    <t>Questionnaire, https://pitchbook.com/profiles/company/594033-58</t>
  </si>
  <si>
    <t>Eric McShane</t>
  </si>
  <si>
    <t>eric@eflowtech.com</t>
  </si>
  <si>
    <t>18911 Hardy Oak Blvd., Ste 209</t>
  </si>
  <si>
    <t>2/12/2024 8/3/2025</t>
  </si>
  <si>
    <t>Sakuu Corp</t>
  </si>
  <si>
    <t>Kavian™ 3D printing platform; Cypress® Li-Metal battery cells</t>
  </si>
  <si>
    <t>888-376-5387</t>
  </si>
  <si>
    <t>SD AP MK</t>
  </si>
  <si>
    <t>7/31/2024 8/25/2024 8/3/2025</t>
  </si>
  <si>
    <t>Sakuu is a leader in battery innovation, offering advanced solutions like the Kavian platform for sustainable, high-volume electrode printing and Cypress Li-Metal Cell technology for superior battery performance.</t>
  </si>
  <si>
    <t>Sukeerth Calastawad</t>
  </si>
  <si>
    <t>sukeerth.calastawad@sakuu.com</t>
  </si>
  <si>
    <t>786-247-1161</t>
  </si>
  <si>
    <t>eJoule Silicon Valley</t>
  </si>
  <si>
    <t>Cathode active materials; doped garnet LLZO Solid State Electrolyte</t>
  </si>
  <si>
    <t>650-703-5627</t>
  </si>
  <si>
    <t>11/25/2022 8/3/2025</t>
  </si>
  <si>
    <t>Robert Bachrach</t>
  </si>
  <si>
    <t>Robert.Bachrach@gmail.com</t>
  </si>
  <si>
    <t>Orion S.A.</t>
  </si>
  <si>
    <t>La Porte Plant</t>
  </si>
  <si>
    <t>Additives (carbon black)</t>
  </si>
  <si>
    <t>832-445-3300</t>
  </si>
  <si>
    <t>11811 Strang RD</t>
  </si>
  <si>
    <t>https://orioncarbons.com</t>
  </si>
  <si>
    <t>Spring</t>
  </si>
  <si>
    <t>Orion is a leading global supplier of carbon black, a solid form of carbon produced as powder or pellets for numerous specialty, high-performance applications including batteries.</t>
  </si>
  <si>
    <t>Orion broke ground on this facility in April 2024. It will be the only plant in the U.S. producing acetylene-based conductive additives for lithium-ion batteries. Start-up is expected in the second quarter of 2025.</t>
  </si>
  <si>
    <t>Ana Kiricova</t>
  </si>
  <si>
    <t xml:space="preserve">ana.kiricova@orioncarbons.com </t>
  </si>
  <si>
    <t>312-965-5725</t>
  </si>
  <si>
    <t>Isabel Cyr</t>
  </si>
  <si>
    <t>i.cyr@lithiontechnologies.com</t>
  </si>
  <si>
    <t>514-577-0186</t>
  </si>
  <si>
    <t>481 Brassard Street</t>
  </si>
  <si>
    <t>8/14/2021 8/3/2025</t>
  </si>
  <si>
    <t>nouveaumonde.group; Propulsion Quebec; Questionnaire; https://nmg.com/wp-content/uploads/2021/01/BFS.pdf; questionnaire</t>
  </si>
  <si>
    <t>Frederic Collin</t>
  </si>
  <si>
    <t>fcollin@nmg.com</t>
  </si>
  <si>
    <t>438-351-2126</t>
  </si>
  <si>
    <t>Bécancour Battery Material Plant</t>
  </si>
  <si>
    <t>3200 Av G-A-Boulet</t>
  </si>
  <si>
    <t>G9H 5V2</t>
  </si>
  <si>
    <t>nouveaumonde.group; Propulsion Quebec; Questionnaire; HTTPs://www.crunchbase.com/organization/nouveau-monde-graphite;https://www.juniorminingnetwork.com/junior-miner-news/press-releases/1280-tsx-venture/nou/118250-nmg-provides-a-quarterly-update-and-releases-its-annual-report-disciplined-execution-of-the-company-s-business-plan.html#:~:text=This%20last%20process%20step%20will,2%2C000%20tpa%20of%20anode%20material; https://www.zoominfo.com/c/nouveau-monde-graphite-inc/357506191; questionnaire</t>
  </si>
  <si>
    <t>SpectraPower, LLC</t>
  </si>
  <si>
    <t>Contract R&amp;D, Prototyping, and Testing</t>
  </si>
  <si>
    <t>https://www.spectrapowerllc.com/</t>
  </si>
  <si>
    <t>460 Lindbergh Ave</t>
  </si>
  <si>
    <t>650-269-7297</t>
  </si>
  <si>
    <t>SpectraPower is a contract R&amp;D and consulting company that serves the energy storage industry, focusing on electrode coating, cell building, and performance testing for its clients.</t>
  </si>
  <si>
    <t>Aubert Demaray</t>
  </si>
  <si>
    <t>aubert.demaray@spectrapowerllc.com</t>
  </si>
  <si>
    <t>Avery Dennison Corp</t>
  </si>
  <si>
    <t>Performance Tapes Division</t>
  </si>
  <si>
    <t>https://tapes.averydennison.com/na/en/home.html</t>
  </si>
  <si>
    <t>250 Chester St</t>
  </si>
  <si>
    <t>Painesville</t>
  </si>
  <si>
    <t>440-358-3700</t>
  </si>
  <si>
    <t>Avery Dennison</t>
  </si>
  <si>
    <t>https://www.averydennison.com/en/home.html</t>
  </si>
  <si>
    <t>Mentor</t>
  </si>
  <si>
    <t>This division produces functional tapes, films, and labels for battery packs that reduce flammability (Flame Tough™), boost dielectric strength (Volt Tough™), and provide solutions for cell-to-cell bonding, thermal runaway protection, and pack sealing.</t>
  </si>
  <si>
    <t>Steve DeMaagd</t>
  </si>
  <si>
    <t>steve.demaagd@averydennison.com</t>
  </si>
  <si>
    <t>616-648-3332</t>
  </si>
  <si>
    <t>Flex-Ion</t>
  </si>
  <si>
    <t>Prismatic (metal can) cells (NMC and LFP), Modules, and Packs</t>
  </si>
  <si>
    <t>https://flex-n-gate.com/expertise/flex-ion/</t>
  </si>
  <si>
    <t>226-774-5300</t>
  </si>
  <si>
    <t>8/27/2021 8/3/2025</t>
  </si>
  <si>
    <t>Daniel Le</t>
  </si>
  <si>
    <t>dle@flexngate.com</t>
  </si>
  <si>
    <t>414-581-2125</t>
  </si>
  <si>
    <t>Baker Tilly</t>
  </si>
  <si>
    <t>Advisory, Tax, and Assurance Services</t>
  </si>
  <si>
    <t>https://www.bakertilly.com/</t>
  </si>
  <si>
    <t>205 N Michigan Ave, 28th Floor</t>
  </si>
  <si>
    <t>212-378-9898</t>
  </si>
  <si>
    <t>Baker Tilly US, LLP</t>
  </si>
  <si>
    <t>Celina Bassett</t>
  </si>
  <si>
    <t>celina.bassett@bakertilly.com</t>
  </si>
  <si>
    <t>Spraying Systems Co</t>
  </si>
  <si>
    <t>Spray nozzles</t>
  </si>
  <si>
    <t>https://www.spray.com/</t>
  </si>
  <si>
    <t>200 West North Ave</t>
  </si>
  <si>
    <t>Glendale Heights</t>
  </si>
  <si>
    <t>630-665-5000</t>
  </si>
  <si>
    <t>Questionnaire, https://www.azom.com/suppliers.aspx?SupplierID=9250</t>
  </si>
  <si>
    <t>The company's precision spray technology is used in the battery manufacturing process for the uniform coating of electrode slurries onto current collector foils.</t>
  </si>
  <si>
    <t>Rudi Schick</t>
  </si>
  <si>
    <t>rudi.schick@spray.com</t>
  </si>
  <si>
    <t>630-517-1409</t>
  </si>
  <si>
    <t>Tokuden, Inc</t>
  </si>
  <si>
    <t>North American Sales &amp; Service</t>
  </si>
  <si>
    <t>Induction Heated Jacket Rolls for battery press/calender applications</t>
  </si>
  <si>
    <t>https://www.tokuden.com/english</t>
  </si>
  <si>
    <t>2909 Langford Rd, A-100</t>
  </si>
  <si>
    <t>Norcross</t>
  </si>
  <si>
    <t>770-449-3625</t>
  </si>
  <si>
    <t>Tokuden Co, Ltd</t>
  </si>
  <si>
    <t>Questionnaire, https://www.thomasnet.com/company/tokuden-inc-30868879/profile</t>
  </si>
  <si>
    <t>Michael Rice</t>
  </si>
  <si>
    <t>michael@tokuden.com</t>
  </si>
  <si>
    <t>DAFFCO</t>
  </si>
  <si>
    <t>Fire Suppression Agent Manufacturing</t>
  </si>
  <si>
    <t>https://daffco.net/</t>
  </si>
  <si>
    <t>66 W Flagler Street, Suite 900, PMB 11267</t>
  </si>
  <si>
    <t>305-842-1005</t>
  </si>
  <si>
    <t>Juan Turrent</t>
  </si>
  <si>
    <t>commercial@daff.co</t>
  </si>
  <si>
    <t>Duksan Electera Tennessee  Plant</t>
  </si>
  <si>
    <t>https://www.dselectera.com/en</t>
  </si>
  <si>
    <t>1/30/2024 8/4/2025</t>
  </si>
  <si>
    <t>$95M investment; completed construction in 2024 and began mass production in early 2025. Maximum Planned Capacity is 120,000 MT/Yr in the future investment.</t>
  </si>
  <si>
    <t>ANEW Energy Corp</t>
  </si>
  <si>
    <t>Glenwood Springs R&amp;D</t>
  </si>
  <si>
    <t>Solid-state battery technology</t>
  </si>
  <si>
    <t>https://www.anewenergy.co/</t>
  </si>
  <si>
    <t>214 B 8th Street</t>
  </si>
  <si>
    <t>Glenwood Springs</t>
  </si>
  <si>
    <t>81601</t>
  </si>
  <si>
    <t>970-387-6444</t>
  </si>
  <si>
    <t>Questionnaire, https://pitchbook.com/profiles/company/501913-00</t>
  </si>
  <si>
    <t>ANEW Energy Corp was founded to develop a suite of green energy technologies, including a new solid-state battery, to contribute to a better planet.</t>
  </si>
  <si>
    <t>The company is in the pre-pilot phase for a new solid-state battery, leveraging recent patents and IP</t>
  </si>
  <si>
    <t>Muhlbauer, Inc</t>
  </si>
  <si>
    <t>Cell Notching Modules, Cell Stacking Modules, Tab Pre-welding, CT-Scan, Lid Welding</t>
  </si>
  <si>
    <t>https://www.muehlbauer.de/</t>
  </si>
  <si>
    <t>226 Pickett's Line</t>
  </si>
  <si>
    <t>757-947-2820</t>
  </si>
  <si>
    <t>Mühlbauer Group</t>
  </si>
  <si>
    <t>Roding</t>
  </si>
  <si>
    <t>Yaroslav Seliavski</t>
  </si>
  <si>
    <t>yaroslav.seliavski@muhlbauer.com</t>
  </si>
  <si>
    <t>757-621-9017</t>
  </si>
  <si>
    <t>Muhlbauer Inc</t>
  </si>
  <si>
    <t>Prototyping, Training, and Service</t>
  </si>
  <si>
    <t>Prettl Group</t>
  </si>
  <si>
    <t>1/31/2025 8/4/2025</t>
  </si>
  <si>
    <t>EMBS Battery Systems</t>
  </si>
  <si>
    <t>EMBS North America R&amp;D</t>
  </si>
  <si>
    <t>Battery development for AGVs, AMRs, and other low-voltage applications</t>
  </si>
  <si>
    <t>1721-A White Horse Rd</t>
  </si>
  <si>
    <t>29605</t>
  </si>
  <si>
    <t>noem8i.romero@embatterysystem.com</t>
  </si>
  <si>
    <t>81 021 002 100</t>
  </si>
  <si>
    <t>Ray Rohrbach</t>
  </si>
  <si>
    <t>ray@anewenergy.co</t>
  </si>
  <si>
    <t>44 7894 734 754</t>
  </si>
  <si>
    <t>Hitachi Energy</t>
  </si>
  <si>
    <t>Battery Storage Siting &amp; Valuation Advisory Services</t>
  </si>
  <si>
    <t>https://www.hitachienergy.com/us/en</t>
  </si>
  <si>
    <t>400 Perimeter Center Terrace, Suite 100</t>
  </si>
  <si>
    <t>https://www.hitachienergy.com/</t>
  </si>
  <si>
    <t>Zurich</t>
  </si>
  <si>
    <t>Shilpa Kokate</t>
  </si>
  <si>
    <t>shilpa.kokate@hitachienergy.com</t>
  </si>
  <si>
    <t>678-313-5748</t>
  </si>
  <si>
    <t>Joby Aviation, Inc</t>
  </si>
  <si>
    <t>Powertrain and Electronics R&amp;D</t>
  </si>
  <si>
    <t>Powertrain and electronics systems, including battery pack and module design</t>
  </si>
  <si>
    <t>https://www.jobyaviation.com/</t>
  </si>
  <si>
    <t>San Carlos</t>
  </si>
  <si>
    <t>Santa Cruz</t>
  </si>
  <si>
    <t>831-201-6700</t>
  </si>
  <si>
    <t>https://www.jobyaviation.com/news/joby-expands-manufacturing-capacity/</t>
  </si>
  <si>
    <t>This facility is focused on the design and R&amp;D of the core powertrain and electronics components, which includes the in-house development of their battery pack and module architecture</t>
  </si>
  <si>
    <t>980 Industrial Rd</t>
  </si>
  <si>
    <t>94070</t>
  </si>
  <si>
    <t>BAAS</t>
  </si>
  <si>
    <t>Pilot Production Plant</t>
  </si>
  <si>
    <t>3200 Imjin Road</t>
  </si>
  <si>
    <t>Marina</t>
  </si>
  <si>
    <t>93933</t>
  </si>
  <si>
    <t>aircraft/yr</t>
  </si>
  <si>
    <t>https://www.jobyaviation.com/news/joby-expands-manufacturing-capacity/, https://www.cityofmarina.org/AgendaCenter/ViewFile/Item/1322?fileID=6758</t>
  </si>
  <si>
    <t>This is Joby's current pilot production line where they assemble their aircraft, which includes the in-house manufacturing and integration of their proprietary battery packs and modules</t>
  </si>
  <si>
    <t>Scaled Production Site</t>
  </si>
  <si>
    <t>3571 Concorde Dr</t>
  </si>
  <si>
    <t>45377</t>
  </si>
  <si>
    <t>https://www.jobyaviation.com/about/, https://www.daytondailynews.com/local/joby-aviation-recommended-for-500000-for-concorde-drive-manufacturing-plant/MERDJMIXHNEJ7BSTLZTHZTYKQM/</t>
  </si>
  <si>
    <t>This planned 140-acre site at the Dayton International Airport will be Joby's first full-scale manufacturing facility</t>
  </si>
  <si>
    <t>DAFFCO LLC</t>
  </si>
  <si>
    <t>Kyungshin Cable</t>
  </si>
  <si>
    <t>Gómez Palacio II</t>
  </si>
  <si>
    <t>High-voltage connectors</t>
  </si>
  <si>
    <t>http://www.kscable.co.kr/eng/</t>
  </si>
  <si>
    <t>Gómez Palacio</t>
  </si>
  <si>
    <t>Durango</t>
  </si>
  <si>
    <t>+52-871-689-1400</t>
  </si>
  <si>
    <t>Kyungshin Cable Co, Ltd</t>
  </si>
  <si>
    <t>Cheonan</t>
  </si>
  <si>
    <t>https://mexicobusiness.news/automotive/news/kyungshin-invest-us50-million-durango-ev-parts-plant, https://www.marklines.com/en/news/330689</t>
  </si>
  <si>
    <t>This new facility represents a $50 million investment to produce battery module assemblies and other EV components, primarily for Ford</t>
  </si>
  <si>
    <t>AEGIS Knowledge Group</t>
  </si>
  <si>
    <t xml:space="preserve">Safety Training </t>
  </si>
  <si>
    <t>https://esspi.com/aegis-consulting-and-training/</t>
  </si>
  <si>
    <t>2050 15th St</t>
  </si>
  <si>
    <t>48216</t>
  </si>
  <si>
    <t>313-220-8967</t>
  </si>
  <si>
    <t>Energy Storage Safety Products International (ESSPI)</t>
  </si>
  <si>
    <t>https://esspi.com/</t>
  </si>
  <si>
    <t>https://esspi.com/, https://www.dbusiness.com/hustle-and-muscle-articles/energy-storage-safety-products-international/</t>
  </si>
  <si>
    <t>AEGIS provides consulting and training services to organizations across the battery value chain to strengthen fire protection, battery safety, and incident readiness.</t>
  </si>
  <si>
    <t>A division of Energy Storage Safety Products International (ESSPI), which is funded in part by the U.S. Department of Transportation. They also offer specialized containment products like the Li-Ion Locker</t>
  </si>
  <si>
    <t>Edith Too</t>
  </si>
  <si>
    <t>edith@esspi.com</t>
  </si>
  <si>
    <t>Archer Aviation Inc</t>
  </si>
  <si>
    <t>Archer Aviation</t>
  </si>
  <si>
    <t>https://archer.com/</t>
  </si>
  <si>
    <t xml:space="preserve">San Jose </t>
  </si>
  <si>
    <t>190 W Tasman Dr</t>
  </si>
  <si>
    <t>95134</t>
  </si>
  <si>
    <t>https://www.molicel.com/newsroom/archer-selects-molicel-to-supply-battery-cells-for-midnighttm/</t>
  </si>
  <si>
    <t>They have a strategic partnership with Molicel for the supply of high-performance lithium-ion cells for their "Midnight" aircraft</t>
  </si>
  <si>
    <t>BETA Technologies</t>
  </si>
  <si>
    <t>South Burlington Production Facility</t>
  </si>
  <si>
    <t>https://beta.team/</t>
  </si>
  <si>
    <t>1550 Williston Rd</t>
  </si>
  <si>
    <t>05403</t>
  </si>
  <si>
    <t>This is BETA's primary 188,000 sq ft manufacturing and assembly facility where they build their aircraft and assemble the battery packs. It is located at the Patrick Leahy Burlington International Airport</t>
  </si>
  <si>
    <t>12000 GA-142</t>
  </si>
  <si>
    <t>30014</t>
  </si>
  <si>
    <t>Construction on Phase 1 of this 350,000 sq ft high-volume manufacturing plant began in 2023. It will produce Archer's proprietary battery packs and assemble the "Midnight" aircraft</t>
  </si>
  <si>
    <t>Wisk Aero</t>
  </si>
  <si>
    <t>https://wisk.aero/</t>
  </si>
  <si>
    <t>2700 E Landing St</t>
  </si>
  <si>
    <t>94043</t>
  </si>
  <si>
    <t>https://evtol.com/news/boeing-wisk-air-taxi-hub-montreal-canada/</t>
  </si>
  <si>
    <t>A subsidiary of Boeing, Wisk is an advanced air mobility company dedicated to delivering safe, everyday flight for everyone with its self-flying, all-electric air taxi.</t>
  </si>
  <si>
    <t>Wisk is vertically integrated, designing and assembling its proprietary battery packs in-house. This is their primary R&amp;D and HQ.</t>
  </si>
  <si>
    <t>Montreal Engineering Hub</t>
  </si>
  <si>
    <t>https://www.airport-technology.com/news/archer-aircraft-facility-georgia/#:~:text=Archer%20Aviation%20has%20completed%20the%20construction%20of%20its,the%20facility%20covers%20an%20area%20of%20about%20400%2C000ft%C2%B2</t>
  </si>
  <si>
    <t>Eviation Aircraft</t>
  </si>
  <si>
    <t>Arlington Production Site</t>
  </si>
  <si>
    <t>https://www.eviation.com/</t>
  </si>
  <si>
    <t>18204 59th Dr NE</t>
  </si>
  <si>
    <t>98223</t>
  </si>
  <si>
    <t>https://aviationweek.com/aerospace/advanced-air-mobility/eviation-ceo-expects-minor-refinements-production-alice, https://www.flyingmag.com/eviation-alice-electric-commuter/</t>
  </si>
  <si>
    <t>Heart Aerospace</t>
  </si>
  <si>
    <t>US R&amp;D</t>
  </si>
  <si>
    <t>Hybrid-electric regional aircraft battery systems</t>
  </si>
  <si>
    <t>https://heartaerospace.com/</t>
  </si>
  <si>
    <t>470 Ramona St</t>
  </si>
  <si>
    <t>94301</t>
  </si>
  <si>
    <t>650-880-7339</t>
  </si>
  <si>
    <t>Gothenburg</t>
  </si>
  <si>
    <t>They have a presence in the US to work with suppliers and partners like Air Canada and Mesa Airlines</t>
  </si>
  <si>
    <t>https://simpleflying.com/heart-aerospace-es-30-electric-regional-aircraft-guide</t>
  </si>
  <si>
    <t>HQ and R&amp;D Center</t>
  </si>
  <si>
    <t>SemiSolid™ manufacturing platform, Liforever™ recycling process, and associated cell designs</t>
  </si>
  <si>
    <t>24-m.com; Questionnaire, https://news.mit.edu/2022/24m-batteries-1025, https://www.businesswire.com/news/home/20220118005177/en/24M-Technologies-Finalizes-Deal-With-Volkswagen-Group-to-Partner-on-Next-Gen-EV-Battery-Manufacturing</t>
  </si>
  <si>
    <t>24M is a technology licensor, not a commercial battery manufacturer. Their partners, such as Volkswagen and Kyocera, are the ones who build and operate the gigafactories using 24M's process.</t>
  </si>
  <si>
    <t>Paused construction</t>
  </si>
  <si>
    <t>https://spectrumnews1.com/ky/bowling-green/news/2022/04/26/envision-aesc-plans-to-establish--2-billion-gigafactory-in-kentucky, https://ced.ky.gov/Newsroom/NewsPage/20220830_EnvisionAESCGroundbreaking</t>
  </si>
  <si>
    <t>6/19/2023 8/14/2025</t>
  </si>
  <si>
    <t>BNEF Cell database; https://governor.sc.gov/news/2022-12/envision-aesc-establish-florence-county-electric-vehicle-battery-gigafactory; https://www.electrive.com/2023/06/08/aesc-kicks-off-construction-of-battery-plant-in-south-carolina/#:~:text=Battery%20cell%20manufacturer%20AESC%20(formerly,come%20on%20stream%20in%202026, https://scdailygazette.com/2025/06/05/electric-vehicle-battery-company-halts-construction-of-sc-manufacturing-plant/</t>
  </si>
  <si>
    <t>6/11/2023 8/14/2025</t>
  </si>
  <si>
    <t>Commissioning expected by EOY 2027; $2B investment; SOP 202x</t>
  </si>
  <si>
    <t>https://spectrumnews1.com/ky/bowling-green/news/2022/04/26/envision-aesc-plans-to-establish--2-billion-gigafactory-in-kentucky; BNEF Interactive Dataset Cell Manufacturing; https://ced.ky.gov/Newsroom/NewsPage/20220830_EnvisionAESCGroundbreaking, https://www.wsj.com/business/autos/china-aesc-battery-2d61cc41</t>
  </si>
  <si>
    <t>BNEF: Interactive Datasets/Storage/Cell manufacturers; envision-aesc.com; https://www.manta.com/c/mkxnxqy/envision-aesc-us-llc#:~:text=Envision%20Aesc%20Us%20Smyrna%20TN%2C%2037167%20%E2%80%93%20Manta.com&amp;text=Categorized%20under%20Computers%20Manufacturers.,a%20staff%20of%20approximately%20350; https://www.automotivemanufacturingsolutions.com/emobility/lithium-ion-battery-gigafactory-database/41937.article;https://www.envision-aesc.com/en/network.html;https://www.apollo.io/companies/Envision-AESC/5e57c2c4f6d38f0001777aae?chart=count; https://source.benchmarkminerals.com/article/lg-chem-tennessee-cathode-plant-could-double-north-american-production?mc_cid=c72c66f531&amp;mc_eid=6a6017029d; https://source.benchmarkminerals.com/article/lg-chem-tennessee-cathode-plant-could-double-north-american-production?mc_cid=c72c66f531&amp;mc_eid=6a6017029d, https://www.bizjournals.com/nashville/news/2025/06/25/aesc-envision-smyrna-battery-factory.html</t>
  </si>
  <si>
    <t>11/25/2022 8/14/2025</t>
  </si>
  <si>
    <t>Graphite anodes; Facility used to be Nissan factory and was acquired in 2012; Shifting focus from EV to ESS. TBD if this changes chemistry and format.</t>
  </si>
  <si>
    <t xml:space="preserve"> Altairnano</t>
  </si>
  <si>
    <t>Closed its Reno manuf. Facility and moved it to China.  Initial facility in Anderson is listed as permanently closed; BNEF does not list it;  Unsure if it  makes cells in US. Called and emailed. Used to be called Altair Nanotechnologies</t>
  </si>
  <si>
    <t>8/4/2022 8/14/2025</t>
  </si>
  <si>
    <t>EW MK</t>
  </si>
  <si>
    <t>8/9/2021 8/14/2025</t>
  </si>
  <si>
    <t>1/13/2024 8/14/2025</t>
  </si>
  <si>
    <t>$1.2B capital investment; SOP 2027; Targeting 20 GWh eventually</t>
  </si>
  <si>
    <t>Questionnaire; telecon 8/20/21; BNEF Interactive Dataset Cell Manufacturing; https://pv-magazine-usa.com/2022/03/08/plans-announced-for-a-us-lithium-ferro-phosphate-battery-gigafactory-network/; https://americanbatteryfactory.com/press/2023-10-26-american-battery-factory-breaks-ground; https://content.civicplus.com/api/assets/ae999a10-d4d7-473b-8b3b-772516ff2b30</t>
  </si>
  <si>
    <t>energy.gov/mesc/bipartisan-infrastructure-law-battery-materials-processing-and-battery-manufacturing-recycling; https://www.businesswire.com/news/home/20230602005357/en/Amprius-and-U.S.-Department-of-Energy-Mutually-Agree-to-End-Negotiations-for-Cost-Sharing-Grant, https://ir.amprius.com/news-events/press-releases/detail/138/amprius-technologies-announces-date-for-second-quarter-2025-results-and-business-updates</t>
  </si>
  <si>
    <t>Recipient of DE-FOA-2678 to build a MWh-scale manufacturing line, but decided that they would do it  with private funding instead. This facility is the company's headquarters and pilot production line. It is where they validate their manufacturing processes before scaling them.</t>
  </si>
  <si>
    <t>Cancelled</t>
  </si>
  <si>
    <t>amprius.com; Questionnaire; Pitchbook.com; https://d1io3yog0oux5.cloudfront.net/_4a2b0e55ef4b9aff108f8757f9b1dbdc/amprius/db/2227/20814/pdf/Amprius+Technologies+Investor+Presentation+November+2022.pdf; https://amprius.com/amprius-technologies-selects-colorado-for-gigawatt-hour-scale-factory-site/; https://www.businesswire.com/news/home/20230602005357/en/Amprius-and-U.S.-Department-of-Energy-Mutually-Agree-to-End-Negotiations-for-Cost-Sharing-Grant, https://coloradosun.com/2025/06/25/colorado-clean-energy-project-cancellations/</t>
  </si>
  <si>
    <t>Solid-state lithium-metal polymer (LMP®)</t>
  </si>
  <si>
    <t>Questionnaire;https://www.blue-solutions.com/app/assets-bluesolutions/uploads/2021/04/0414_bsol_2102265_brochure_16_pages_gb.pdf; BNEF Interactive Dataset Cell manufacturing; https://www.reuters.com/business/autos-transportation/battery-maker-blue-solutions-plans-2-billion-euro-gigafactory-france-2024-05-28/</t>
  </si>
  <si>
    <t>https://www.kentucky.com/news/state/kentucky/article254556442.html; https://www.commercialappeal.com/story/money/business/2022/07/14/ford-sk-on-ev-battery-plant-west-tennessee-blue-oval-city/10038277002/; BNEF Interactive Dataset\Cell Manufacturing; https://source.benchmarkminerals.com/article/lg-chem-tennessee-cathode-plant-could-double-north-american-production?mc_cid=c72c66f531&amp;mc_eid=6a6017029d, https://ttc.tml1.org/2025/03/28/employees-report-first-day-blue-oval-sk-facility-stanton</t>
  </si>
  <si>
    <t>Planned 2025 SOP</t>
  </si>
  <si>
    <t>https://www.kentucky.com/news/state/kentucky/article254556442.html; BNEF Interactive Data Set Cell Manufacturing; https://www.charged-the-book.com/na-ev-supply-chain-map; https://www.wdrb.com/in-depth/inside-blueoval-sk-a-1st-look-at-kentucky-s-ev-battery-powerhouse/article_6345687f-0700-48c7-8036-b08769e43539.html</t>
  </si>
  <si>
    <t>Commissioning expected in by EOY 2025; Construction started in 2022; Phase 1 will be 20 GWh, Phase 2 an additional 66 GWh by 203x.</t>
  </si>
  <si>
    <t>6/7/2023 8/14/2025</t>
  </si>
  <si>
    <t>bmz-group.com; BNEF Cell Database; https://www.bestmag.co.uk/bmz-selects-new-us-headquarters-virginia-beach/</t>
  </si>
  <si>
    <t>https://www.bmwgroup-werke.com/san-luis-potosi/es/noticias/pressreleases/2023/neue-klasse.html#1022952825; BNEF Cell DB; https://mexico-now.com/bmw-group-to-produce-electric-vehicles-and-high-voltage-batteries-in-slp/</t>
  </si>
  <si>
    <t>2027 SOP</t>
  </si>
  <si>
    <t>KK MK</t>
  </si>
  <si>
    <t>https://www.spglobal.com/commodityinsights/en/market-insights/latest-news/energy-transition/100821-britishvolt-plans-60-gwh-canadian-gigafactory-in-quebec; BNEF Interactive Dataset Cell Manufacturing; https://www.theguardian.com/business/2022/nov/27/britishvolt-scraps-plan-for-second-factory-in-canada</t>
  </si>
  <si>
    <t>BNEF Cell Database; https://www.camelbatt.com/news/details/58.html; camelenergyus.com; https://www.batteriesinternational.com/2023/07/27/camel-launches-pilot-production-at-michigan-plant/</t>
  </si>
  <si>
    <t>Flooded and AGM Batteries</t>
  </si>
  <si>
    <t>6/10/2023 8/14/2025</t>
  </si>
  <si>
    <t>https://mexico-now.com/catl-seeks-to-install-battery-plant-in-mexico/; BNEF Cell Database; https://cnevpost.com/2024/03/29/catl-plans-plant-with-gm-north-america-tech-licensing-report/</t>
  </si>
  <si>
    <t>https://www.paccar.com/news/current-news/2024/amplify-cell-technologies-begins-construction-of-mississippi-battery-cell-factory/, https://www.daimlertruck.com/en/newsroom/pressrelease/amplify-cell-technologies-a-joint-venture-between-accelera-by-cummins-daimler-truck-and-paccar-begins-construction-of-mississippi-battery-cell-factory-52757135; https://www.linkedin.com/posts/jack-baldwin-1052b1188_aviation-construction-constructionjobs-activity-7343246539114332160-qCgy/</t>
  </si>
  <si>
    <t>2/5/2025 8/14/2025</t>
  </si>
  <si>
    <t>8/7/2021 8/14/2025</t>
  </si>
  <si>
    <t>eaglepicher.com; https://ded.mo.gov/press-room/eaglepicher-technologies-expand-joplin-investing-209-million-and-creating-100-new-jobs</t>
  </si>
  <si>
    <t>11/23/2022 8/14/2025</t>
  </si>
  <si>
    <t>ecpowergroup.com; Questionnairep; https://www.centredaily.com/news/local/community/philipsburg/article288998659.html</t>
  </si>
  <si>
    <t>8/1/2022 8/14/2025</t>
  </si>
  <si>
    <t>electrovaya.com; Propulsion Quebec; https://growjo.com/company/Electrovaya; https://www.zoominfo.com/c/electrovaya-inc/39932216; https://electrovaya.com/press/electrovaya-plans-transformational-acquisition/</t>
  </si>
  <si>
    <t>BNEF Cell database; https://electrovaya.com/press/electrovaya-to-establish-lithium-ion-gigafactory-in-new-york-state/; https://chargedevs.com/newswire/electrovaya-starts-battery-system-manufacturing-in-new-york/</t>
  </si>
  <si>
    <t>Exact location not known. Center of Jamestown used. Plans to reach 1 GWh.</t>
  </si>
  <si>
    <t>Pilot facility</t>
  </si>
  <si>
    <t>enersys.com; Questionnaire; https://powersourcesconference.com/PowerSources23/docs/18-5.pdf?</t>
  </si>
  <si>
    <t>8/21/2021 8/14/2025</t>
  </si>
  <si>
    <t>9/25/2024 9/25/2024 8/14/2025</t>
  </si>
  <si>
    <t>https://www.defenseandmunitions.com/news/ener-sys-selected-to-develop-lithium-ion-cell-gigafactory/</t>
  </si>
  <si>
    <t>104 Rock Rd</t>
  </si>
  <si>
    <t>Horsham</t>
  </si>
  <si>
    <t>215-674-3800</t>
  </si>
  <si>
    <t>https://investor.enersys.com/news/news-details/2025/EnerSys-Announces-Workforce-Reduction-as-Part-of-Strategic-Organizational-Realignment-to-Support-Future-Growth/default.aspx</t>
  </si>
  <si>
    <t>8/25/2024 8/14/2025</t>
  </si>
  <si>
    <t>semi-solid-state lithium-ion pouch cells</t>
  </si>
  <si>
    <t>https://pitchbook.com/profiles/company/439547-50#:~:text=Enpower%20Greentech%20General%20Information&amp;text=Developer%20of%20energy%20storage%20battery,energy%20and%20smart%20power%20applications; https://enpower-greentech.com/news/in-the-press-contrasting-semi-solid-lithium-ion-and-lithium-polymer-batteries-mrxfm</t>
  </si>
  <si>
    <t>Ann Arbor Manufacturing Hub</t>
  </si>
  <si>
    <t>Semi Solid-State Battery Production</t>
  </si>
  <si>
    <t>https://enpower-greentech.com/</t>
  </si>
  <si>
    <t>300 N Zeeb Rd</t>
  </si>
  <si>
    <t>48103</t>
  </si>
  <si>
    <t>https://enpower-greentech.com/news/in-the-press-contrasting-semi-solid-lithium-ion-and-lithium-polymer-batteries-mrxfm; https://news.mullenusa.com/mullen-and-enpower-greentech-inc-enter-partnership-and-supply-agreement-to-build-egis-swift-series-of-semi-solid-state-batteries</t>
  </si>
  <si>
    <t>SD  AP MK</t>
  </si>
  <si>
    <t>7/24/2024 8/25/2024 8/26/2025</t>
  </si>
  <si>
    <t>Prismatic cells</t>
  </si>
  <si>
    <t>charged-the-book.com; https://media.ford.com/content/fordmedia/fna/us/en/news/2023/02/13/ford-taps-michigan-for-new-lfp-battery-plant--new-battery-chemis.html; https://www.freep.com/story/money/cars/ford/2023/11/21/ford-marshall-electric-vehicle-battery-plant-reduce-plans-jobs/71664207007/; https://www.reuters.com/business/autos-transportation/ford-says-michigan-ev-battery-plant-on-track-production-tax-credits-2025-07-08/</t>
  </si>
  <si>
    <t>12/29/2023 8/26/2025</t>
  </si>
  <si>
    <t>https://www.forseepower.com/press-release/forsee-power-equips-oem-westward-industries/</t>
  </si>
  <si>
    <t>https://www.freyrbattery.com/about; https://www.wsbtv.com/news/local/coweta-county/norwegian-company-abandons-plans-25-billion-battery-plant-700-jobs-metro-atlanta/USFZQ6YMNRH2NHRYB5R7GTBWCU/</t>
  </si>
  <si>
    <t>6/11/2023 8/27/2025</t>
  </si>
  <si>
    <t>6/19/2023 8/27/2025</t>
  </si>
  <si>
    <t>Charged-the-book.com; https://techcrunch.com/2023/06/13/gm-and-partner-samsung-sdi-pick-indiana-for-3b-battery-factory/; https://techcrunch.com/2023/04/25/hyundai-gm-partner-with-korean-battery-makers-to-build-us-plants/; https://electrek.co/2023/06/13/gm-fourth-ev-battery-plant-new-partner/; https://www.inkfreenews.com/2025/06/06/new-carlisle-gm-battery-plant-ahead-of-schedule/</t>
  </si>
  <si>
    <t>12/29/2023 8/27/2025</t>
  </si>
  <si>
    <t>$2B investment; Projected SOP 202x; LFP Chemistry</t>
  </si>
  <si>
    <t>$2.36B investment; Projected SOP 203x as community opposition has caused delays</t>
  </si>
  <si>
    <t>https://www.wzzm13.com/article/news/local/gotion-battery-plant-approved-near-big-rapids/69-3dbe01e7-2544-4ed7-b013-bbb1d74155ce; Battery Atlas; https://battery-news.de/en/2025/04/08/legal-dispute-stops-construction-of-gotion-battery-plant-in-michigan/</t>
  </si>
  <si>
    <t>Battery Atlas; https://abc7chicago.com/electric-vehicles-gotion-manteno-battery-plant/13755678/; https://www.illinois.gov/news/press-release.26993.html#:~:text=Once%20completed%2C%20the%20facility%20in,will%20cover%20approximately%20150%20acres. https://chicagoyimby.com/2023/09/new-ev-gigafactory-announced-near-kankakee.html#:~:text=Located%20at%20333%20S%20Spruce,battery%20maker%20Gotion%20Hight%2DTech; https://restofworld.org/2025/gotion-ev-battery-us-expansion-backlash-michigan/</t>
  </si>
  <si>
    <t>12/30/2023 8/26/2025</t>
  </si>
  <si>
    <t xml:space="preserve">Supplies 200,000 vehicles for HMMA plant or Kia; Kia EV9 76.1-99.8; assume 88 kWh; capacity = 200000veh*88 kWh/veh = </t>
  </si>
  <si>
    <t>Hyundai MOBIS North America Electrified Powertrain, LLC</t>
  </si>
  <si>
    <t>Belfast Commerce Park Plant</t>
  </si>
  <si>
    <t>PE Systems, ICCUs</t>
  </si>
  <si>
    <t>https://www.mobis.com/en/index.do</t>
  </si>
  <si>
    <t>Belfast Commerce Park</t>
  </si>
  <si>
    <t>Richmond Hill</t>
  </si>
  <si>
    <t>https://www.areadevelopment.com/newsitems/11-25-2022/hyundai-mobis-bryan-county-georgia.shtml, https://apnews.com/article/technology-alabama-georgia-electric-vehicles-montgomery-268f30a1bd9ab414241e58628b03170f</t>
  </si>
  <si>
    <t>This is a new $926 million facility to supply the Hyundai Motor Group Metaplant America.</t>
  </si>
  <si>
    <t>charged-the-book.com; https://www.hyundaimotorgroup.com/news/CONT0000000000093783; https://apnews.com/article/georgia-cartersville-solar-electric-vehicle-battery-congress-e48856feda02a4c1462dc783c5f6a126</t>
  </si>
  <si>
    <t>Will supply batteries to 300,000 EVs per year; construction underway with SOP 2025; located adjacent to Hyundai Motor Group Metaplant America; plant will make batteries for Hyundai, Kia and GEnesis EVs made in GA. Used Metaplant location for GPS; NMC Chemistry</t>
  </si>
  <si>
    <t>2/14/2025 8/27/2025</t>
  </si>
  <si>
    <t>Ahmad's email on 2.13.25; https://www.inforuptcy.com/browse-filings/florida-southern-bankruptcy-court/9:25-bk-16317/bankruptcy-case-advanced-cell-engineering-inc</t>
  </si>
  <si>
    <t>The company filed for chapter 7 bankruptcy on June 3, 2025, in the Southern District of Florida</t>
  </si>
  <si>
    <t>1395 Aspen Way</t>
  </si>
  <si>
    <t>americanlithiumenergy.com; Questionnaire; https://www.dnb.com/business-directory/company-profiles.american_lithium_energy_corp.eb6cbeb7e4a7cbf5bd0c71ced5c81852.html;https://lithiumamericas.com/usa/thacker-pass/; https://www.connectcre.com/stories/lithium-ion-battery-maker-nearly-quadruples-space-in-move-to-vista/</t>
  </si>
  <si>
    <t>11/25/2022 8/27/2025</t>
  </si>
  <si>
    <t>Develop batteries using silicon anodes, focusing on compact wearable, portable designs followed by 3D design for EV and stationary sources; Plan to commercialize by Q2 2022; Won contract to demo advanced LiBs for US Army; 50,000 sq ft/ 280 MWh battery pre-production facility; Jumping to 0.4 Gwh with expansion by 2030</t>
  </si>
  <si>
    <t>https://www.enovix.com/, https://www.enovix.com/applications/, https://www.linkedin.com/company/enovix-corp-/</t>
  </si>
  <si>
    <t>11/25/2022 8/14/2025 8/27/2025</t>
  </si>
  <si>
    <t>https://rhomotion.com/forge-nano-plans-to-open-battery-cell-factory-in-north-carolina-usa#:~:text=Material%20science%20company%2C%20Forge%20Nano,capacity%20of%20one%20gigawatt%20hour; https://forgebattery.com/#data; https://forgebattery.com/2025/01/forge-battery-completes-contract-negotiation-to-secure-100m-from-u-s-department-of-energy-for-north-carolina-lithium-ion-battery-gigafactory/</t>
  </si>
  <si>
    <t>21700 cylindrical cells; 2027 Projected SOP</t>
  </si>
  <si>
    <t>Filed for bankruptcy</t>
  </si>
  <si>
    <t>Workers were ratioed by output. Automotive Manufacturing Solutions reported 3 GWh rising to 15 GWh; C4V and Magnis Resources, Boston Energy and Innovation involved as well; Filed for bankruptcy</t>
  </si>
  <si>
    <t>BNEF: Interactive Datasets/Storage/Cell manufacturers; https://www.pressconnects.com/story/money/2021/04/21/endicott-ny-lithium-ion-battery-plant-begin-production-2022/7318704002/; https://www.automotivemanufacturingsolutions.com/emobility/lithium-ion-bat; https://www.pressconnects.com/story/news/local/2025/01/28/endicott-new-york-im3ny-files-for-bankruptcy/77996357007/#:~:text='Best%20and%20only%20path%20forward,hub%22%20designation%20for%20battery%20innovation</t>
  </si>
  <si>
    <t>BNEF: Interactive Datasets/Storage/Cell manufacturers; https://www.pressconnects.com/story/money/2021/04/21/endicott-ny-lithium-ion-battery-plant-begin-production-2022/7318704002/; https://www.automotivemanufacturingsolutions.com/emobility/lithium-ion-battery-gigafactory-database/41937.article; https://www.pressconnects.com/story/news/local/2025/01/28/endicott-new-york-im3ny-files-for-bankruptcy/77996357007/#:~:text='Best%20and%20only%20path%20forward,hub%22%20designation%20for%20battery%20innovation</t>
  </si>
  <si>
    <t>BNEF: Interactive Datasets/Storage/Cell manufacturers; https://www.pressconnects.com/story/money/2021/04/21/endicott-ny-lithium-ion-battery-plant-begin-production-2022/7318704002/; https://www.automotivemanufacturingsolutions.com/emobility/lithium-ion-battery-gigafactory-database/41937.article; https://im3ny.com/gigafactory/; https://www.pressconnects.com/story/news/local/2025/01/28/endicott-new-york-im3ny-files-for-bankruptcy/77996357007/#:~:text='Best%20and%20only%20path%20forward,hub%22%20designation%20for%20battery%20innovation</t>
  </si>
  <si>
    <t>Bartow Centre, Highway 411</t>
  </si>
  <si>
    <t>Bartow County</t>
  </si>
  <si>
    <t>$5B investment; should produce enough batteries for 300,000 vehicles by the second half of 2025; NMC Chemistry</t>
  </si>
  <si>
    <t>Contract with DLA to commercialize a conformal wearable battery for soldiers.  Are scaling up to do this.  Battery is non-flammable; can work with any cathode; Plan to reach 500 Mwh by 2028</t>
  </si>
  <si>
    <t>ionstoragesystems.com; https://energy.umd.edu/news/story/energy-start-up-places-3rd-in-battery-competition; https://www.businesswire.com/news/home/20201110005395/en/Ion-Storage-Announces-New-State-of-the-Art-HQ-Manufacturing-Facility;  Pitchbook.com; BNEF Cell Database; https://ionstoragesystems.com/ion-storage-systems-commissions-one-of-the-countrys-largest-solid-state-battery-manufacturing-facilities/</t>
  </si>
  <si>
    <t>8/7/2022 8/27/2025</t>
  </si>
  <si>
    <t>https://korepower.com/, https://korepower.com/about; https://www.canarymedia.com/articles/energy-storage/kore-power-has-a-new-plan-after-canceling-1-2b-battery-plant-in-arizona</t>
  </si>
  <si>
    <t>Queens Creek</t>
  </si>
  <si>
    <t>Focus on ESS; Invest $2.3B; Construction halted in July 2024, though there are plans to resume</t>
  </si>
  <si>
    <t>Focus on Evs; Invest $3.2B; Projected SOP of 2026</t>
  </si>
  <si>
    <t>8/28/2022 8/27/2025</t>
  </si>
  <si>
    <t>LI-CAP primarily manufactures li-ion capacitors, not batteries</t>
  </si>
  <si>
    <t xml:space="preserve"> 8/11/2024 8/25/2024 8/27/2025</t>
  </si>
  <si>
    <t>thelionelectric.com/documents/en/PressRelease_Lion_BatteryManufacturingPlantOpening_ENG.pdf; https://s27.q4cdn.com/902820926/files/doc_presentations/2023/May-2023-IR-Presentation-V2.pdf; https://www.shawlocal.com/daily-journal/news/local/2025/05/13/lion-electrics-venture-in-joliet-is-over-plant-on-auction-block/</t>
  </si>
  <si>
    <t>Closed, assets up for auction</t>
  </si>
  <si>
    <t>LFP and NMC chemistries</t>
  </si>
  <si>
    <t>6/10/2023 8/27/2025</t>
  </si>
  <si>
    <t>The facility and equipment were acquired from a former lithium-metal battery maker (Cuberg, a Northvolt subsidiary) in November 2024; Projected SOP 2025</t>
  </si>
  <si>
    <t>microvast.com; https://microvast.com/microvast-governor-lee-and-commissioner-rolfe-announce-company-to-establish-manufacturing-facility-in-clarksville-tennessee/; https://www.automotivemanufacturingsolutions.com/emobility/lithium-ion-battery-gigafactory-database/41937.article; https://www.sec.gov/Archives/edgar/data/1760689/000121390021043159/ea145917ex99-1_microvasthold.htm; BNEF Interactive Database cell manufacturing; https://source.benchmarkminerals.com/article/lg-chem-tennessee-cathode-plant-could-double-north-american-production?mc_cid=c72c66f531&amp;mc_eid=6a6017029d; https://ir.microvast.com/events-presentations/presentations; https://www.bizjournals.com/nashville/news/2025/04/14/microvast-new-cfo-air-liquide-tennessee-plant.html</t>
  </si>
  <si>
    <t>Will make cells, modules, packs and separators; chemistry is unknown, but Microvast makes LTO, Nickel Manganese Cobalt and Lithium iron phosphate chemistries; Benchmark states that the facility will make Nickel Manganese Cobalt pouch cells; US expansion plans on hold, layoffs and $150M needed to open plant; Projected SOP 203x if it moves forward</t>
  </si>
  <si>
    <t>7/31/2024 8/26/2025</t>
  </si>
  <si>
    <t>8/6/2022 8/27/2025</t>
  </si>
  <si>
    <t>Developing a non-flammable advanced Li-ion battery for the electric and portable electronics markets based on graphene; Won CES Innovation award 2022; Cylindrical (18650 &amp; 21700) cells</t>
  </si>
  <si>
    <t>navitassys.com; Questionnaire; https://www.zoominfo.com/c/navitas-systems-llc/356127778; https://www.areadevelopment.com/newsitems/2-11-2021/navitas-systems-pittsfield-scio-michigan.shtml</t>
  </si>
  <si>
    <t>https://www.stellantis.com/en/news/press-releases/2022/march/stellantis-and-lg-energy-solution-to-invest-over-5-billion-cad-in-joint-venture-for-first-large-scale-lithium-Ion-battery-production-plant-in-canada; BNEF Interactive Dataset Cell manufacturing; https://moparinsiders.com/stellantis-close-to-an-agreement-to-resume-construction-of-windsor-gigafactory/; https://www.am800cklw.com/news/operations-at-nextstar-energy-back-to-normal-following-temporary-work-stoppage-wednesday.html</t>
  </si>
  <si>
    <t>Construction scheduled to start at the end of 2022 with production in Q1 2024; Construction is on hold as of 6/19/2023 due to disagreement with government, but the 2 sides are close to a deal; Construction resumed and with projected SOP of 2025</t>
  </si>
  <si>
    <t>VP AP  MK</t>
  </si>
  <si>
    <t>12/31/2023 9/25/2024 8/27/2025</t>
  </si>
  <si>
    <t>Production in 2026, reaching full capacity in 2028; Will have a full circular plant - recycling batteries into new batteries; unclear when the recycling plant will be included. $5.2B investment; Northvolt went bankrupt; Lyten acquired assets in Sweden and Germany, Canada plans TBD.</t>
  </si>
  <si>
    <t>https://northvolt.com/
https://www.reuters.com/business/autos-transportation/swedens-northvolt-build-52-bln-battery-factory-canada-2023-09-28/; Battery Atlas; https://northvolt.com/manufacturing/six/; https://lyten.com/2025/08/07/lyten-to-acquire-all-remaining-northvolt-assets-in-sweden-and-germany/</t>
  </si>
  <si>
    <t>Prismatic Cells</t>
  </si>
  <si>
    <t>Nickel manganese cobalt, NCA</t>
  </si>
  <si>
    <t>Volvo</t>
  </si>
  <si>
    <t>https://www.volvocars.com/us</t>
  </si>
  <si>
    <t>6/11/2023 8/31/2025</t>
  </si>
  <si>
    <t>Volvo purchased this facility from Proterra in 2023</t>
  </si>
  <si>
    <t>proterra.com; https://www.proterra.com/press-release/first-battery-at-powered1-factory/; https://www.foxcarolina.com/2023/11/14/volvo-takes-over-assembly-factory-upstate-during-purchase-battery-business/</t>
  </si>
  <si>
    <t xml:space="preserve">LFP,  Lithium iron phosphate </t>
  </si>
  <si>
    <t>https://www.quantumscape.com/, https://www.quantumscape.com/company/, https://www.barrons.com/articles/lithium-stocks-albemarle-sqm-catl-mine-80e5a96b</t>
  </si>
  <si>
    <t>http://rolled-ribbon.com/, http://rolled-ribbon.com/technology.html, https://www.rolled-ribbon.com/products/lfp-energy-cells/</t>
  </si>
  <si>
    <t>https://www.quantumscape.com/, https://www.quantumscape.com/company/,  https://www.barrons.com/articles/lithium-stocks-albemarle-sqm-catl-mine-80e5a96b</t>
  </si>
  <si>
    <t>11/26/2022 8/31/2025</t>
  </si>
  <si>
    <t>Questionnaire; https://www.jaxdailyrecord.com/article/saft-says-its-cutting-63-jobs-at-west-jacksonville-factory; BNEF Cell Manufacturing Database; https://www.automotivemanufacturingsolutions.com/emobility/lithium-ion-battery-gigafactory-database/41937.article;https://www.zippia.com/saft-america-careers-37363/demographics/; https://www.buzzfile.com/business/Li~Ion-Renewables-Division-904-861-1501; BNEF Interactive Dataset Cell Manufacturing; https://www.solarpowerworldonline.com/2024/09/saft-to-begin-making-containers-for-lithium-ess-in-florida-factory/</t>
  </si>
  <si>
    <t>8/7/2022 8/31/2025</t>
  </si>
  <si>
    <t>Saft America Cockeysville Lithium Ion Battery Manufacturing Plant</t>
  </si>
  <si>
    <t>107 Beaver Ct</t>
  </si>
  <si>
    <t>410-771-3200</t>
  </si>
  <si>
    <t>https://saft.com/en/media-resources/our-stories/new-incubator-energize-future-battery-technology</t>
  </si>
  <si>
    <t>6/19/2023 8/31/2025</t>
  </si>
  <si>
    <t>Lithium-metal batteries</t>
  </si>
  <si>
    <t>Produce both Licerion-EV cells for Evs and Licerion-HE cells for aerospace applications; currently developing standardized battery packs as well; 2028 SOP</t>
  </si>
  <si>
    <t>11/25/2022 8/31/2025</t>
  </si>
  <si>
    <t>https://www.dnb.com/business-directory/company-profiles.nohms_technologies_inc.9ce903dd0cc5ed297c01e4e40cfb46e0.html; Questionnaire; https://news.cornell.edu/stories/2025/04/sionic-energy-awarded-superboost-grant-advance-silicon-battery-technology</t>
  </si>
  <si>
    <t>BM MK</t>
  </si>
  <si>
    <t>7/30/2024 8/31/2025</t>
  </si>
  <si>
    <t>KT/yr</t>
  </si>
  <si>
    <t>Facility will also include Cell Testing, R&amp;D; 250 employees total - divided between facilities; Planning to reach 75 ktons by 2026 and 140 ktons by 2028</t>
  </si>
  <si>
    <t>https://thisiskokomo.com/kokomo-welcomes-starplus-energy/</t>
  </si>
  <si>
    <t>https://insideevs.com/news/581719/california-statevolt-gigafactory-project/; Statevolt.com; BNEF Interactive Dataset Cell manufacturing; https://chargedevs.com/newswire/statevolt-to-build-54-gwh-battery-gigafactory-in-california/; https://www.automotivemanufacturingsolutions.com/electrification/market-driven-decisions-statevolt-pivots-from-ev-batteries-to-energy-storage-solutions-and-from-the-us-and-europe-to-uae/540383</t>
  </si>
  <si>
    <t>https://www.mystateline.com/news/local-news/stellantis-announces-timeline-for-belvidere-assembly-plant-nearly-5b-investment/; Battery Atlas; https://www.automotivedive.com/news/stellantis-uaw-belvidere-assembly-battery-plant/749830/</t>
  </si>
  <si>
    <t>8/8/2022 8/31/2025</t>
  </si>
  <si>
    <t>12/29/2023 8/31/2025</t>
  </si>
  <si>
    <t>8/28/2022 8/31/2025</t>
  </si>
  <si>
    <t>Lordstown</t>
  </si>
  <si>
    <t>ultiumcell.com; insideevs.com/news/511582/ultium-cells-battery-plant-june2021/; https://www.automotivemanufacturingsolutions.com/emobility/lithium-ion-battery-gigafactory-database/41937.article; https://insideevs.com/news/590979/ultium-cells-steel-building-structure-tennessee/#:~:text=The%20upcoming%20plant%20in%20Spring,very%20soon%20%2D%20in%20August%202022; BNEF Interactive Dataset Cell manufacturing; https://www.ultiumcell.com/our-locations/warren-oh; https://www.enr.com/articles/57490-aom-energy-industrial-ultium-cells-battery-manufacturing-plant#:~:text=Owned%20by%20Ultium%20Cells%2C%20a,1%2C500%20new%20high%2Dtech%20jobs; https://www.ultiumcell.com/our-locations/warren-oh; https://businessjournaldaily.com/ultium-to-produce-breakthrough-battery-cells-by-2028/</t>
  </si>
  <si>
    <t>NMCA, LFP</t>
  </si>
  <si>
    <t>https://www.ultiumcell.com/our-locations/lansing-mi; https://insideevs.com/news/590979/ultium-cells-steel-building-structure-tennessee/#:~:text=The%20upcoming%20plant%20in%20Spring,very%20soon%20%2D%20in%20August%202022; BNEF Interactive Dataset Cell manufacturing; https://www.ultiumcell.com/our-locations/lansing-mi; https://www.google.com/search?q=has+construction+started+on+the+Ultium+cells+landsing+plant&amp;rlz=1C1GCEB_enUS866US866&amp;oq=has+construction+started+on+the+Ultium+cells+landsing+plant&amp;aqs=chrome..69i57j0i546l5.52389221j1j15&amp;sourceid=chrome&amp;ie=UTF-8; https://www.greencarcongress.com/2025/05/20250509-lg.html</t>
  </si>
  <si>
    <t>Scheduled to start construction in summer 2022 and opening in 202x. Will supply to GM facilities Factory ZERO, Orion Assembly as well as others; Structure was completed in March 2023</t>
  </si>
  <si>
    <t>Dragonfly Energy Holdings Corp</t>
  </si>
  <si>
    <t>Dragonfly Energy Manufacturing Facility</t>
  </si>
  <si>
    <t>https://dragonflyenergy.com/</t>
  </si>
  <si>
    <t>1190 Trademark Dr Ste 108</t>
  </si>
  <si>
    <t>89521</t>
  </si>
  <si>
    <t>775-622-3448</t>
  </si>
  <si>
    <t>https://dragonflyenergy.com/company/battery-factory/; https://dragonflyenergy.com/dragonfly-energy-completes-u-s-lithium-battery-cell-pilot-line-begins-manufacturing-anode-at-scale-using-patented-dry-deposition-processes/; https://web.vegaschamber.com/directory/results/map.aspx?listingid=44077</t>
  </si>
  <si>
    <t>Dragonfly Energy, based in Reno, manufactures lithium-ion batteries using a patented dry electrode process, supporting U.S. supply chains with Battle Born Batteries® for RV, marine, and off-grid applications.</t>
  </si>
  <si>
    <t>ElevenEs</t>
  </si>
  <si>
    <t>Subotica</t>
  </si>
  <si>
    <t>Serbia</t>
  </si>
  <si>
    <t>ElevenEs Gigafactory III</t>
  </si>
  <si>
    <t>https://elevenes.com/</t>
  </si>
  <si>
    <t>https://elevenes.com/about-us/, https://en.whchem.com/cmscontent/837.html</t>
  </si>
  <si>
    <t>ElevenEs is a Serbian company specializing in the development and manufacturing of lithium-iron-phosphate (LFP) batteries. The company has a focus on prismatic LFP cells and has established an R&amp;D center and production facility in Subotica, Serbia.</t>
  </si>
  <si>
    <t>Projected SOP of 2031</t>
  </si>
  <si>
    <t>Methuen</t>
  </si>
  <si>
    <t>https://www.businesswire.com/news/home/20231023929129/en/Factorial-Energy-Opens-New-Manufacturing-Facility-to-House-Largest-Solid-State-Battery-Line-in-the-US; https://cleantechnica.com/2023/10/24/factorial-energy-opens-largest-solid-state-battery-factory-in-america/; https://factorialenergy.com/contact-us/</t>
  </si>
  <si>
    <t>Factorial Energy is a U.S.-based company developing and manufacturing solid-state battery technology for electric vehicles. The company is focused on its proprietary FEST® (Factorial Electrolyte System Technology) platform.</t>
  </si>
  <si>
    <t>Projected SOP of 2026</t>
  </si>
  <si>
    <t>Form Energy</t>
  </si>
  <si>
    <t>Weirton</t>
  </si>
  <si>
    <t>1725 Main St</t>
  </si>
  <si>
    <t>Iron-air batteries</t>
  </si>
  <si>
    <t>https://formenergy.com/</t>
  </si>
  <si>
    <t>26062</t>
  </si>
  <si>
    <t>Somerville</t>
  </si>
  <si>
    <t>https://formenergy.com/form-factory-1/, https://www.stantec.com/en/projects/united-states-projects/f/form-factory-1-iron-air-battery-production-facility, https://frontier-companies.com/form-energy-form-factory-1/</t>
  </si>
  <si>
    <t>Honda Canada Inc</t>
  </si>
  <si>
    <t>https://www.honda.ca/</t>
  </si>
  <si>
    <t>4700 Industrial Pkwy</t>
  </si>
  <si>
    <t>Alliston</t>
  </si>
  <si>
    <t>L9R 1N2</t>
  </si>
  <si>
    <t>https://www.electrive.com/2025/05/14/honda-puts-ev-and-battery-production-plans-for-canada-on-ice/; https://www.automotivedive.com/news/honda-postpones-ontario-canada-investment-ev-batteries-11-billion-tariffs/748149/</t>
  </si>
  <si>
    <t>Honda</t>
  </si>
  <si>
    <t>https://www.honda.com/</t>
  </si>
  <si>
    <t>Plans have been postponed and will be reevaluated in 2 years</t>
  </si>
  <si>
    <t>Lyten Gigafactory</t>
  </si>
  <si>
    <t>Reno Airlogistics Park</t>
  </si>
  <si>
    <t>https://lyten.com/2024/10/15/lyten-announces-plans-to-build-the-worlds-first-lithium-sulfur-battery-gigafactory-in-nevada/; https://www.greencarcongress.com/2024/10/20241017-lyten.html</t>
  </si>
  <si>
    <t>Projected SOP 2027</t>
  </si>
  <si>
    <t>Medtronic</t>
  </si>
  <si>
    <t>Medtronic Energy and Component Center (MECC)</t>
  </si>
  <si>
    <t>Specialized li-ion batteries for implantable medical devices</t>
  </si>
  <si>
    <t>https://www.medtronic.com/</t>
  </si>
  <si>
    <t>6700 Shingle Creek Pkwy</t>
  </si>
  <si>
    <t>Brooklyn Center</t>
  </si>
  <si>
    <t>55430</t>
  </si>
  <si>
    <t>763-514-4000</t>
  </si>
  <si>
    <t>Minneapolis</t>
  </si>
  <si>
    <t>Medtronic is a global medical technology company. It designs, tests, and manufactures its own specialized batteries for use in critical life-sustaining medical devices like pacemakers and neurostimulators.</t>
  </si>
  <si>
    <t>Torr Works Facility</t>
  </si>
  <si>
    <t>https://nanoramic.com/</t>
  </si>
  <si>
    <t>10 Henry St</t>
  </si>
  <si>
    <t>Bridgeport</t>
  </si>
  <si>
    <t>06604</t>
  </si>
  <si>
    <t>Nanoramic Laboratories is a U.S. company that has developed Neocarbonix™, an advanced electrode technology designed to improve performance and lower the cost of lithium-ion battery manufacturing.</t>
  </si>
  <si>
    <t>https://www.energy.gov/articles/biden-harris-administration-announces-actions-strengthen-clean-energy-supply-chains-and; https://www.ctinsider.com/business/article/ct-bridgeport-nanoramic-laboratories-battery-18526507.php; https://fundraiseinsider.com/blog/nanoramic-laboratories/</t>
  </si>
  <si>
    <t>https://www.energystar.gov/sites/default/files/buildings/tools/Medtronic-MECC_Proflie.pdf; https://news.medtronic.com/mecc-batteries; https://www.startribune.com/inside-the-lab-thats-the-beating-heart-of-medtronics-product-pipeline/601214189</t>
  </si>
  <si>
    <t>10/19/2024 9/18/2025</t>
  </si>
  <si>
    <t>Natron Energy Website, https://natron.energy/products/bluepack-critical-power-battery; https://www.batterytechonline.com/battery-news/natron-energy-s-1-4b-battery-dream-short-circuits</t>
  </si>
  <si>
    <t>7/31/2024 8/25/2024 8/3/2025 9/18/2025</t>
  </si>
  <si>
    <t>8/4/2022 9/18/2025</t>
  </si>
  <si>
    <t>e-Storage</t>
  </si>
  <si>
    <t>Shelbyville Battery Manufacturing Facility</t>
  </si>
  <si>
    <t>LFP batteries for utility-scale energy storage</t>
  </si>
  <si>
    <t>Finchville Industrial Park</t>
  </si>
  <si>
    <t>https://csestorage.com</t>
  </si>
  <si>
    <t>https://www.canadiansolar.com</t>
  </si>
  <si>
    <t>Kitchener</t>
  </si>
  <si>
    <t>https://www.kentuckyliving.com/energy/shelbyville-battery-manufacturing-to-produce-utility-scale-batteries; https://www.courier-journal.com/story/money/companies/2024/11/15/canadian-solar-700-million-battery-plant-shelbyville-ky-jobs/76133727007/</t>
  </si>
  <si>
    <t>e-Storage, a subsidiary of Canadian Solar, is building a utility-scale battery facility in Kentucky through its local entity, Shelbyville Battery Manufacturing, focusing on integrated LFP battery production and R&amp;D.</t>
  </si>
  <si>
    <t>Ultralife Corp</t>
  </si>
  <si>
    <t>https://www.ultralifecorporation.com/</t>
  </si>
  <si>
    <t>2000 Technology Pkwy</t>
  </si>
  <si>
    <t>315-332-7100</t>
  </si>
  <si>
    <t>http://www.ultralifecorporation.com/global-locations; https://www.dnb.com/business-directory.html</t>
  </si>
  <si>
    <t>Ultralife Corporation designs and manufactures rugged batteries (both rechargeable and non‑rechargeable) and communications systems for defense, energy, medical, and industrial applications globally.</t>
  </si>
  <si>
    <t>ZincFive</t>
  </si>
  <si>
    <t>https://zincfive.com/</t>
  </si>
  <si>
    <t>21210 SW 115th Avenue</t>
  </si>
  <si>
    <t>Tualatin</t>
  </si>
  <si>
    <t>503-594-2222</t>
  </si>
  <si>
    <t>Nickel-zinc (NiZn) batteries</t>
  </si>
  <si>
    <t>SOP projected as 202x.</t>
  </si>
  <si>
    <t>https://zincfive.com/news/zincfive-accelerates-investment-in-u-s-manufacturing/</t>
  </si>
  <si>
    <t>8/9/2021 9/18/2025</t>
  </si>
  <si>
    <t>8/1/2022 9/18/2025</t>
  </si>
  <si>
    <t>2022 - Assembles battery packs for the Nissan Leaf; 2025 - Retooled for Energy Storage Systems (ESS) rather than EV</t>
  </si>
  <si>
    <t>Construction halted; plans uncertain</t>
  </si>
  <si>
    <t>Beam</t>
  </si>
  <si>
    <t>https://beamforall.com/</t>
  </si>
  <si>
    <t>Beam Global</t>
  </si>
  <si>
    <t>Battery packs using thermal interphase materials; All Cell tech was acquired by Beam</t>
  </si>
  <si>
    <t>allcelltech.com; Questionnaire; https://www.buzzfile.com/business/Allcell-Technologies-872-281-7606; https://beamforall.com/beam-global-announces-strategic-acquisition-of-allcell-technologies-a-leader-in-energy-storage-solutions/</t>
  </si>
  <si>
    <t>ABS Innovation Center</t>
  </si>
  <si>
    <t>8110 Drouet Dr</t>
  </si>
  <si>
    <t>Springboro</t>
  </si>
  <si>
    <t>937-743-5296</t>
  </si>
  <si>
    <t>Gwh</t>
  </si>
  <si>
    <t>https://www.americanbatterysolutions.com/facilities; https://www.prnewswire.com/news-releases/american-battery-solutions-announces-re-launch-of-springboro-ohio-manufacturing-facility-with-added-capacity-to-meet-growing-lithium-ion-battery-demand-301516527.html</t>
  </si>
  <si>
    <t>6/19/2023 9/18/2025</t>
  </si>
  <si>
    <t>https://www.kentucky.com/news/state/kentucky/article254556442.html; https://www.commercialappeal.com/story/money/business/2022/07/14/ford-sk-on-ev-battery-plant-west-tennessee-blue-oval-city/10038277002/; BNEF Interactive Dataset\Cell Manufacturing; https://www.lanereport.com/183196/2025/08/multibillion-dollar-blueoval-sk-ev-battery-plants-launch-production/</t>
  </si>
  <si>
    <t>https://www.kentucky.com/news/state/kentucky/article254556442.html; BNEF Interactive Dataset\Cell Manufacturing; https://blueovalsk.com/kentucky/; https://www.charged-the-book.com/na-ev-supply-chain-map; https://www.lanereport.com/183196/2025/08/multibillion-dollar-blueoval-sk-ev-battery-plants-launch-production/</t>
  </si>
  <si>
    <t>Woodruff</t>
  </si>
  <si>
    <t>EV Battery Supply Chain Analysis https://www.automotivelogistics.media/battery-supply-chain/oem-and-lithium-ion-battery-cell-supplier-database/41933.article; bmwusa.com; https://www.bmwgroup-werke.com/spartanburg/en/our-plant/site-infos.html#ace-2129196916; https://www.bmwgroup.com/en/news/general/2024/batteryproduction.html</t>
  </si>
  <si>
    <t>https://www.spglobal.com/commodityinsights/en/market-insights/latest-news/energy-transition/100821-britishvolt-plans-60-gwh-canadian-gigafactory-in-quebec; BNEF Interactive Dataset Cell Manufacturing; https://www.uktech.news/energy/britishvolt-canada-20221128</t>
  </si>
  <si>
    <t>Bobaek America</t>
  </si>
  <si>
    <t>Bobaek</t>
  </si>
  <si>
    <t>Insulation panels and cell sheets for EV batteries</t>
  </si>
  <si>
    <t>http://www.bokcns.com/main.php?en=e13</t>
  </si>
  <si>
    <t>9855 Twin Oaks Dr</t>
  </si>
  <si>
    <t>N8N 5B8</t>
  </si>
  <si>
    <t>Bobaek C&amp;S Co</t>
  </si>
  <si>
    <t>http://www.bokcns.com/</t>
  </si>
  <si>
    <t>Cheonan-si</t>
  </si>
  <si>
    <t>Bobaek America Inc. is a South Korean EV‑parts manufacturer establishing its first North American facility in Windsor, Ontario, to produce battery insulation panels and cell sheets for electric vehicle batteries.</t>
  </si>
  <si>
    <t>https://news.ontario.ca/en/release/1003957/ontario-welcomes-35-million-manufacturing-investment-in-windsor; https://www.autoserviceworld.com/ev-world-charting-electric-vehicle-popularity/</t>
  </si>
  <si>
    <t>BST Systems</t>
  </si>
  <si>
    <t>Thermal batteries and silver-zinc (AgZn) batteries</t>
  </si>
  <si>
    <t>https://www.bstsys.com/</t>
  </si>
  <si>
    <t>782 Norwich Rd</t>
  </si>
  <si>
    <t>Plainfield</t>
  </si>
  <si>
    <t>"06374</t>
  </si>
  <si>
    <t>860-564-4078</t>
  </si>
  <si>
    <t>https://www.bstsys.com/index.php/about-us; https://www.dnb.com/business-directory/company-profiles.b_s_t_systems_inc.07f00938fb229b17c2474af02e2338c4.html</t>
  </si>
  <si>
    <t>BST Systems designs and manufactures high-energy thermal and silver-zinc batteries and cells for critical defense, aerospace, and naval applications from its vertically integrated facility in Connecticut.</t>
  </si>
  <si>
    <t>Lithium Battery</t>
  </si>
  <si>
    <t>Custom lithium-ion battery packs (LiFePO₄, solid state, sodium-ion)</t>
  </si>
  <si>
    <t>https://www.lithiumion-batteries.com/</t>
  </si>
  <si>
    <t>5241 W Hillsborough Ave</t>
  </si>
  <si>
    <t>813-448-3392</t>
  </si>
  <si>
    <t>https://www.lithiumion-batteries.com/ContactUs?srsltid=AfmBOopQWHDb5CrIro9SXIXcNtr-IApQA63JhLUdGwvozuu6PFF2MEPQl; https://www.dnb.com/business-directory/company-profiles.lithium_battery_store_llc.7503275d1857de4b086d23223a1c6f0a.html</t>
  </si>
  <si>
    <t>Lithium Battery Company</t>
  </si>
  <si>
    <t>SOP 2026</t>
  </si>
  <si>
    <t>Recipient of DE-FOA-2678 to build a MWh-scale manufacturing line, but decided that they would do it  with private funding instead; Projected SOP 2025 with 1000 MT capacity by 2030</t>
  </si>
  <si>
    <t>8/3/2022 9/18/2025</t>
  </si>
  <si>
    <t>Projected SOP 203x</t>
  </si>
  <si>
    <t>https://coulombsolutions.com/csi-battery-systems/</t>
  </si>
  <si>
    <t>https://coulombsolutions.com/about-us/; https://coulombsolutions.com/csi-battery-systems/</t>
  </si>
  <si>
    <t>Planning to build a new plant in AZ, TX or NV</t>
  </si>
  <si>
    <t>Durapower</t>
  </si>
  <si>
    <t>Lithium-ion cells</t>
  </si>
  <si>
    <t>The Egis</t>
  </si>
  <si>
    <t>Durapower is a Singaporean lithium‑ion battery cell developer and manufacturer offering end‑to‑end energy storage solutions for electric mobility, marine, and stationary applications across over 25 countries with a flawless safety record.</t>
  </si>
  <si>
    <t>https://electrovaya.com/press/electrovaya-announces-start-of-battery-system-manufacturing-in-jamestown-ny/</t>
  </si>
  <si>
    <t>1 Precision Way</t>
  </si>
  <si>
    <t xml:space="preserve"> Planning to build a battery pack plant in North America, location TBD.</t>
  </si>
  <si>
    <t>Electrovaya Inc. is a Canadian‑headquartered lithium‑ion battery developer and manufacturer specializing in high‑safety, long‑life Infinity battery systems and advanced solid‑state solutions for heavy‑duty vehicles and energy storage.</t>
  </si>
  <si>
    <t>Emerging Power</t>
  </si>
  <si>
    <t>https://emergingpower.com/</t>
  </si>
  <si>
    <t>200 Holt Street</t>
  </si>
  <si>
    <t>Hackensack</t>
  </si>
  <si>
    <t>201-441-3590</t>
  </si>
  <si>
    <t>https://emergingpower.com/; https://emergingpower.com/about-us/</t>
  </si>
  <si>
    <t>Endurance Motive</t>
  </si>
  <si>
    <t>https://endurancemotive.com/en/</t>
  </si>
  <si>
    <t>Canet d'en Berenguer</t>
  </si>
  <si>
    <t>https://endurancemotive.com/en/; https://endurancemotive.com/en/e-mobility/</t>
  </si>
  <si>
    <t>Building a plant in Puebla, Mexico</t>
  </si>
  <si>
    <t>Endurance Motive, S.A. designs, manufactures, and sells lithium-ion batteries for industrial traction equipment, marine vessels, and urban electromobility, using integrated monitoring, GPS, and accelerometer systems.</t>
  </si>
  <si>
    <t>Energy Plug</t>
  </si>
  <si>
    <t>https://energyplug.com/</t>
  </si>
  <si>
    <t>1681 Chestnut Street, Ste 400</t>
  </si>
  <si>
    <t>V6J 4M6</t>
  </si>
  <si>
    <t>604-283-1262</t>
  </si>
  <si>
    <t>https://energyplug.com/; https://energyplug.com/#about</t>
  </si>
  <si>
    <t>Estes Energy</t>
  </si>
  <si>
    <t>Development</t>
  </si>
  <si>
    <t>Battery Systems(NMC, LFP, sodium)</t>
  </si>
  <si>
    <t>https://www.estes.energy/</t>
  </si>
  <si>
    <t>1235 Connecticut Street</t>
  </si>
  <si>
    <t>https://www.estes.energy/; https://www.estes.energy/company</t>
  </si>
  <si>
    <t>Fortescue</t>
  </si>
  <si>
    <t>https://www.fortescue.com/en</t>
  </si>
  <si>
    <t>https://www.fortescue.com/en; https://www.ess-news.com/2024/10/16/fortescue-launches-us-manufacturing-plant-in-detroit-making-high-voltage-34-kwh-battery-packs/</t>
  </si>
  <si>
    <t>Building a battery pack plant in Detroit, MI</t>
  </si>
  <si>
    <t>Fortescue is an Australian mining and green energy company rapidly diversifying into battery manufacturing, hydrogen, and renewables to decarbonize heavy industry through its Fortescue Energy and Fortescue Metals divisions.</t>
  </si>
  <si>
    <t>Galvion</t>
  </si>
  <si>
    <t>https://www.galvion.com/</t>
  </si>
  <si>
    <t>https://www.galvion.com/, https://www.galvion.com/who-we-are/about-us</t>
  </si>
  <si>
    <t>Galvion designs and manufactures integrated tactical head‑protection systems and intelligent lithium‑ion power and data solutions for military and tactical operators worldwide.</t>
  </si>
  <si>
    <t>Battery pack plant for military applications</t>
  </si>
  <si>
    <t>630 Forest Street</t>
  </si>
  <si>
    <t>508-490-9960</t>
  </si>
  <si>
    <t>3800 Saint-Patrick Street, #200</t>
  </si>
  <si>
    <t>H4E 1A4</t>
  </si>
  <si>
    <t>160 Corporate Drive</t>
  </si>
  <si>
    <t>866-719-9810</t>
  </si>
  <si>
    <t>30 Industrial Drive, #10</t>
  </si>
  <si>
    <t>Newport</t>
  </si>
  <si>
    <t>802-334-2774</t>
  </si>
  <si>
    <t>Gotion High-tech</t>
  </si>
  <si>
    <t>48660 Kato Road</t>
  </si>
  <si>
    <t>https://www.gotion.com/; https://www.gotion.com/company/</t>
  </si>
  <si>
    <t>Greenworks</t>
  </si>
  <si>
    <t>https://www.greenworkstools.com/</t>
  </si>
  <si>
    <t>5320 E Morris Blvd</t>
  </si>
  <si>
    <t>Morristown</t>
  </si>
  <si>
    <t>423-226-2719</t>
  </si>
  <si>
    <t>Greenworks is a U.S. and global brand pioneering cordless lithium‑ion home and lawn care tools with over 500 products ranging from trimmers to power stations, leading innovation since 2002.</t>
  </si>
  <si>
    <t>https://www.automotivedive.com/news/honda-postpones-ontario-canada-investment-ev-batteries-11-billion-tariffs/748149/</t>
  </si>
  <si>
    <t>Honda has plans for a battery pack plant in Alliston, Ontario, Canada, but they've announced a 2 year postponement</t>
  </si>
  <si>
    <t>Honda is a Japanese multinational automaker and power equipment manufacturer advancing into electric vehicles, robotics, and battery technologies, including solid-state R&amp;D and EV battery joint ventures globally.</t>
  </si>
  <si>
    <t>1200 Internationale Pkwy</t>
  </si>
  <si>
    <t>630-410-7900</t>
  </si>
  <si>
    <t>https://inventuspower.com/; https://inventuspower.com/about/our-locations/</t>
  </si>
  <si>
    <t>Inventus Power is a global provider of custom and standard lithium‑ion battery packs, chargers, and power supplies for OEMs across medical, xEV, industrial, defense, and consumer markets.</t>
  </si>
  <si>
    <t>Lithium Rhino</t>
  </si>
  <si>
    <t>www.lithiumrhino.com</t>
  </si>
  <si>
    <t>1251 Arrow Pine Drive</t>
  </si>
  <si>
    <t>813-336-2457</t>
  </si>
  <si>
    <t>Lithium Rhino manufactures plug‑and‑play lithium‑ion battery conversion kits for golf carts, offering zero‑maintenance, high‑cycle (6000+) performance plus eco‑friendly, 99%‑recyclable design.</t>
  </si>
  <si>
    <t>Lithos Energy</t>
  </si>
  <si>
    <t>https://lithosenergy.com/</t>
  </si>
  <si>
    <t>410 Nova Albion Way</t>
  </si>
  <si>
    <t>San Rafael</t>
  </si>
  <si>
    <t>415-856-8200</t>
  </si>
  <si>
    <t>Lithos Energy is a U.S. company engineering and manufacturing modular lithium‑ion battery systems with proprietary BMS, tailored for rugged, high‑performance off‑road, marine, and heavy‑equipment applications.</t>
  </si>
  <si>
    <t>Mercedes-Benz</t>
  </si>
  <si>
    <t>https://group.mercedes-benz.com/careers/about-us/locations/location-detail-page-416402.html</t>
  </si>
  <si>
    <t>3662 Bibbville Road</t>
  </si>
  <si>
    <t>Mercedes-Benz is a global German automaker known for luxury vehicles, now heavily investing in electric mobility, in-house battery tech, and global gigafactories through its Mercedes-Benz Electric and Acceleration to Electric strategies.</t>
  </si>
  <si>
    <t>Military Battery Systems</t>
  </si>
  <si>
    <t>https://milbatteries.com/</t>
  </si>
  <si>
    <t>Gypsum</t>
  </si>
  <si>
    <t>970-586-0660</t>
  </si>
  <si>
    <t>Arvada</t>
  </si>
  <si>
    <t>Military Battery Systems, Inc., based in Arvada, Colorado, offers OPTIMA batteries, rugged lithium-ion portable power systems (GRIDLESS), and resilient communications solutions—field‑tested for warfighters, equipment, vehicles, and remote, solar‑compatible off‑grid use.</t>
  </si>
  <si>
    <t>https://mullencommercial.com/contact-us</t>
  </si>
  <si>
    <t>1500 E Walnut Ave</t>
  </si>
  <si>
    <t>Fullerton</t>
  </si>
  <si>
    <t>Mullen Automotive, Inc</t>
  </si>
  <si>
    <t>https://mullencommercial.com/contact-us; https://www.globenewswire.com/news-release/2025/04/09/3058511/0/en/Mullen-and-Enpower-Greentech-Inc-Enter-Partnership-and-Supply-Agreement-to-Build-EGI-s-SWIFT-Series-of-Semi-Solid-State-Batteries.html</t>
  </si>
  <si>
    <t>Mullen Automotive is a U.S. electric vehicle company in Brea, California, specializing in rebadging Chinese-made EVs for passenger and commercial use while investing in domestic battery production.</t>
  </si>
  <si>
    <t>Mullen Automotive and Enpower Greentech are planning on building a battery pack plant in Fullerton, CA with a 202x SOP.</t>
  </si>
  <si>
    <t>Empower Greentech</t>
  </si>
  <si>
    <t>https://enpower-greentech.com/; https://www.globenewswire.com/news-release/2025/04/09/3058511/0/en/Mullen-and-Enpower-Greentech-Inc-Enter-Partnership-and-Supply-Agreement-to-Build-EGI-s-SWIFT-Series-of-Semi-Solid-State-Batteries.html</t>
  </si>
  <si>
    <t>https://south8.com/</t>
  </si>
  <si>
    <t>3030 Bunker Hill Street, Ste 105</t>
  </si>
  <si>
    <t>South 8 Technologies develops LiGas®, which is a patented liquefied‑gas electrolyte for lithium‑ion batteries, enabling safer, ultra‑wide‑temperature (–60 °C to +60 °C) performance across defense, aerospace, automotive, and energy applications.</t>
  </si>
  <si>
    <t>Stihl</t>
  </si>
  <si>
    <t>https://www.stihlusa.com/about-stihl/corporate/facts/</t>
  </si>
  <si>
    <t>536 Viking Drive</t>
  </si>
  <si>
    <t>800-467-8445</t>
  </si>
  <si>
    <t>Stihl is a German manufacturer of outdoor power equipment, known for chainsaws and battery-powered tools, now expanding its lithium-ion product line for professional landscaping, forestry, and residential use.</t>
  </si>
  <si>
    <t>Sungwoo Hitech</t>
  </si>
  <si>
    <t>https://www.swhitech.com/eng/</t>
  </si>
  <si>
    <t>Los Ramones Km 13-15 Interior 12</t>
  </si>
  <si>
    <t>Pesqueria</t>
  </si>
  <si>
    <t>N.L.</t>
  </si>
  <si>
    <t>Sungwoo Hitech is a South Korean OEM producing automotive body components and increasingly specializing in EV‑relevant systems like battery modules, hydrogen tanks, and smart vehicle assemblies.</t>
  </si>
  <si>
    <t>Sunlight Batteries USA</t>
  </si>
  <si>
    <t>https://www.sunlight-group.com/en/global/ecosystem/facilities/mebane/</t>
  </si>
  <si>
    <t>2890 Senator Ralph Scott Parkway</t>
  </si>
  <si>
    <t>888-443-8761</t>
  </si>
  <si>
    <t>Sunlight Group</t>
  </si>
  <si>
    <t>https://www.sunlight-group.com/en/global/ecosystem/facilities/athens/</t>
  </si>
  <si>
    <t>Athens</t>
  </si>
  <si>
    <t>Kifissia</t>
  </si>
  <si>
    <t>Greece</t>
  </si>
  <si>
    <t>https://www.sunlight-group.com/en/global/ecosystem/facilities/mebane/; https://www.sunlight-group.com/en/global/ecosystem/facilities/athens/</t>
  </si>
  <si>
    <t>Sunlight Batteries USA, based in North Carolina, is the U.S. arm of Greece’s Sunlight Group, producing and selling lead‑acid and lithium‑ion batteries for industrial and energy storage markets across the Americas.</t>
  </si>
  <si>
    <t>https://pressroom.toyota.com/a-fresh-coat-toyota-kentucky-invests-922-million-to-build-advanced-paint-facility/</t>
  </si>
  <si>
    <t>1001 Cherry Blossom Way</t>
  </si>
  <si>
    <t>502-868-2000</t>
  </si>
  <si>
    <t>https://www.toyota.com/usa/operations/map/tcal</t>
  </si>
  <si>
    <t>https://pressroom.toyota.com/a-fresh-coat-toyota-kentucky-invests-922-million-to-build-advanced-paint-facility/; https://www.toyota.com/usa/operations/map/tcal</t>
  </si>
  <si>
    <t>Toyota is a Japanese multinational automaker leading in hybrid vehicles and expanding rapidly into battery electric vehicles, solid-state battery R&amp;D, and global EV production through its Toyota and Lexus brands.</t>
  </si>
  <si>
    <t>Ultium Cells LLC</t>
  </si>
  <si>
    <t>Ultium Cells LLC is a joint venture between General Motors and LG Energy Solution producing NCMA pouch-format lithium-ion cells across U.S. gigafactories, advancing EV battery affordability and capacity.</t>
  </si>
  <si>
    <t>Ultralife Corporation</t>
  </si>
  <si>
    <t>2000 Technology Parkway</t>
  </si>
  <si>
    <t>Sunlight Batteries USA is planning on building a battery module plant in Mebane, NC with a planned capacity of 2 GWh and 202x SOP.</t>
  </si>
  <si>
    <t>Ultium Cells LLC is building a battery pack plant in Lordstown, OH with a projected 2026 SOP</t>
  </si>
  <si>
    <t>ZincFive is building a battery pack plant in Tualatin, OR</t>
  </si>
  <si>
    <t>https://zincfive.com/company/</t>
  </si>
  <si>
    <t>https://zincfive.com/news/zincfive-accelerates-investment-in-u-s-manufacturing/;  https://zincfive.com/company/</t>
  </si>
  <si>
    <t>7165 Number One Connector Rd</t>
  </si>
  <si>
    <t>Restin</t>
  </si>
  <si>
    <t xml:space="preserve">  https://media.vw.com/releases/1687; https://www.volkswagengroupofamerica.com/contact</t>
  </si>
  <si>
    <t>Volkswagen Group is a leading global automaker accelerating its transition to electric mobility with unified prismatic cell production, battery gigafactories, and EV models across VW, Audi, Porsche, and other brands.</t>
  </si>
  <si>
    <t>Volthium</t>
  </si>
  <si>
    <t>https://volthium.com/en/</t>
  </si>
  <si>
    <t>705 rang St Joseph</t>
  </si>
  <si>
    <t>Sainte-Martine</t>
  </si>
  <si>
    <t>J0S 1V0</t>
  </si>
  <si>
    <t>514-989-9586</t>
  </si>
  <si>
    <t>Volthium is a Canadian maker of rugged LiFePO₄ batteries—certified UL/ETL, with proprietary SafeCharge technology, which offers high-density, long-life lithium power systems for RVs, solar, nautical, medical, and industrial applications.</t>
  </si>
  <si>
    <t>volvogroup.com</t>
  </si>
  <si>
    <t>volvogroup.com; https://www.volvogroup.com/en/news-and-media/news/2024/feb/volvo-completes-acquisition-of-battery-business-from-proterra-inc--and-proterra-operating-company.html</t>
  </si>
  <si>
    <t>1605 Poplar Dr Ext</t>
  </si>
  <si>
    <t>Volvo Group</t>
  </si>
  <si>
    <r>
      <t xml:space="preserve">If a company is in the Recycling/ Repurposing sector (e.g. Second Use), use the Recycling_Repurposing  </t>
    </r>
    <r>
      <rPr>
        <b/>
        <sz val="12"/>
        <color rgb="FF000000"/>
        <rFont val="Calibri"/>
        <family val="2"/>
        <scheme val="minor"/>
      </rPr>
      <t>Search</t>
    </r>
    <r>
      <rPr>
        <sz val="12"/>
        <color rgb="FF000000"/>
        <rFont val="Calibri"/>
        <family val="2"/>
        <scheme val="minor"/>
      </rPr>
      <t xml:space="preserve"> sheet instead</t>
    </r>
  </si>
  <si>
    <t>Contributers: Vicky Putsche, Erik Witter,  Shriram Santhanagopalan, Maggie Mann,  Sara Dunn, Beth Monk, Michael Khalfin  and Ahmad A. Pesaran
National Renewable Energy Laboratory
Version 3 December 7, 2022
NAATBatt International funded this project under two Technical Services Agreements (TSA-21-17854, TSA-21-21593, and TSA-25-33176) with NREL</t>
  </si>
  <si>
    <t>To access and use the Database, you are required to provide certain information and/or answer certain questions and need to accept the terms of the End User License Agreement</t>
  </si>
  <si>
    <t>Ed Williams</t>
  </si>
  <si>
    <t>ewilliams@sionicenergy.com</t>
  </si>
  <si>
    <t>303-887-1361</t>
  </si>
  <si>
    <t>585-704-5529</t>
  </si>
  <si>
    <t>Formerly NOHMs Technologies Inc.; Prototype pouch cells from 4Ah up to 20 Ah</t>
  </si>
  <si>
    <t>10/10/2023 8/31/2025 9/24/2025</t>
  </si>
  <si>
    <t>Capgemini Engineering</t>
  </si>
  <si>
    <t>Gigafactory strategy, virtual battery development, AI analytics, digital transformation</t>
  </si>
  <si>
    <t>https://www.capgemini.com/us-en</t>
  </si>
  <si>
    <t>2000 Town Center</t>
  </si>
  <si>
    <t>48075</t>
  </si>
  <si>
    <t>248-980-9548</t>
  </si>
  <si>
    <t>Capgemini</t>
  </si>
  <si>
    <t>https://www.capgemini.com/</t>
  </si>
  <si>
    <t>Capgemini is a global consulting and technology firm. It enables organizations to realize business ambitions through innovation, offering end-to-end support for the battery and gigafactory lifecycle.</t>
  </si>
  <si>
    <t>Rayna Handelman</t>
  </si>
  <si>
    <t>Rayna.Handelman@Capgemini.com</t>
  </si>
  <si>
    <t>Belfor USA Ltd</t>
  </si>
  <si>
    <t>Disaster Recovery &amp; Restoration</t>
  </si>
  <si>
    <t>https://www.belfor.com/us/en/</t>
  </si>
  <si>
    <t>2425 Blue Smoke Ct S</t>
  </si>
  <si>
    <t>Fort Worth</t>
  </si>
  <si>
    <t>76105</t>
  </si>
  <si>
    <t>248-563-4287</t>
  </si>
  <si>
    <t>Belfor is a global leader in disaster recovery and property restoration, offering a vast network of technical services and resources for commercial and industrial losses.</t>
  </si>
  <si>
    <t>Leon G Halip</t>
  </si>
  <si>
    <t>leon.halip@us.Belfor.com</t>
  </si>
  <si>
    <t>Upgrade Energy</t>
  </si>
  <si>
    <t>https://www.upgradeenergytech.com/</t>
  </si>
  <si>
    <t>145 Sheldon St</t>
  </si>
  <si>
    <t>703-304-1976</t>
  </si>
  <si>
    <t>Michael Joseph</t>
  </si>
  <si>
    <t>michael@upgradeenergytech.com</t>
  </si>
  <si>
    <t>Parkside Energetics LLC</t>
  </si>
  <si>
    <t>Project development, engineering, procurement, and construction (EPC) services</t>
  </si>
  <si>
    <t>https://parksideenergetics.com/</t>
  </si>
  <si>
    <t>855 El Camino Real Ste 13A-241</t>
  </si>
  <si>
    <t>650-656-7253</t>
  </si>
  <si>
    <t>Frank O'Young</t>
  </si>
  <si>
    <t>frank.oyoung@parksideenergetics.com</t>
  </si>
  <si>
    <t>Ohm AI</t>
  </si>
  <si>
    <t>AI agents for battery R&amp;D, validation, &amp; manufacturing workflows</t>
  </si>
  <si>
    <t>https://www.ohm.ai/</t>
  </si>
  <si>
    <t>22 Battery St, Suite 400</t>
  </si>
  <si>
    <t>831-588-7285</t>
  </si>
  <si>
    <t>Paul Sinclair</t>
  </si>
  <si>
    <t>paul@ohm.ai</t>
  </si>
  <si>
    <t>Titan Mining produces zinc at its New York mine and is developing a project to become the USA's first fully integrated, end-to-end producer of natural flake graphite.</t>
  </si>
  <si>
    <t>Chevron is a multinational energy corporation that has recently entered the domestic lithium sector to support U.S. energy security and expand its new energies business.</t>
  </si>
  <si>
    <t xml:space="preserve">Amsted Graphite develops innovative graphite material solutions for multiple industries. Its products offer high strength, low thermal expansion, and superior conductivity. </t>
  </si>
  <si>
    <t xml:space="preserve">Greenwich </t>
  </si>
  <si>
    <t>New Dominion Enterprises pioneers an innovative inorganic material, Phospholyte®, optimizing battery performance for high-energy applications by enhancing safety, stability, and efficiency while preventing thermal runaway.</t>
  </si>
  <si>
    <t>Green New Energy Materials manufactures advanced, high-performance battery separator products for the lithium-ion battery industry, serving customers in the EV and energy storage sectors.</t>
  </si>
  <si>
    <t>Dai Nippon Printing is a leading global printing company that manufactures a variety of products, including high-performance, flexible plastic pouches for lithium-ion batteries used in electric vehicles.</t>
  </si>
  <si>
    <t>The company is a joint venture between Fujihatsu and Toyota Tsusho to manufacture and sell aluminum cell cases and covers for automotive batteries.</t>
  </si>
  <si>
    <t>Avery Dennison is a global materials science company specializing in the design and manufacture of a wide variety of labeling and functional materials, including advanced solutions for the battery industry.</t>
  </si>
  <si>
    <t>DAFFCO is a manufacturer of high-performance firefighting chemicals, including a proprietary solution specifically designed to suppress and cool lithium-ion battery fires.</t>
  </si>
  <si>
    <t>Kyungshin Cable is a South Korean manufacturer of automotive wires, cables, and other eco-friendly vehicle components, serving as a key supplier to major global automakers.</t>
  </si>
  <si>
    <t xml:space="preserve">
AESC Group leads the decarbonization revolution with artificial intelligence converging with the internet of things -driven battery solutions, globally pioneering high-performance EV and energy storage, accelerating the shift to a sustainable future.</t>
  </si>
  <si>
    <t xml:space="preserve">
American Lithium Energy leads with the world's highest energy density silicon-based lithium-ion batteries, setting industry safety benchmarks. Its patented technologies ensure powerful, long-lasting, and safe cells, eliminating trade-offs in energy density, life cycle, and safety.</t>
  </si>
  <si>
    <t xml:space="preserve">
BlueOval SK  shapes America's mobility future, pivotal in EV adoption. Its high-efficiency lithium-ion batteries offer convenient transport—charging faster and traveling farther, driving an endurable tomorrow.</t>
  </si>
  <si>
    <t xml:space="preserve">
Blue Solutions propels battery tech, elevating energy density, power, and safety. Its solid-state 100% tech, highly recyclable, secures an endurable future. </t>
  </si>
  <si>
    <t xml:space="preserve">
BlueOvalSK shapes America's mobility future, pivotal in EV adoption. Its high-efficiency lithium-ion batteries offer convenient transport—charging faster and traveling farther, driving an endurable tomorrow.</t>
  </si>
  <si>
    <t xml:space="preserve">Britishvolt specializes in developing and manufacturing lithium-ion batteries for electric vehicles, focusing on innovation and large-scale production. </t>
  </si>
  <si>
    <t>BM AP (moved it to cell manufacturing) MK</t>
  </si>
  <si>
    <t>Enpower Greentech is a developer of energy storage battery technologies and services designed for renewable energy and smart power applications with focus on cell manufacturing, such as LFP.</t>
  </si>
  <si>
    <t xml:space="preserve">Ford's BlueOval Battery Park in Michigan focuses on producing electric vehicle batteries, enhancing EV manufacturing capabilities, and advancing lithium-ion and solid-state battery technologies for transportation solutions.
</t>
  </si>
  <si>
    <t>Gotion is a rapidly expanding company focused on innovative energy solutions and next-gen battery technology such as advanced lithium-ion batteries for electric vehicles and stationary applications.</t>
  </si>
  <si>
    <t>Kore Power designs and manufactures high-density lithium-ion batteries and energy storage systems, primarily for utility, industrial, and mission-critical markets globally, with a focus on innovation.</t>
  </si>
  <si>
    <t>LG Energy Solution, subsidiary of the LG Chem,  is a key player in the EV battery market, manufacturing and designing lithium-ion batteries for electric vehicles and energy storage systems.</t>
  </si>
  <si>
    <t xml:space="preserve">Nanotech Energy delivers safe and efficient super material-based solutions for cutting-edge products. </t>
  </si>
  <si>
    <t>Our Next Energy is doubling the EV range, prioritizing safety with innovative chemistries, and building a North American supply chain with abundant materials for cost-effective, resilient batteries.</t>
  </si>
  <si>
    <t>Plans to reach 32 Gwh once ramped up to full capacity</t>
  </si>
  <si>
    <t>QuantumScape is building high-performing solid-state batteries. Its decade-long effort results in fast-charging, long-lasting, and safer batteries, addressing key areas like battery life and charging speed.</t>
  </si>
  <si>
    <t>StarPlus Energy, a joint venture between Stellantis and Samsung SDI, specializes in producing lithium-ion batteries for electric vehicles in its North American facilities.</t>
  </si>
  <si>
    <t>A joint venture company will produce leading edge lithium-ion battery cells and modules to meet a significant portion of Stellantis’ vehicle production requirements in North America.</t>
  </si>
  <si>
    <t>StromVolt</t>
  </si>
  <si>
    <t>Tesla supports the world’s energy transition at its hub for Model S, Model 3, Model X and Model Y production.</t>
  </si>
  <si>
    <t>Tesla is building a lithium-ion battery gigafactory with over 10 million square feet of factory floor. Gigafactory Texas is a manufacturing hub for Model Y and the home of Cybertruck.</t>
  </si>
  <si>
    <t>pressroom.toyota.com/facility/Toyota-battery-manufacturing-north-carolina-tbmnc/; https://pressroom.toyota.com/toyota-supercharges-north-carolina-battery-plant-with-new-8-billion-investment/</t>
  </si>
  <si>
    <t xml:space="preserve">
Toyota Battery Manufacturing, North Carolina, will produce lithium-ion batteries for our growing electrified vehicle range. It will be operational in 2025 with 100% renewable energy and six production lines.</t>
  </si>
  <si>
    <t xml:space="preserve">
LG Energy Solution is producing batteries for the future of transportation with cutting-edge battery cells crafted by innovation. Its committed to utilizing state-of-the-art industry methods for superior cell production. </t>
  </si>
  <si>
    <t xml:space="preserve">
Ultium Cells is producing batteries for  the future of transportation with cutting-edge battery cells crafted by innovation. Its committed to utilizing state-of-the-art industry methods for superior cell production. </t>
  </si>
  <si>
    <t>Lyten is a super-material applications company that has developed Lyten 3D Graphene™, which it uses to produce high-performance, next-generation lithium-sulfur batteries.</t>
  </si>
  <si>
    <t>Honda is establishing a comprehensive electric vehicle value chain in Canada. This includes a new EV assembly plant and a standalone battery manufacturing facility at its Alliston, Ontario, location.</t>
  </si>
  <si>
    <t>Form Energy is a U.S. company developing and manufacturing large-scale, iron-air batteries. Its technology is designed for multi-day energy storage to ensure a reliable electric grid.</t>
  </si>
  <si>
    <t>ZincFive develops and delivers proprietary nickel-zinc battery solutions. The company offers safe, high-power-density, and recyclable battery systems for mission-critical applications like data centers and transportation.</t>
  </si>
  <si>
    <t xml:space="preserve">
AESC Group leads a revolution with artificial intelligence converging with the internet of things-driven battery solutions, globally pioneering high-performance EV and energy storage, accelerating the shift to an endurable future.</t>
  </si>
  <si>
    <t>American Battery Solutions delivers high-quality lithium-ion integrated battery solutions to meet energy needs</t>
  </si>
  <si>
    <t xml:space="preserve">BlueOvalSK's mega campus is envisioned to be an endurable automotive manufacturing ecosystem. </t>
  </si>
  <si>
    <t>Stryten Energy offers advanced lead, lithium, and vanadium batteries, allowing its customers to select the right chemistry or chemistries to design a solution that best fits their energy needs.</t>
  </si>
  <si>
    <t>EMBS Battery Systems is a battery pack original design manufacturer and manufacturing services provider, specializing in low-voltage lithium-ion battery packs for robotics and other cordless applications.</t>
  </si>
  <si>
    <t>Tesla is a global leader in electric vehicle and energy solutions, manufacturing electric cars, battery energy storage, solar panels, and related products.</t>
  </si>
  <si>
    <t>Joby Aviation is a California-based company developing an all-electric, vertical take-off and landing air taxi for commercial passenger service.</t>
  </si>
  <si>
    <t>Archer is a leader in the electric, vertical take-off and landing space, developing electric air taxis to revolutionize urban transportation with safe and low-noise aircraft.</t>
  </si>
  <si>
    <t>BETA Technologies is an aerospace company developing and manufacturing electric flight and charging systems for the logistics, medical, defense, and passenger sectors.</t>
  </si>
  <si>
    <t>Eviation Aircraft develops and manufactures efficient electric aircraft to deliver a competitive solution for the regional mobility of people and goods.</t>
  </si>
  <si>
    <t xml:space="preserve">
BMW, a major car maker, develops and integrates advanced lithium-ion batteries for electric vehicles, focusing on enhancing energy density, efficiency, lifespan, and safety, while collaborating with technology partners for innovation.</t>
  </si>
  <si>
    <t>Enpower Greentech is a global leader in solid-state battery development and commercialization, producing advanced batteries with industry-leading energy density, long cycle life, and high safety.</t>
  </si>
  <si>
    <t>Forsee Power offers durable lithium-ion batteries lasting up to 15 years. Its solutions cater to all energy needs.</t>
  </si>
  <si>
    <t>Hyundai Mobis is a global auto parts vendor, focusing on autonomous driving, connectivity, and electrification to be a leader in the era of smart mobility.</t>
  </si>
  <si>
    <t>Proterra is powering the shift to electric with quiet transportation with innovative technologies, providing safer and reliable options.</t>
  </si>
  <si>
    <t>Tesla's Powerwall, paired with solar systems, stores energy for anytime use.  Megapack and Powerpack provide massive energy storage, supporting global energy.</t>
  </si>
  <si>
    <t>Lithium Battery Company  designs and assembles custom LiFePO₄, solid-state, and sodium-ion battery packs for marine, RV, industrial, and military applications from its Tampa, Florida facility.</t>
  </si>
  <si>
    <t>Coulomb Solutions Inc. is a Livermore‑based leader in commercial EV battery systems and electrification components, also expanding into residential and industrial energy storage solutions powered by LFP battery technology.</t>
  </si>
  <si>
    <t>Emerging Power is a New Jersey‑based small business since 2000, designing and manufacturing custom battery packs across chemistries for original equipment manufacturers, commercial, military, medical, internet of things, and unmanned aerial vehicle applications.</t>
  </si>
  <si>
    <t>Energy Plug Technologies Corp. is a Vancouver‑based energy‑tech company providing secure, scalable battery energy storage systems, serving data centers, artificial intelligence, transportation, residential, and utility markets across Canada and into the U.S.</t>
  </si>
  <si>
    <t>Estes Energy Solutions is a San Francisco–based innovator developing high‑performance, chemistry‑agnostic battery systems for commercial electrification, backed by BMW i Ventures and Fortescue.</t>
  </si>
  <si>
    <t>Gotion High-tech is a China-based battery manufacturer specializing in lithium iron phosphate and ternary cells for EVs and energy storage, with expanding global production in the U.S., Germany, and Asia.</t>
  </si>
  <si>
    <t>Enpower Greentech is a U.S.-based advanced battery cell manufacturer delivering semi‑solid‑state lithium‑ion, lithium‑metal, and silicon‑rich batteries which are designed and made in America for high-performance energy and mobility applications.</t>
  </si>
  <si>
    <t>ZincFive, Inc. develops and delivers proprietary nickel‑zinc battery energy‑storage and uninterruptible power supply solutions, offering safe, high‑power‑density, recyclable battery systems for mission‑critical applications such as data centers and transportation control.</t>
  </si>
  <si>
    <t>Volvo Trucks is a global leader in heavy-duty commercial vehicles, advancing battery-electric and fuel cell truck platforms, with in-house battery pack assembly and a strong focus on transport solutions.</t>
  </si>
  <si>
    <t>Upgrade Energy manufactures high-performance lithium-ion battery systems for drones and defense. It operates a vertically integrated, U.S.-based production line delivering Department of Defense-grade ruggedized and traceable battery packs.</t>
  </si>
  <si>
    <t>Lithion Technologies has developed a process to recycle 95% of lithium-ion battery components, aiming for global commercialization of its technology.</t>
  </si>
  <si>
    <t>Moment Energy repurposes end-of-life EV batteries to provide clean, affordable, and reliable battery energy storage systems.</t>
  </si>
  <si>
    <t>Aki Battery Recycling is an indigenous-led joint venture dedicated to advancing battery scrap and waste recycling in North America, creating solutions to recover valuable materials from end-of-life batteries and scrap.</t>
  </si>
  <si>
    <t>Recycling, Hazardous Waste TSDF</t>
  </si>
  <si>
    <t>Kinsbursky Brothers, Inc. is a diverse environmental company specializing in the management and recycling of all battery chemistries and the recovery of valuable metals from catalytic converters.</t>
  </si>
  <si>
    <t>Battery Metals is an energy company specializing in the hydrometallurgical processing and refining of lithium-ion battery scrap to recover critical minerals for the battery supply chain.</t>
  </si>
  <si>
    <t>2nd Life Battery is a family-owned and operated company that reconditions hybrid vehicle batteries to like-new performance, providing an eco-friendly alternative to sending them to landfills.</t>
  </si>
  <si>
    <t>Green Metals Battery Innovations is a joint venture between LG Energy Solution and Toyota Tsusho Corporation to create a closed-loop, circular economy for electric vehicle batteries in North America.</t>
  </si>
  <si>
    <t>Vivet Technology is revolutionizing manufacturing with its patented Repeating Layer Process, a parallel processing model that improves efficiency and scalability for battery module assembly and other industries.</t>
  </si>
  <si>
    <t>Herrmann Ultrasonics is a leading global provider of ultrasonic welding solutions, delivering innovative and precise welding technology that enhances product quality and manufacturing efficiency for the battery and other industries.</t>
  </si>
  <si>
    <t>Spraying Systems Co. is the leading manufacturer of spray nozzles and systems, providing solutions that optimize operations and promote manufacturing practices globally.</t>
  </si>
  <si>
    <t>Tokuden is a manufacturer of specialized induction heating equipment, including precision heated rolls critical for the calendering process in lithium-ion battery electrode manufacturing.</t>
  </si>
  <si>
    <t>Muhlbauer is a leading global provider of turnkey solutions for battery cell production, including equipment for all phases from notching to filling, as well as machinery for cell connecting boards.</t>
  </si>
  <si>
    <t>eJoule produces Li-Ion battery cathode active material compositions and doped garnet LLZO solid-state electrolyte. eJoule is able to use mixed hydroxide precipitate as a source material.</t>
  </si>
  <si>
    <t>Flex-Ion is a tier-one automotive supplier that has expanded into the development and manufacturing of lithium-ion cells, modules, and packs for the North American market.</t>
  </si>
  <si>
    <t>Vetri Labs specializes in electrochemical technology development, including various fuel cells and battery products.</t>
  </si>
  <si>
    <r>
      <t xml:space="preserve">SC Nexus is not a single company but a statewide initiative. It was awarded $45M in federal funding to support projects like the </t>
    </r>
    <r>
      <rPr>
        <b/>
        <sz val="11"/>
        <color theme="1"/>
        <rFont val="Calibri"/>
        <family val="2"/>
        <scheme val="minor"/>
      </rPr>
      <t>Carolina Institute for Battery Innovation</t>
    </r>
    <r>
      <rPr>
        <sz val="11"/>
        <color theme="1"/>
        <rFont val="Calibri"/>
        <family val="2"/>
        <scheme val="minor"/>
      </rPr>
      <t>, which will establish a stationary battery manufacturing pilot line in Columbia.</t>
    </r>
  </si>
  <si>
    <t>SC Nexus for Advanced Resilient Energy is a federally designated Tech Hub and consortium of public and private entities focused on making South Carolina a global leader in advanced resilient energy technologies.</t>
  </si>
  <si>
    <t>Tennessee Lab</t>
  </si>
  <si>
    <t>FlipBatt Technologies is a research and development company focused on creating high-power DC battery sources for specialized applications like military laser systems and DC fast-charging for the semi-truck industry.</t>
  </si>
  <si>
    <t>Heart Aerospace is a Swedish startup developing hybrid-electric regional airplanes, with significant partnerships and a growing presence in North America.</t>
  </si>
  <si>
    <t>24M Technologies is an MIT spin-off that develops and licenses its revolutionary SemiSolid™ battery manufacturing platform, enabling partners to produce lower-cost, higher-performance, and safer lithium-ion batteries.</t>
  </si>
  <si>
    <t>Roland Berger is the only leading global consultancy of European origin, providing strategy consulting to companies across all industries, including the battery and energy sectors.</t>
  </si>
  <si>
    <t>Leke Services is a consulting firm that partners with investors, founders, and leadership teams to accelerate the transition to mobility.</t>
  </si>
  <si>
    <t>ALL4 is a global consulting firm committed to shaping a future through innovative environmental, health, safety, and digital solutions for various industries.</t>
  </si>
  <si>
    <t>Energy Security Agency is a private company of specialized professionals providing comprehensive training, consulting, and emergency response solutions for incidents involving electric vehicles and energy storage systems.</t>
  </si>
  <si>
    <t>Baker Tilly is a leading advisory, tax and assurance firm that provides support for the battery industry, from supply chain optimization to navigating federal funding and tax credits.</t>
  </si>
  <si>
    <t>Hitachi Energy is a market leader in power grids, providing solutions across grid automation, integration, high voltage products, and transformers to make the world's energy system more secure.</t>
  </si>
  <si>
    <t xml:space="preserve">Aypa Power, a Blackstone portfolio company, develops, owns, and operates utility-scale energy storage and hybrid renewable energy projects across North America. </t>
  </si>
  <si>
    <t>Albuquerque</t>
  </si>
  <si>
    <t>Foley, Inc. is a Caterpillar dealer that provides comprehensive power solutions, including the sale and service of battery energy storage systems for grid stability and reliability.</t>
  </si>
  <si>
    <t>Invenergy is a leading privately held global developer and operator of energy solutions, including renewables, energy storage, and natural gas power generation. Fluence Energy is a global company that provides energy storage products, services, and software for renewables and storage.</t>
  </si>
  <si>
    <t>Parkside Energetics turns solar and battery ideas into reality. The firm provides guidance; feasibility studies; project development; and engineering, procurement, and construction management for energy-saving projects.</t>
  </si>
  <si>
    <t>Ohm provides artificial intelligence agents for battery teams, trained in electrochemistry and data engineering. The agents embed into R&amp;D and manufacturing workflows to accelerate innovation and bridge workforce gaps.</t>
  </si>
  <si>
    <t>BNEF Cell Component database; https://www.anoviontech.com/news/anovion-technologies-announces-plans-for-800-million-initial-investment-in-new-manufacturing-facility-in-southwest-georgia/; https://thepostsearchlight.com/2025/07/16/anovion-still-aiming-for-2026-construction/</t>
  </si>
  <si>
    <t>6/12/2023 1/28/2026</t>
  </si>
  <si>
    <t>Muscle Shoals Plant</t>
  </si>
  <si>
    <t>https://www.anoviontech.com/news/anovion-launches-as-a-leader-in-the-north-american-battery-materials-supply-chain/</t>
  </si>
  <si>
    <t>203x SOP</t>
  </si>
  <si>
    <t>Anovion +AC15+P15:U15+O15:U1+N15:U15</t>
  </si>
  <si>
    <t>6/13/2023 1/28/2026</t>
  </si>
  <si>
    <t>BNEF Component Database; https://www.recyclingtoday.com/article/ascend-elements-ev-battery-recycling-hopkinsville-kentucky/; https://www.electrive.com/2022/08/03/ascend-elements-to-manufacture-battery-materials-in-kentucky/; https://www.areadevelopment.com/newsItems/8-4-2022/ascend-elements-hopkinsville-kentucky.shtml; https://www.energy.gov/sites/default/files/2022-11/DOE%20BIL%20Battery%20FOA-2678%20Selectee%20Fact%20Sheets.pdf; https://battery-tech.net/ascend-reduces-hopkinsville-ev-battery-plans-after-grant-cancellation/</t>
  </si>
  <si>
    <t xml:space="preserve">Construction started in Q4 of 2022 and begin operations in late 2026; will be able to supply cathode material for 250,000 vehicles,  Recipient of $164M under DE-FOA-2678; Will convert metal salts and precursor to cathode active material from an adjacent recycling facility into cathode active material </t>
  </si>
  <si>
    <t>6/15/2023 1/28/2026</t>
  </si>
  <si>
    <t>BNEF: Interactive Datasets/Storage/Component manufacturers/All components, https://catalysts.basf.com/industries/automotive-transportation/battery-materials/global-footprint/basf-toda-battery-materials-llc#:~:text=Site%20Footprint,-Headquartered%20in%20Sanyo&amp;text=It%20has%20approximately%20130%20employees,of%20approximately%2035%2C000%20metric%20tons; https://www.energy.gov/eere/success-stories/articles/eere-success-story-basf-catalysts-opens-cathode-production-facility</t>
  </si>
  <si>
    <t>Orangeburg County</t>
  </si>
  <si>
    <t>https://governor.sc.gov/news/2024-10/birla-carbon-selects-orangeburg-county-first-south-carolina-operation#:~:text=The%20initial%20phase%20will%20produce,to%20be%20online%20in%202026.</t>
  </si>
  <si>
    <t>bormansm.com, https://www.bormansm.com/about-us/#:~:text=Today%2C%20the%20site%20employs%20nearly,15%20years%20of%20work%20history. https://seekingalpha.com/article/4503319-5e-advanced-materials-the-best-way-to-play-an-emerging-market; https://infrastructure-exchange.energy.gov/TeamingPartners.aspx?foaid=6d77cd61-8167-4fcf-acac-1ad049d70470</t>
  </si>
  <si>
    <t>8/3/2022 1/28/2026</t>
  </si>
  <si>
    <t>The company is facing financial difficulties. Plan to expand to 7500 MT</t>
  </si>
  <si>
    <t>12/23/2024 1/28/2026</t>
  </si>
  <si>
    <t>Projected 2026 SOP</t>
  </si>
  <si>
    <t>8/7/2022 1/28/2026</t>
  </si>
  <si>
    <t>Temiskaming Shores</t>
  </si>
  <si>
    <t>P0J 1P0</t>
  </si>
  <si>
    <t>https://www.globenewswire.com/news-release/2025/01/28/3016237/0/en/Electra-Initiates-Feasibility-Study-for-Battery-Recycling-Refinery.html; https://www.canada.ca/en/innovation-science-economic-development/news/2025/03/government-of-canada-welcomes-proposal-from-electra-battery-materials-that-will-strengthen-canadas-critical-minerals-value-chain.html</t>
  </si>
  <si>
    <t>1/29/2025 1/28/2026</t>
  </si>
  <si>
    <t>MT Nickel-cobalt MHP</t>
  </si>
  <si>
    <t>1/14/2024 1/28/2026</t>
  </si>
  <si>
    <t>2026 SOP</t>
  </si>
  <si>
    <t>https://www.greencarcongress.com/2024/01/20240106-e25.html; https://www.proactiveinvestors.com.au/companies/news/1026739/element-25-achieves-important-hpmsm-feasibility-milestone-with-general-motors-1026739.html; https://smallcaps.com.au/element-25-us-department-energy-grant-manganese-refinery-louisiana/</t>
  </si>
  <si>
    <t>enevate.com, https://growjo.com/company/Enevate_Corporation, https://www.yahoo.com/now/enevate-achieves-major-goals-2021-100000895.html?guccounter=1&amp;guce_referrer=aHR0cHM6Ly93d3cuZ29vZ2xlLmNvbS8&amp;guce_referrer_sig=AQAAACnbVQfS6hRg4CyW96-lML-IpknAVlziJU9-6oVWc0SRi6EKinNd0ClSTKlQp0bFcKqn_EAm50I6jgXlrgK00S2dgof2eWHXANTgRiKPq5zwGUG_n9hQ5-5GWGxFFoLybtIQL5di-AWidOBJVd7Qlzj7uuQgIJMINzwkc_iPujAG; https://engineering.uci.edu/news/2025/6/uc-irvine-born-startup-enevate-solving-evs-biggest-pain-points</t>
  </si>
  <si>
    <t>Solar powered carbon neutral facility; $200M investment; Projected 2027 SOP</t>
  </si>
  <si>
    <t>2/17/2024 1/28/2026</t>
  </si>
  <si>
    <t>5373 Chemin Saint-Anicet</t>
  </si>
  <si>
    <t>La Baie</t>
  </si>
  <si>
    <t>G7B 3N9</t>
  </si>
  <si>
    <t>Questionnaire; https://firstphosphate.com/first-phosphate-chooses-facility-in-saguenay-lac-st-jean-quebec-canada-for-deployment-of-its-iron-phosphate-plant/</t>
  </si>
  <si>
    <t>LFP Cathode</t>
  </si>
  <si>
    <t>LFP Anode</t>
  </si>
  <si>
    <t>Investment of $2.3B; the facility has met community opposition; no. employees was apportioned by production rates; projected SOP 203x</t>
  </si>
  <si>
    <t>Developing a pitch coating facility; expected on-line 202x; natural graphite</t>
  </si>
  <si>
    <t>Jay DB; graphexgroup.com; https://www.detroitnews.com/story/business/autos/2022/03/22/graphex-technologies-put-graphite-processing-site-warren/9457731002/; https://www.businesswire.com/news/home/20230223005314/en/Graphex-Technologies-Update-Global-Expansion-Progress-and-Business-Strategy-Highlights; https://pamirllc.com/blog/the-u-s-is-building-a-homegrown-synthetic-graphite-supply-chain-for-ev-batteries</t>
  </si>
  <si>
    <t>6/18/2023 1/28/2026</t>
  </si>
  <si>
    <t>Projected SOP of 202x</t>
  </si>
  <si>
    <t>https://www.wkbn.com/news/local-news/warren-news/funding-increased-for-graphite-one-project-in-trumbull-county; https://www.wfmj.com/story/52777438/report-reveals-size-of-proposed-billion-dollar-graphite-plant-in-weathersfield</t>
  </si>
  <si>
    <t>4/30/2024 8/25/2024 2/3/2026</t>
  </si>
  <si>
    <t>Synthetic Graphite</t>
  </si>
  <si>
    <t>Considering Oregon, Nevada, Texas, North Carolina, and Colorado; Projected 203x SOP</t>
  </si>
  <si>
    <t>Recipient of DOE BI Battery FOA-2678 to build two 15k MT/yr Lithium iron phosphate powder lines; Facility was stated to be at the same site as their Carondelet St. Louis facility; Projected 2026 SOP</t>
  </si>
  <si>
    <t>L&amp;F / Mitra Chem</t>
  </si>
  <si>
    <t>Muskegon Plant</t>
  </si>
  <si>
    <t>L&amp;F Co., Ltd. / Mitra Chem</t>
  </si>
  <si>
    <t>https://www.mitrachem.com/, http://www.landf.co.kr/</t>
  </si>
  <si>
    <t>Mountain  View / Daegu</t>
  </si>
  <si>
    <t>CA / Gyeongsangbuk-do</t>
  </si>
  <si>
    <t>US / South Korea</t>
  </si>
  <si>
    <t>https://www.mitrachem.com/post/us-department-of-energy-selects-mitra-chem-for-100-million-award-for-domestic-battery-manufacturing; https://www.businesskorea.co.kr/news/articleView.html?idxno=237903</t>
  </si>
  <si>
    <t>L&amp;F Co., Ltd. is a South Korean battery materials provider specializing in cathode active materials (CAM). Mitra Chem is a U.S.-based innovator that uses an AI-enabled platform to accelerate the development and production of iron-based cathode materials like LFP and LMFP.</t>
  </si>
  <si>
    <t>6/14/2023 2/3/2026</t>
  </si>
  <si>
    <t>2026 SOP; Facility will meet capacity by 2027; $3.2B investment</t>
  </si>
  <si>
    <t>Coated Spherical graphite</t>
  </si>
  <si>
    <t>Processing Plant</t>
  </si>
  <si>
    <t>https://ryzon.au</t>
  </si>
  <si>
    <t>Ryzon Materials Limited</t>
  </si>
  <si>
    <t>Ryzon Materials Limited is a vertically integrated lithium-ion battery company. It develops high-purity natural graphite from its Nachu project in Tanzania and is planning downstream AAM production for the U.S. market.</t>
  </si>
  <si>
    <t>https://chargedevs.com/newswire/magnis-to-supply-us-processed-graphite-anode-material-to-tesla/; https://www.youtube.com/watch?v=8hCj6yNbsXg</t>
  </si>
  <si>
    <t>6/17/2023 2/3/2026</t>
  </si>
  <si>
    <t>Used to be Magnis Energy Tech; Signed offtake agreement with Tesla in 2023; 203x projected SOP</t>
  </si>
  <si>
    <t>NanoGraf Flint Facility</t>
  </si>
  <si>
    <t>Flint Commerce Center</t>
  </si>
  <si>
    <t>Projected 2027 SOP</t>
  </si>
  <si>
    <t>https://www.nanograf.com/media/next-gen-ev-in-flint; https://www.cityofflint.com/nanograf-to-build-electric-vehicle-battery-plant-in-flint/</t>
  </si>
  <si>
    <t>NEI Corp</t>
  </si>
  <si>
    <t>NEI Cathode Manufacturing Plant</t>
  </si>
  <si>
    <t>Nickel-based cathode powders</t>
  </si>
  <si>
    <t>https://www.neicorporation.com/products/batteries/cathode-anode-powders/</t>
  </si>
  <si>
    <t>NEI Corporation is a nanotechnology-focused materials company that develops and manufactures advanced cathode, anode, electrolyte, and protective coating solutions. It serves the lithium-ion and sodium-ion battery markets with both standard commercial powders and custom-synthesized materials.</t>
  </si>
  <si>
    <t>NEI Anode Manufacturing Plant</t>
  </si>
  <si>
    <t xml:space="preserve">https://www.neicorporation.com/products/batteries/cathode-anode-powders/ </t>
  </si>
  <si>
    <t>Baie-Comeau BAM Facility</t>
  </si>
  <si>
    <t>Norderra Hub</t>
  </si>
  <si>
    <t>Baie-Comeau</t>
  </si>
  <si>
    <t>G4Z 2L6</t>
  </si>
  <si>
    <t>613-241-9959</t>
  </si>
  <si>
    <t>https://www.northerngraphite.com/northern-graphite-and-bmi-group-to-collaborate-on-development-plan-for-battery-anode-material-facility-at-former-baie-comeau-paper-mill/; https://www.thebmigroup.ca/bulletin/northern-graphite-and-bmi-group-to-collaborate-on-development-plan-for</t>
  </si>
  <si>
    <t>8/3/2022 8/3/2025 2/3/2026</t>
  </si>
  <si>
    <t>Recipient of $150M from DE-FOA-2678 to build this facility; This company is a wholly owned subsidiary of Novonix LLC; 2028 SOP</t>
  </si>
  <si>
    <t>10/10/2023 2/3/2026</t>
  </si>
  <si>
    <t>https://www.energy.gov/sites/default/files/2022-11/DOE%20BIL%20Battery%20FOA-2678%20Selectee%20Fact%20Sheets.pdf; https://chargedevs.com/newswire/novonix-finalizes-chattanooga-land-deal-for-second-synthetic-graphite-facility/#:~:text=EV%20Engineering%20News-,NOVONIX%20finalizes%20Chattanooga%20land%20deal%20for%20second%20synthetic%20graphite%20facility,over%2050%2C000%20tonnes%20in%20Chattanooga</t>
  </si>
  <si>
    <t>Nth Cycle</t>
  </si>
  <si>
    <t>Fairfield Facility</t>
  </si>
  <si>
    <t>Critical Metal Refining</t>
  </si>
  <si>
    <t>Nickel-Cobalt Mixed Hydroxide Precipitate</t>
  </si>
  <si>
    <t>https://nthcycle.com/</t>
  </si>
  <si>
    <t>6400 LeSaint Dr</t>
  </si>
  <si>
    <t>45014</t>
  </si>
  <si>
    <t>978-969-2321</t>
  </si>
  <si>
    <t>Nth Cycle, Inc</t>
  </si>
  <si>
    <t>Beverly</t>
  </si>
  <si>
    <t>https://nthcycle.com/news/nth-cycle-begins-operations-of-first-domestic-commercial-scale-nickel-and-cobalt-scrap-refining-system-in-fairfield-ohio/; https://www.recyclingtoday.com/news/nth-cycle-starts-up-commercial-operations/</t>
  </si>
  <si>
    <t>Nth Cycle is a metal refining technology company. It utilizes a modular electro-extraction system to recover critical metals like nickel and cobalt from battery scrap and ore, producing high-purity battery-grade materials.</t>
  </si>
  <si>
    <t>12/4/2022 2/3/2026</t>
  </si>
  <si>
    <t>Nickel-based cathode</t>
  </si>
  <si>
    <t>Bécancour Plant 1</t>
  </si>
  <si>
    <t>BNEF Cell Component Database; https://news.gm.ca/en/home/newsroom.detail.html/Pages/news/ca/en/2023/may/0529_posco-announcement.html; https://www.greencarcongress.com/2023/06/20230601-gmposco.html; https://sustainablebiz.ca/quebec-battery-facility-proceeds-as-planned-gm-posco</t>
  </si>
  <si>
    <t>Should start production in 2026; Phase 1 (30,000 MT CAM) is moving forward. Phase 2 (precursor materials) is paused indefinitely.</t>
  </si>
  <si>
    <t>Posco Future M</t>
  </si>
  <si>
    <t>POSCO Future M</t>
  </si>
  <si>
    <t>poscochemical.com/en/index.do/</t>
  </si>
  <si>
    <t>Pohang-si</t>
  </si>
  <si>
    <t>Gyeongsangbuk-do</t>
  </si>
  <si>
    <t>Honda-POSCO CAM/pCAM Facility</t>
  </si>
  <si>
    <t>Cathode precursor</t>
  </si>
  <si>
    <t>https://www.pm.gc.ca/en/news/news-releases/2024/04/25/honda-build-canadas-first-comprehensive-electric-vehicle-supply-chain; https://www.cbc.ca/news/business/honda-canada-ev-announcement-1.7533402</t>
  </si>
  <si>
    <t>https://www.esgdive.com/news/honda-postpones-ontario-canada-investment-ev-batteries-11-billion-tariffs/748458/</t>
  </si>
  <si>
    <t>POSCO Future M (formerly POSCO Chemical) is a South Korean battery materials leader specializing in high-nickel cathode materials (NCM, NCMA) and anode materials (natural and artificial graphite).</t>
  </si>
  <si>
    <t>Postponed (Re-evaluation in 2027-2028)</t>
  </si>
  <si>
    <t>Honda-POSCO Anode Facility</t>
  </si>
  <si>
    <t>https://www.poscofuturem.com/en/</t>
  </si>
  <si>
    <t>Charleston</t>
  </si>
  <si>
    <t>4/18/2024 2/3/2026</t>
  </si>
  <si>
    <t>Sicona Battery Technologies Pty Ltd</t>
  </si>
  <si>
    <t>Sicona U.S. Commercial Production Facility</t>
  </si>
  <si>
    <t>Silicon-Carbon</t>
  </si>
  <si>
    <t>https://www.siconabattery.com/</t>
  </si>
  <si>
    <t>TBA</t>
  </si>
  <si>
    <t>6,700 MT (Initial Phase); 26,500 MT (Full Scale)</t>
  </si>
  <si>
    <t>https://www.manufacturingdive.com/news/sicona-to-build-first-us-battery-anode-plant-in-southeast/714027/; https://www.siconabattery.com/contact</t>
  </si>
  <si>
    <t>North Wollongong</t>
  </si>
  <si>
    <t>Sicona produces high-performance silicon-carbon (SiCx®) anode materials using a "top-down" mechanical reduction process that avoids the high costs and hazards of silane gas.</t>
  </si>
  <si>
    <t>Sparkz Inc</t>
  </si>
  <si>
    <t>Sparkz Sacramento Plant</t>
  </si>
  <si>
    <t>FeCAM™ cathode material</t>
  </si>
  <si>
    <t>https://sparkz.energy/</t>
  </si>
  <si>
    <t>Metro Air Park</t>
  </si>
  <si>
    <t>https://sparkz.energy/news/; https://www.treasurer.ca.gov/caeatfa/meeting/2024/0716/4a21.pdf</t>
  </si>
  <si>
    <t>20,000 MT (Target)</t>
  </si>
  <si>
    <t>Sparkz Bridgeport Iron Phosphate Plant</t>
  </si>
  <si>
    <t>Iron Phosphate precursor</t>
  </si>
  <si>
    <t>https://sparkz.energy/sparkz-doe-grant/; https://wvpublic.org/w-va-battery-manufacturer-gets-10-million-federal-boost/</t>
  </si>
  <si>
    <t>Plan to scale to ~350 people total</t>
  </si>
  <si>
    <t>BM AP MK</t>
  </si>
  <si>
    <t>9/25/2024 2/3/2026</t>
  </si>
  <si>
    <t>Urbix</t>
  </si>
  <si>
    <t>Coated Spherical Purified Graphite (CSPG)</t>
  </si>
  <si>
    <t>3110 N Greenfield Rd</t>
  </si>
  <si>
    <t>480-630-4433</t>
  </si>
  <si>
    <t>Urbix, Inc.</t>
  </si>
  <si>
    <t>https://www.urbix.inc/graphite-anode-market; https://www.aztechcouncil.org/mesa-electric-vehicle-battery-supplier-collaborating-with-global-company-for-us-production/</t>
  </si>
  <si>
    <t>Urbix is a U.S.-based clean-tech company specializing in the processing of natural graphite. The company uses a proprietary, eco-friendly chemical purification process that eliminates the need for hydrofluoric acid.</t>
  </si>
  <si>
    <t>Vianode Via TWO</t>
  </si>
  <si>
    <t>Vianode AS</t>
  </si>
  <si>
    <t>https://www.vianode.com/</t>
  </si>
  <si>
    <t>Yarmouth Yards Industrial Park</t>
  </si>
  <si>
    <t>St Thomas</t>
  </si>
  <si>
    <t>N5P 3V7</t>
  </si>
  <si>
    <t>https://www.investontario.ca/press-release/vianode-plans-build-north-americas-first-large-scale-clean-synthetic-graphite-plant-ontario; https://www.vianode.com/news/vianode-signs-usd-multi-billion-long-term-supply-agreement-for-ev-battery-grade-anode-graphite-with-gm</t>
  </si>
  <si>
    <t>Vianode is a Norwegian advanced battery materials company. It produces high-performance, ultra-low-carbon synthetic anode graphite using a proprietary thermal process.</t>
  </si>
  <si>
    <r>
      <t xml:space="preserve">While the supply agreement with General Motors begins in </t>
    </r>
    <r>
      <rPr>
        <b/>
        <sz val="11"/>
        <color theme="1"/>
        <rFont val="Calibri"/>
        <family val="2"/>
        <scheme val="minor"/>
      </rPr>
      <t>2027</t>
    </r>
    <r>
      <rPr>
        <sz val="11"/>
        <color theme="1"/>
        <rFont val="Calibri"/>
        <family val="2"/>
        <scheme val="minor"/>
      </rPr>
      <t xml:space="preserve">, Vianode has indicated that production at the St. Thomas plant is slated for </t>
    </r>
    <r>
      <rPr>
        <b/>
        <sz val="11"/>
        <color theme="1"/>
        <rFont val="Calibri"/>
        <family val="2"/>
        <scheme val="minor"/>
      </rPr>
      <t>2028</t>
    </r>
    <r>
      <rPr>
        <sz val="11"/>
        <color theme="1"/>
        <rFont val="Calibri"/>
        <family val="2"/>
        <scheme val="minor"/>
      </rPr>
      <t xml:space="preserve">. Initial 2027 deliveries for the contract may be supported by their </t>
    </r>
    <r>
      <rPr>
        <b/>
        <sz val="11"/>
        <color theme="1"/>
        <rFont val="Calibri"/>
        <family val="2"/>
        <scheme val="minor"/>
      </rPr>
      <t>Via ONE</t>
    </r>
    <r>
      <rPr>
        <sz val="11"/>
        <color theme="1"/>
        <rFont val="Calibri"/>
        <family val="2"/>
        <scheme val="minor"/>
      </rPr>
      <t xml:space="preserve"> facility in Herøya, Norway, which is already operational. Facility workforce will eventually reach 1000; capacity 150,000 MT</t>
    </r>
  </si>
  <si>
    <t>planning on building in AZ, TX or NV</t>
  </si>
  <si>
    <t>2/11/2025 2/3/2026</t>
  </si>
  <si>
    <t>Ahmad's email on 2.11.25; corroborated by Avicenne energy</t>
  </si>
  <si>
    <t>Hithium Mesquite Plant</t>
  </si>
  <si>
    <t>20 East Trinity Pointe</t>
  </si>
  <si>
    <t>Mesquite</t>
  </si>
  <si>
    <t>https://hithium.com/en/; https://www.energy-storage.news/hithium-lg-es-begin-us-manufacturing-of-dedicated-battery-storage-products/; https://www.hithium.com/newsroom/latest/details/82.html</t>
  </si>
  <si>
    <t>7/24/2024 8/25/2024 2/3/2026</t>
  </si>
  <si>
    <t>Kreisel Electric (John Deere)</t>
  </si>
  <si>
    <t>1/1/2024 2/3/2026</t>
  </si>
  <si>
    <t>8/10/2021 2/3/2026</t>
  </si>
  <si>
    <t>SOP 203x as Microvast needs to raise additional capital to continue plans; Will make cells, packs and modules;  chemistry is unknown, but Microvast makes LTO, Nickel manganese cobalt and Lithium iron phosphate chemistries; BNEF has facility capacity at &lt; 1GWh/yr</t>
  </si>
  <si>
    <t>SOP 203x as Microvast needs to raise additional capital to continue plans; Will make cells, modules, and packs; chemistry is unknown, but Microvast makes LTO, Nickel manganese cobalt and Lithium iron phosphate chemistries</t>
  </si>
  <si>
    <t>6/19/2023 2/3/2026</t>
  </si>
  <si>
    <t>6/11/2023 8/31/2025 2/3/2026</t>
  </si>
  <si>
    <t>https://www.lithionbattery.com/news/charger-industries-joins-the-lithion-battery-group-of-companies/#:~:text=HENDERSON%2C%20Nevada%20/%20CALGARY%2C%20Alberta,applications%20where%20reliability%20is%20paramount; https://www.cbc.ca/news/canada/edmonton/alberta-lithium-pilot-project-1.7650791</t>
  </si>
  <si>
    <t>Charger Industries Calgary Facility</t>
  </si>
  <si>
    <t>https://www.lithionbattery.com/charger/home</t>
  </si>
  <si>
    <t>#128, 1220 28 St NE</t>
  </si>
  <si>
    <t>T2A 6A2</t>
  </si>
  <si>
    <t>403-208-8173</t>
  </si>
  <si>
    <t>Engineered Power</t>
  </si>
  <si>
    <t>https://www.lithionbattery.com/engineered-power/home</t>
  </si>
  <si>
    <t>#20, 3103 - 14th Ave NE</t>
  </si>
  <si>
    <t>https://www.lithionbattery.com/engineered-power/about</t>
  </si>
  <si>
    <t>Magna Structures Stanton</t>
  </si>
  <si>
    <t>Battery Enclosures &amp; Frame Manufacturing</t>
  </si>
  <si>
    <t>https://www.magna.com/careers/blueoval</t>
  </si>
  <si>
    <t>BlueOval City Supplier Park</t>
  </si>
  <si>
    <t>https://www.manufacturingdive.com/news/ford-supplier-magna-intl-790m-3-plants-stanton-lawrenceburg-tennessee/688586/; https://www.magna.com/careers/blueoval/magna-structures-stanton; https://www.manufacturingdive.com/news/ford-supplier-magna-intl-790m-3-plants-stanton-lawrenceburg-tennessee/688586/</t>
  </si>
  <si>
    <t>While construction is significantly advanced, important to note that SOP has been realigned with Ford's updated "Project T3" electric truck timeline, which was pushed to 2028 as of late 2025/early 2026</t>
  </si>
  <si>
    <t>Magna Structures Heart Lake</t>
  </si>
  <si>
    <t>100 Ace Dr</t>
  </si>
  <si>
    <t>Brampton</t>
  </si>
  <si>
    <t>L6R 3Y2</t>
  </si>
  <si>
    <t>905-726-2462</t>
  </si>
  <si>
    <t>https://www.investontario.ca/press-release/magna-expands-ontario-ev-operations-new-brampton-plant-five-upgraded-facilities</t>
  </si>
  <si>
    <t>Aries Grid Ravenswood Plant</t>
  </si>
  <si>
    <t>LFP Utility-Scale Battery Systems</t>
  </si>
  <si>
    <t>https://one.ai/grid</t>
  </si>
  <si>
    <t>Ravenswood</t>
  </si>
  <si>
    <t>https://one.ai/one-focuses-on-infrastructure-defense-pauses-evs; https://www.bherenewables.com/ravenswood</t>
  </si>
  <si>
    <t>primary supplier for the BHE Renewables solar microgrid, which is scaling up to power the neighboring TIMET titanium facility</t>
  </si>
  <si>
    <t>Tesla Texas Megafactory</t>
  </si>
  <si>
    <t>Megapack 3 (grid-scale battery)</t>
  </si>
  <si>
    <t>https://www.tesla.com/megafactory</t>
  </si>
  <si>
    <t>111 Empire Blvd</t>
  </si>
  <si>
    <t>Brookshire</t>
  </si>
  <si>
    <t>https://www.chron.com/culture/article/tesla-megapack-3-texas-21041024.php; https://www.fox26houston.com/news/tesla-begins-hiring-new-200-million-megafactory-near-houston</t>
  </si>
  <si>
    <t>Deliveries of the Megapack 3 produced at this site are officially targeted for the second half of 2026; may reach 50 GWh</t>
  </si>
  <si>
    <t>Tesla is a U.S.-based clean energy and EV company. Its energy division, Tesla Energy, is one of the world's largest providers of stationary battery storage, ranging from residential (Powerwall) to utility-scale (Megapack) systems.</t>
  </si>
  <si>
    <t>4/18/2024 2/4/2026</t>
  </si>
  <si>
    <t>ABTC McCarran Plant</t>
  </si>
  <si>
    <t>Battery-grade lithium hydroxide, nickel, cobalt, and manganese</t>
  </si>
  <si>
    <t>https://americanbatterytechnology.com/projects/recycling-plant/</t>
  </si>
  <si>
    <t>2500 Peru Drive</t>
  </si>
  <si>
    <t>Info from Avicenne Energy; https://americanbatterytechnology.com/projects/recycling-plant/</t>
  </si>
  <si>
    <t>9/25/2024 2/4/2026</t>
  </si>
  <si>
    <t>Info from Avicenne Energy; Questionnaire; americanbatterytechnology.com</t>
  </si>
  <si>
    <t>Info from Avicenne Energy; https://americanbatterytechnology.com/press-release/american-battery-technology-company-awarded-144-million-grant-contract-from-u-s-department-of-energy-for-construction-of-second-lithium-ion-battery-recycling-facility/</t>
  </si>
  <si>
    <t>&lt;1,000</t>
  </si>
  <si>
    <t>Technology validation and pilot-scale material recovery</t>
  </si>
  <si>
    <t>202x SOP</t>
  </si>
  <si>
    <t>Princeton Nuenergy &amp; Wistron GreenTech</t>
  </si>
  <si>
    <t>Delta Innovation Lab</t>
  </si>
  <si>
    <t>#110, 7858 Hoskins St</t>
  </si>
  <si>
    <t>V4G 1M4</t>
  </si>
  <si>
    <t>778-574-4444</t>
  </si>
  <si>
    <t>kg/day</t>
  </si>
  <si>
    <t>https://recyclico.com/recyclico-secures-scalable-facility-to-accelerate-commercialization-of-critical-mineral-and-metal-recovery/; https://www.nacleanenergy.com/energy-storage/recyclico-secures-construction-permits-advancing-laboratory-toward-early-2026-completion</t>
  </si>
  <si>
    <t>The Richmond facility (13260 Delf Pl) was a pilot-scale site. The Delta facility is a 10,047-square-foot commercial-scale hub. It houses a demonstration plant which is larger and more advanced, used to qualify materials for automotive OEMs like Lucid.</t>
  </si>
  <si>
    <t>ABTC Corporate HQ &amp; Labs</t>
  </si>
  <si>
    <t>Extraction technology development and process optimization</t>
  </si>
  <si>
    <t>100 W. Liberty St, Suite 760</t>
  </si>
  <si>
    <t>Currently trying to sell this property</t>
  </si>
  <si>
    <t>CRG Defense, Inc.</t>
  </si>
  <si>
    <t>CRG Defense Miamisburg Factory</t>
  </si>
  <si>
    <t>Li-metal, Li-sulfur, and high-rate Graphite cells</t>
  </si>
  <si>
    <t>Manufacturing; Pack Integration</t>
  </si>
  <si>
    <t>https://crgdefense.com/battery-cells-packs/</t>
  </si>
  <si>
    <t>8821 Washington Church Road</t>
  </si>
  <si>
    <t>Miamisburg</t>
  </si>
  <si>
    <t>937-320-1877</t>
  </si>
  <si>
    <t>https://crgdefense.com/</t>
  </si>
  <si>
    <t>https://crgdefense.com/2026/01/15/crg-defense-responds-to-federal-uas-component-sourcing-restrictions-with-american-made-battery-and-propulsion-solutions/; https://crgdefense.com/power-division/</t>
  </si>
  <si>
    <t>CRG Defense specializes in advanced power systems, materials science, and aerospace systems, with a specific focus on secure, domestic supply chains that comply with the latest federal UAS and NDAA sourcing restrictions.</t>
  </si>
  <si>
    <t>formerly Cornerstone Research Group</t>
  </si>
  <si>
    <t>Discover Battery</t>
  </si>
  <si>
    <t>Discover Battery Innovation Lab</t>
  </si>
  <si>
    <t>#7-13511 Crestwood Place</t>
  </si>
  <si>
    <t>V6V 2E9</t>
  </si>
  <si>
    <t>778-776-3288</t>
  </si>
  <si>
    <t>https://discoverbattery.com/</t>
  </si>
  <si>
    <t>https://discoverbattery.com/about-us/what-we-do; https://www.businesswire.com/news/home/20240909340965/en/Discover-Energy-Systems-Is-Now-Bloom-Power</t>
  </si>
  <si>
    <t>https://discoverbattery.com</t>
  </si>
  <si>
    <t>Founded in 1949, Discover Battery has evolved from a regional distributor to a global leader in energy storage.</t>
  </si>
  <si>
    <t>In September 2024, the company’s lithium division (Discover Energy Systems) rebranded to Bloom Power; manufacturing hubs include Dong Nai, Vietnam and Gwangju, South Korea</t>
  </si>
  <si>
    <t>EVE Energy Co., Ltd.</t>
  </si>
  <si>
    <t>EVE North America R&amp;D Center</t>
  </si>
  <si>
    <t>https://www.evebatteryusa.com/</t>
  </si>
  <si>
    <t>7910 N Central Drive</t>
  </si>
  <si>
    <t>614-389-2552</t>
  </si>
  <si>
    <t>EVE Energy North America</t>
  </si>
  <si>
    <t>Huizhou</t>
  </si>
  <si>
    <t>https://www.evebattery.com/</t>
  </si>
  <si>
    <t>https://www.jobsohio.com/newsroom/news-press/eve-energy-north-america-chooses-ohio-for-rd-center-expansion; https://www.prnewswire.com/news-releases/eve-energy-north-america-chooses-ohio-for-rd-center-expansion-301710778.html</t>
  </si>
  <si>
    <t>EVE Energy North America is the U.S. subsidiary of EVE Energy Co., Ltd. The Ohio-based division focuses on the research, design, and testing of lithium-ion and lithium-metal batteries.</t>
  </si>
  <si>
    <t>General Motors Company</t>
  </si>
  <si>
    <t>Wallace Battery Cell Innovation Center</t>
  </si>
  <si>
    <t>Large-format prototype cells</t>
  </si>
  <si>
    <t>https://www.gm.com/research</t>
  </si>
  <si>
    <t>GM Global Technical Center Campus</t>
  </si>
  <si>
    <t>https://www.gm.com</t>
  </si>
  <si>
    <t>https://news.gm.com/home.detail.html/Pages/news/us/en/2021/oct/1005-batterycenter.html; https://www.bartonmalow.com/projects/gm-wallace-battery-cell-innovation-center/</t>
  </si>
  <si>
    <t>General Motors conducts advanced battery research through its Global Battery Systems Lab, focusing on Ultium lithium-ion platforms, solid-state development, and materials innovation to improve EV range, performance, and affordability.</t>
  </si>
  <si>
    <t>Hive Battery Labs</t>
  </si>
  <si>
    <t>Hive Battery Intelligence Lab</t>
  </si>
  <si>
    <t>EIS-based predictive diagnostic software and hardware</t>
  </si>
  <si>
    <t>https://creativedestructionlab.com/</t>
  </si>
  <si>
    <t>University of British Columbia (UBC) Campus</t>
  </si>
  <si>
    <t>V6T 1Z4</t>
  </si>
  <si>
    <t>https://creativedestructionlab.com/companies/hive-battery-labs/</t>
  </si>
  <si>
    <t>https://creativedestructionlab.com/companies/hive-battery-labs/; https://innovation.ubc.ca/</t>
  </si>
  <si>
    <t>Hive Battery Labs develops predictive diagnostic tools using impedance spectroscopy to accelerate EV battery quality control and reduce manufacturing time and costs.</t>
  </si>
  <si>
    <t>Microvast Holdings, Inc.</t>
  </si>
  <si>
    <t>Microvast Orlando R&amp;D Facility</t>
  </si>
  <si>
    <t>High-performance NMC, LFP, and All-Solid-State Batteries (ASSB)</t>
  </si>
  <si>
    <t>https://microvast.com/company/</t>
  </si>
  <si>
    <t>1080 Greenwood Blvd</t>
  </si>
  <si>
    <t>Lake Mary</t>
  </si>
  <si>
    <t>281-491-9505</t>
  </si>
  <si>
    <t>https://ir.microvast.com/; https://news.orlando.org/projects/research-and-development-facility/</t>
  </si>
  <si>
    <t>Microvast conducts battery research focused on fast-charging lithium-ion cells with long cycle life, including LFP, NMC, and LMNO chemistries for commercial, industrial, and energy storage applications.</t>
  </si>
  <si>
    <t>Samsung SDI</t>
  </si>
  <si>
    <t>SDI R&amp;D America (SDIRA)</t>
  </si>
  <si>
    <t>All-Solid State</t>
  </si>
  <si>
    <t>https://www.samsungsdi.com</t>
  </si>
  <si>
    <t>101 Smith Place, Suite 320</t>
  </si>
  <si>
    <t>02138</t>
  </si>
  <si>
    <t>https://www.samsungsdi.com/sdi-now/sdi-news/3882.html; https://www.connectcre.com/stories/samsung-sdi-signes-13k-sf-lease-at-cambridge-rd-building/</t>
  </si>
  <si>
    <t>Samsung SDI is a global leader in the manufacturing of lithium-ion batteries and energy storage systems.</t>
  </si>
  <si>
    <t>Syensqo Alpharetta R&amp;I Center</t>
  </si>
  <si>
    <t>https://www.syensqo.com/en/usa</t>
  </si>
  <si>
    <t>12/4/2022 2/5/2026</t>
  </si>
  <si>
    <t>https://www.syensqo.com/</t>
  </si>
  <si>
    <t>Syensqo is a global science leader and a spin-off from the Solvay Group (December 2023). The company focuses on specialty materials including high-performance polymers and composite materials.</t>
  </si>
  <si>
    <t>Syensqo Augusta PVDF Plant</t>
  </si>
  <si>
    <t>Syensqo West Deptford Plant</t>
  </si>
  <si>
    <t>12/29/2023 2/5/2026</t>
  </si>
  <si>
    <t>Questionnaire; solvay.com; https://dep.nj.gov/solvay/faqs/; https://www.syensqo.com/en/innovation/pfas</t>
  </si>
  <si>
    <t>Advanced binders (PVDF)</t>
  </si>
  <si>
    <t>4500 McGinnis Ferry Road</t>
  </si>
  <si>
    <t>30005</t>
  </si>
  <si>
    <t>770-772-8200</t>
  </si>
  <si>
    <t>https://www.syensqo.com/en/usa/innovation-centers</t>
  </si>
  <si>
    <t>Houses the New Applications Development Lab, focused on high-voltage electrolytes and solid-state battery interfaces.</t>
  </si>
  <si>
    <t>Toyota Motor</t>
  </si>
  <si>
    <t>Toyota Automotive Battery Lab</t>
  </si>
  <si>
    <t>1555 Woodridge Ave</t>
  </si>
  <si>
    <t>48105</t>
  </si>
  <si>
    <t>734-995-2311</t>
  </si>
  <si>
    <t>Toyota Motor Corp</t>
  </si>
  <si>
    <t>Toyota City</t>
  </si>
  <si>
    <t>https://pressroom.toyota.com/toyota-to-build-new-automotive-battery-lab-at-michigan-rd-headquarters-expanding-electrified-vehicle-development-capability-in-the-u-s/; https://www.detroitnews.com/</t>
  </si>
  <si>
    <t>Toyota is a global leader in automotive manufacturing and a pioneer in hybrid technology. The company’s North American R&amp;D arm is developing their own cells, modules, and packs.</t>
  </si>
  <si>
    <t>UL Solutions Advanced Battery Lab</t>
  </si>
  <si>
    <t>Safety certification</t>
  </si>
  <si>
    <t>https://www.ul.com/batteries</t>
  </si>
  <si>
    <t>4322 New Energy Way</t>
  </si>
  <si>
    <t>48326</t>
  </si>
  <si>
    <t>https://ir.ul.com/news/news-details/2024/UL-Solutions-Opens-State-of-the-Art-Battery-Testing-Laboratory-in-Auburn-Hills-Michigan/default.aspx; https://www.cbsnews.com/detroit/news/state-of-the-art-battery-testing-lab-opens-in-auburn-hills/</t>
  </si>
  <si>
    <t>UL Solutions is a global leader in applied safety science. It provides testing, inspection, and certification (TIC) services to more than 110 countries.</t>
  </si>
  <si>
    <t>Celgard Charlotte Plant</t>
  </si>
  <si>
    <t>https://www.celgard.com/about-us/locations</t>
  </si>
  <si>
    <t>90-150</t>
  </si>
  <si>
    <t>mm^2/yr</t>
  </si>
  <si>
    <t>https://www.asahi-kasei.com/news/2025/e250731.html; https://www.prnewswire.com/news-releases/celgard-charlotte-manufacturing-facility-to-expand-battery-separator-capacity-and-create-new-jobs-301970476.html</t>
  </si>
  <si>
    <t>E-Materials Canada Corporation (JV of Asahi Kasei Celgard and Honda)</t>
  </si>
  <si>
    <t>Previously called E-Materials Canada Corp); 2 year postponement by Honda; will re-evaluate at that time</t>
  </si>
  <si>
    <t>2/1/2025 2/8/2026</t>
  </si>
  <si>
    <t>ENTEK Henderson Plant</t>
  </si>
  <si>
    <t>https://entek.com</t>
  </si>
  <si>
    <t>820 Wigwam Parkway, Ste #130</t>
  </si>
  <si>
    <t>https://www.reviewjournal.com/business/15m-manufacturing-facility-opens-its-doors-in-henderson-2727623/; https://entek.com/news/posts/entek-launches-new-wear-parts-division/</t>
  </si>
  <si>
    <t>specializes in applying advanced ceramic coatings</t>
  </si>
  <si>
    <t>3304 Berry Hill Road</t>
  </si>
  <si>
    <t>Danville</t>
  </si>
  <si>
    <t>423-538-5101</t>
  </si>
  <si>
    <t>https://www.energy.gov/nepa/doeea-2272-microporous-assets-project-stellar-danville-virginia</t>
  </si>
  <si>
    <r>
      <t xml:space="preserve">projected to reach 1.25 </t>
    </r>
    <r>
      <rPr>
        <sz val="11"/>
        <color theme="1"/>
        <rFont val="Arial"/>
        <family val="2"/>
      </rPr>
      <t>Bm^2/yr</t>
    </r>
    <r>
      <rPr>
        <sz val="11"/>
        <color theme="1"/>
        <rFont val="Calibri"/>
        <family val="2"/>
        <scheme val="minor"/>
      </rPr>
      <t xml:space="preserve"> (Total Site)</t>
    </r>
  </si>
  <si>
    <t>11/27/2022 2/8/2026</t>
  </si>
  <si>
    <t>Questionnaire; ampcera.com; Pitchbook.com; consulting with Avicenne</t>
  </si>
  <si>
    <t>Ascension Parish Industrial Corridor</t>
  </si>
  <si>
    <t>95 (Planned)</t>
  </si>
  <si>
    <t>https://www.opportunitylouisiana.gov/news/capchem-usa-evaluating-350-million-investment-to-establish-ev-battery-supply-chain-facility-in-louisiana; https://en.capchem.com/News_detail/51.html</t>
  </si>
  <si>
    <t>SOP 2028</t>
  </si>
  <si>
    <t>1/13/2024 2/8/2026</t>
  </si>
  <si>
    <t>Brownsville</t>
  </si>
  <si>
    <t>6/13/2023 2/8/2026</t>
  </si>
  <si>
    <t>3 plants as joint investment with SK On-Ford, LGES-GM, and Ford-Volkswagen; TN plant still a possibility as Ex-US Congress members visit Enchem to support US growth plans</t>
  </si>
  <si>
    <t>BNEF Cell Component database; enchem.net; https://www.kedglobal.com/batteries/newsView/ked202211280020; consulting with Avicenne</t>
  </si>
  <si>
    <t>Enchem Windsor Electrolyte Manufacturing Plant</t>
  </si>
  <si>
    <t>https://www.enchem.net/eng/; https://www.investwindsoressex.com/</t>
  </si>
  <si>
    <t>SOP 2027</t>
  </si>
  <si>
    <t>MU Ionic Solutions</t>
  </si>
  <si>
    <t>8/7/2022 2/8/2026</t>
  </si>
  <si>
    <t>BNEF: Interactive Datasets/Storage/Component manufacturers/All components; https://www.apollo.io/companies/Mitsubishi-Chemical-America/54a1e51874686940120b1e16?chart=count;https://asia.nikkei.com/Business/Automobiles/Mitsubishi-Chemical-to-boost-EV-battery-material-output-overseas#:~:text=More%20specifically%2C%20it%20will%20double,is%20currently%20at%2026%2C000%20tons; https://www.buzzfile.com/business/Mitsubishi-Chemical-America,-Inc.-901-381-2474; https://www.muis.co.jp/en/news/20230414/</t>
  </si>
  <si>
    <t>Soulbrain MI Kokomo Lithium-ion Electrolyte Material Manufacturing Plant</t>
  </si>
  <si>
    <t>2141 N Touby Pike</t>
  </si>
  <si>
    <t>248-513-3345</t>
  </si>
  <si>
    <t>https://greaterkokomo.com/soulbrain-mi-investing-in-kokomo-creating-75-jobs/; https://www.insideindianabusiness.com/articles/ev-battery-supplier-expanding-to-kokomo</t>
  </si>
  <si>
    <t>Tinci Materials Texas</t>
  </si>
  <si>
    <t>Tinci Texas Baytown Plant</t>
  </si>
  <si>
    <t>https://cca.baytownchamber.com/tinci-materials-texas-llc-__1_607_243454_memberprofile.aspx</t>
  </si>
  <si>
    <t>2700 FM 1405</t>
  </si>
  <si>
    <t>Baytown</t>
  </si>
  <si>
    <t>Tinci Materials Texas LLC; Advanced Energy Materials LLC</t>
  </si>
  <si>
    <t>https://www.tinci.com https://www.honeywell.com/</t>
  </si>
  <si>
    <t>Guangzhou</t>
  </si>
  <si>
    <t>https://news.metal.com/newscontent/103641446</t>
  </si>
  <si>
    <t>Guangzhou Tinci Materials Technology is one of the world's largest electrolyte producers. In January 2025, Tinci signed joint venture agreements with Honeywell to establish a vertically integrated North American supply chain.</t>
  </si>
  <si>
    <t>UBE C1 Chemicals America Facility</t>
  </si>
  <si>
    <t>Advanced Linear Carbonate Manufacturing</t>
  </si>
  <si>
    <t>https://www.ube.com/c1chemicals/</t>
  </si>
  <si>
    <t>10800 River Road</t>
  </si>
  <si>
    <t>Waggaman</t>
  </si>
  <si>
    <t>50 (Planned)</t>
  </si>
  <si>
    <t>UBE Corp</t>
  </si>
  <si>
    <t>https://www.ube.com</t>
  </si>
  <si>
    <t>The location within Cornerstone Energy Park (CEP) is strategic. UBE will source key raw materials, including carbon monoxide and methanol, directly from the existing industrial infrastructure at the park, significantly reducing logistical costs.</t>
  </si>
  <si>
    <t>https://www.jedco.org/2025/02/jedco-jefferson-parish-leaders-breaks-ground-on-500-million-manufacturing-facility-to-serve-growing-ev-battery-market/</t>
  </si>
  <si>
    <t>UBE C1 Chemicals America</t>
  </si>
  <si>
    <t>UCCA is a wholly owned U.S. subsidiary of Japan’s UBE Corporation. The company is utilizing its proprietary gas-phase nitrite process to produce high-purity linear carbonates.</t>
  </si>
  <si>
    <t>Dimethyl Carbonate</t>
  </si>
  <si>
    <t>Ethyl Methyl Carbonate</t>
  </si>
  <si>
    <t>Advanced Thermal Solutions</t>
  </si>
  <si>
    <t>ATS Norwood Manufacturing Center</t>
  </si>
  <si>
    <t>89-27 Access Road</t>
  </si>
  <si>
    <t>Norwood</t>
  </si>
  <si>
    <t>02062</t>
  </si>
  <si>
    <t>781-769-2800</t>
  </si>
  <si>
    <t>https://www.qats.com/</t>
  </si>
  <si>
    <t>https://www.einpresswire.com/article/885582039/ai-cooling-company-advanced-thermal-solutions-inc-unveils-new-logo; https://www.qats.com/cms/tag/battery-cooling/</t>
  </si>
  <si>
    <t>ATS is a leading engineering and manufacturing firm specializing in thermal management. Since 1989, it has provided innovative cooling solutions including high-performance heat sinks, cold plates, and advanced liquid cooling systems.</t>
  </si>
  <si>
    <t>Cooling plates</t>
  </si>
  <si>
    <t>Pack materials</t>
  </si>
  <si>
    <t>American Energy Technologies Company</t>
  </si>
  <si>
    <t>AETC Wheeling Manufacturing Facility</t>
  </si>
  <si>
    <t>Graphite powders</t>
  </si>
  <si>
    <t>https://www.usaenergytech.com/</t>
  </si>
  <si>
    <t>Wheeling Industrial Center</t>
  </si>
  <si>
    <t>Wheeling</t>
  </si>
  <si>
    <t>847-404-5636</t>
  </si>
  <si>
    <t>Glenview</t>
  </si>
  <si>
    <t>https://www.usaenergytech.com/; https://www.zentek.com/news/</t>
  </si>
  <si>
    <t>AETC is a small business specializing in advanced carbon and graphite materials. It provides a full vertical from raw material purification and spheronization to battery cell prototyping and forensic analysis.</t>
  </si>
  <si>
    <t>Boyd</t>
  </si>
  <si>
    <t>Boyd Pleasanton</t>
  </si>
  <si>
    <t>https://www.boydcorp.com/</t>
  </si>
  <si>
    <t>5960 Inglewood Dr, Suite 115</t>
  </si>
  <si>
    <t>94588</t>
  </si>
  <si>
    <t>888-244-6931</t>
  </si>
  <si>
    <t>https://www.boydcorp.com/about-boyd/locations/north-america-locations.html; https://pitchbook.com/profiles/company/12019-06</t>
  </si>
  <si>
    <t>LTI Holdings Inc</t>
  </si>
  <si>
    <t>Boyd Corporation designs thermal management and sealing solutions for EV battery packs, enhancing safety, efficiency, and durability across mobility, medical, and aerospace applications.</t>
  </si>
  <si>
    <t>Cofan</t>
  </si>
  <si>
    <t>Cofan USA Fremont Facility</t>
  </si>
  <si>
    <t>https://www.cofan-usa.com/</t>
  </si>
  <si>
    <t>46177 Warm Springs Blvd</t>
  </si>
  <si>
    <t>94539</t>
  </si>
  <si>
    <t>510-490-7533</t>
  </si>
  <si>
    <t>Cofan Group</t>
  </si>
  <si>
    <t>https://www.cofanthermal.com/</t>
  </si>
  <si>
    <t>https://www.cofanthermal.com/wp-content/uploads/pdf/Cofan%20Group%20Profile.pdf; https://cofan-pcb.cofangroup.com/aboutus/history.php</t>
  </si>
  <si>
    <t>Cofan‑USA provides thermal management components like heatsinks, cold plates, fans, and vapor chambers for battery packs and power electronics.</t>
  </si>
  <si>
    <t>Cooling Source</t>
  </si>
  <si>
    <t>Cooling Source Livermore Plant</t>
  </si>
  <si>
    <t>https://coolingsource.com/</t>
  </si>
  <si>
    <t>2021 Las Positas Ct, Ste 101</t>
  </si>
  <si>
    <t>94551</t>
  </si>
  <si>
    <t>925-292-1293</t>
  </si>
  <si>
    <t>https://coolingsourcethermal.com/contact-us/; https://www.thomasnet.com/company/cooling-source-inc-30760158/profile</t>
  </si>
  <si>
    <t>Daejin Advanced Materials Co</t>
  </si>
  <si>
    <t>Daejin Advanced Materials</t>
  </si>
  <si>
    <t>Daejin Advanced Materials Cumberland</t>
  </si>
  <si>
    <t>Process trays</t>
  </si>
  <si>
    <t>https://en.daejin2019.com/</t>
  </si>
  <si>
    <t>Stewart-Houston Industrial Park, Industrial Park Blvd</t>
  </si>
  <si>
    <t>Cumberland City</t>
  </si>
  <si>
    <t>37050</t>
  </si>
  <si>
    <t>North Korea</t>
  </si>
  <si>
    <t>https://www.tn.gov/ecd/news/2022/9/27/governor-lee--commissioner-mcwhorter-announce-daejin-advanced-materials-usa-inc--to-establish-operations-in-cumberland-city.html; https://clarksvillenow.com/local/daejin-advanced-materials-usa-inc-to-establish-operations-in-cumberland-city/</t>
  </si>
  <si>
    <t>Daejin Advanced Materials makes battery‑related polymer composites and anti‑static trays; developing carbon nanotube (CNT) conductive additives and packaging materials for secondary lithium‑ion batteries.</t>
  </si>
  <si>
    <t>Cooling Source Thermal designs and manufactures liquid cold‑plates, extruded heatsinks, heatpipe assemblies, and precision CNC‑machined thermal components for battery pack cooling.</t>
  </si>
  <si>
    <t>Dana Inc</t>
  </si>
  <si>
    <t>Dana Auburn Hills Battery Cooling Plant</t>
  </si>
  <si>
    <t>https://www.dana.com/</t>
  </si>
  <si>
    <t>3600 Giddings Rd</t>
  </si>
  <si>
    <t>248-623-2020</t>
  </si>
  <si>
    <t>Maumee</t>
  </si>
  <si>
    <t>https://www.dana.com/contact/locations/; https://www.michigan.gov/leo/</t>
  </si>
  <si>
    <t>Dana Incorporated provides thermal management, sealing, and structural solutions for EV battery systems, enhancing performance, safety, and durability across global mobility markets.</t>
  </si>
  <si>
    <t>Darrah Electric</t>
  </si>
  <si>
    <t>Darrah Electric Company Cleveland</t>
  </si>
  <si>
    <t>https://www.darrahelectric.com/</t>
  </si>
  <si>
    <t>5914 Merrill Ave</t>
  </si>
  <si>
    <t>44102</t>
  </si>
  <si>
    <t>216-631-0912</t>
  </si>
  <si>
    <t>https://www.thomasnet.com/company/darrah-electric-co-29196/profile; https://www.darrahelectric.com/pages/about-us</t>
  </si>
  <si>
    <t>Darrah Electric Company</t>
  </si>
  <si>
    <t>Darrah Electric Company supplies power semiconductors, DC power supplies, converters, and cooling components essential for high-power battery systems and heavy-industrial power electronics.</t>
  </si>
  <si>
    <t>H&amp;T Recharge</t>
  </si>
  <si>
    <t>Heitkamp &amp; Thumann GmbH &amp; Co. KG</t>
  </si>
  <si>
    <t>https://ht-recharge.com/</t>
  </si>
  <si>
    <t>Dusseldorf</t>
  </si>
  <si>
    <t>H&amp;T Recharge makes high‑precision cylindrical battery cans for lithium‑ion cells (2170, 4680, etc.), supporting EV manufacturers with localized production and global engineering expertise.</t>
  </si>
  <si>
    <t>https://www.kansascommerce.gov/2024/03/governor-kelly-announces-ht-recharge-investing-110m-creating-180-jobs-as-new-panasonic-supplier/; https://ht-recharge.com/official-opening-ht-kansas-de-soto/</t>
  </si>
  <si>
    <t>https://ht-recharge.com/official-opening-ht-kansas-de-soto/</t>
  </si>
  <si>
    <t>H&amp;T Kansas</t>
  </si>
  <si>
    <t>Cylindrical can supply</t>
  </si>
  <si>
    <t>Cell materials</t>
  </si>
  <si>
    <t>Anna Engine Plant</t>
  </si>
  <si>
    <t>Battery casings</t>
  </si>
  <si>
    <t>https://hondanews.com/</t>
  </si>
  <si>
    <t>12500 Meranda Rd</t>
  </si>
  <si>
    <t>Anna</t>
  </si>
  <si>
    <t>45302</t>
  </si>
  <si>
    <t>937-394-4631</t>
  </si>
  <si>
    <t>Honda develops and manufactures EV batteries through joint ventures and in-house R&amp;D, focusing on solid-state and lithium-ion technologies for global electrification.</t>
  </si>
  <si>
    <t>https://acuranews.com/en-US/releases/release-e4e72a01e246a738c5d003060c00bc34-honda-ev-hub-prepares-for-new-level-of-flexible-production-in-reimagined-manufacturing-environment; https://hondanews.com/en-US/honda-corporate/channels/anna-engine-plant</t>
  </si>
  <si>
    <t>Kureha</t>
  </si>
  <si>
    <t>Kureha Chattanooga Plant</t>
  </si>
  <si>
    <t>PVDF Binder</t>
  </si>
  <si>
    <t>https://www.kureha.com/</t>
  </si>
  <si>
    <t>2400 Riverport Rd</t>
  </si>
  <si>
    <t>423-624-3500</t>
  </si>
  <si>
    <t>Kureha America</t>
  </si>
  <si>
    <t xml:space="preserve">https://www.kureha.co.jp/en/about/foreign.html; </t>
  </si>
  <si>
    <t>Kureha America produces PVDF binders for lithium-ion batteries, enhancing electrode adhesion, chemical resistance, and cycle life in EV and energy storage applications.</t>
  </si>
  <si>
    <t>Mikros Tech</t>
  </si>
  <si>
    <t>Mikros Technologies Claremont</t>
  </si>
  <si>
    <t>https://www.mikrostechnologies.com/</t>
  </si>
  <si>
    <t>24 Colonel Ashley Lane</t>
  </si>
  <si>
    <t>Claremont</t>
  </si>
  <si>
    <t>03743</t>
  </si>
  <si>
    <t>603-542-5204</t>
  </si>
  <si>
    <t>Jabil Inc</t>
  </si>
  <si>
    <t>St Petersburg</t>
  </si>
  <si>
    <t>https://www.businessnhmagazine.com/article/mikros-technologies-thrives-in-claremont</t>
  </si>
  <si>
    <t>Jabil Inc. is a global manufacturing services company; its subsidiary Mikros Technologies specializes in microchannel liquid cooling and cold plates for high-power electronics, including EV and energy storage systems.</t>
  </si>
  <si>
    <t>Modine Manufacturing</t>
  </si>
  <si>
    <t>Modine Trenton Plant</t>
  </si>
  <si>
    <t>https://www.modine.com/</t>
  </si>
  <si>
    <t>2400 Lakeview Ave</t>
  </si>
  <si>
    <t>Trenton</t>
  </si>
  <si>
    <t>64683</t>
  </si>
  <si>
    <t>660-359-2224</t>
  </si>
  <si>
    <t>Modine Manufacturing Company</t>
  </si>
  <si>
    <t>Racine</t>
  </si>
  <si>
    <t>Consulting with Avicenne</t>
  </si>
  <si>
    <t>Modine Manufacturing designs and supplies thermal management systems for EV battery packs, including liquid-cooled plates, chillers, and complete battery thermal systems.</t>
  </si>
  <si>
    <t>Modine Lawrenceburg Plant</t>
  </si>
  <si>
    <t>2100 Helton Dr</t>
  </si>
  <si>
    <t>Lawrenceburg</t>
  </si>
  <si>
    <t>38464</t>
  </si>
  <si>
    <t>931-762-7141</t>
  </si>
  <si>
    <t>Motivair</t>
  </si>
  <si>
    <t>Motivair Lancaster Facility</t>
  </si>
  <si>
    <t>https://www.motivaircorp.com/</t>
  </si>
  <si>
    <t>5900 Genesee St</t>
  </si>
  <si>
    <t>14086</t>
  </si>
  <si>
    <t>716-691-9222</t>
  </si>
  <si>
    <t>Schneider Electric SE</t>
  </si>
  <si>
    <t>https://www.se.com/</t>
  </si>
  <si>
    <t>Rueil-Malmaison</t>
  </si>
  <si>
    <t>https://www.motivaircorp.com/news/motivair-relocates-corporate-headquarters</t>
  </si>
  <si>
    <t>Schneider Electric is a global leader in energy management and automation; it acquired a controlling interest in Motivair in 2025 to expand its high-density liquid cooling portfolio.</t>
  </si>
  <si>
    <t>Shoals</t>
  </si>
  <si>
    <t>Shoals Muscle Shoals Plant</t>
  </si>
  <si>
    <t>https://shoals.com/</t>
  </si>
  <si>
    <t>215 Industrial Dr</t>
  </si>
  <si>
    <t>35661</t>
  </si>
  <si>
    <t>615-451-1400</t>
  </si>
  <si>
    <t>Shoals Technologies Group</t>
  </si>
  <si>
    <t>https://www.bbb.org/us/al/muscle-shoals/profile/solar-energy-products/shoals-technologies-group-inc-0513-900232550</t>
  </si>
  <si>
    <t>Shoals Technologies Group supplies electrical balance-of-system (EBOS) solutions including cabling, junction boxes, and interconnects for battery energy storage and solar systems.</t>
  </si>
  <si>
    <t>Shoals Portland Headquarters</t>
  </si>
  <si>
    <t>1400 Shoals Way</t>
  </si>
  <si>
    <t>37148</t>
  </si>
  <si>
    <t>1290 (total headcount)</t>
  </si>
  <si>
    <t>https://investors.shoals.com/; https://www.sec.gov/Archives/edgar/data/1831651/000119312520329920/d801436ds1.htm</t>
  </si>
  <si>
    <t>Unitech</t>
  </si>
  <si>
    <t>Unitech North America Morrison Plant</t>
  </si>
  <si>
    <t>https://www.unitechcorp.com/en/company/foreign/</t>
  </si>
  <si>
    <t>120 Brost Dr</t>
  </si>
  <si>
    <t>Morrison</t>
  </si>
  <si>
    <t>37357</t>
  </si>
  <si>
    <t>931-635-1872</t>
  </si>
  <si>
    <t>Unitech Co</t>
  </si>
  <si>
    <t>https://www.unitechcorp.com/</t>
  </si>
  <si>
    <t>Ansan</t>
  </si>
  <si>
    <t>https://www.tn.gov/ecd/news/2024/1/12/-governor-lee--commissioner-mcwhorter-announce-unitech-north-america--llc-to-establish-first-us-manufacturing-operations-in-warren-county.html; https://www.unitechcorp.com/en/company/foreign/</t>
  </si>
  <si>
    <t>Unitech North America makes thermal adhesives and battery compression pads for EV battery manufacturers, investing $30 million to build its first US facility in Tennessee.</t>
  </si>
  <si>
    <t>Wakefield Thermal</t>
  </si>
  <si>
    <t>Wakefield Thermal Nashua Facility</t>
  </si>
  <si>
    <t>https://wakefieldthermal.com/</t>
  </si>
  <si>
    <t>120 Northwest Blvd</t>
  </si>
  <si>
    <t>603-635-2800</t>
  </si>
  <si>
    <t>The Heico Companies</t>
  </si>
  <si>
    <t>https://wakefieldthermal.com/contact-us/; https://wakefieldthermal.com/news-events/</t>
  </si>
  <si>
    <t>Wakefield Thermal designs and manufactures battery cooling systems including heat sinks, cold plates, and enclosures for EV and energy storage applications.</t>
  </si>
  <si>
    <t>Wieland MicroCool</t>
  </si>
  <si>
    <t>Wieland MicroCool Decatur Plant</t>
  </si>
  <si>
    <t>https://www.microcooling.com/</t>
  </si>
  <si>
    <t>2100 Market Street NE</t>
  </si>
  <si>
    <t>35601</t>
  </si>
  <si>
    <t>256-353-1310</t>
  </si>
  <si>
    <t>Wieland Group</t>
  </si>
  <si>
    <t>Ulm</t>
  </si>
  <si>
    <t>https://www.microcooling.com/wp-content/uploads/2021/09/Wieland-Microcool-20211.pdf; https://www.wieland.com/en/about/wieland-worldwide</t>
  </si>
  <si>
    <t>Wieland MicroCool provides high-performance microchannel cold plates and liquid cooling solutions for EV and stationary battery thermal management systems.</t>
  </si>
  <si>
    <t>utilizes proprietary Micro Deformation Technology (MDT)</t>
  </si>
  <si>
    <t>Will process numerous feedstocks, including recycled lithium; May expand to 100,000 MT/yr; Construction should start in late 2024; $1.3B investment; Plans paused due to Li price falling</t>
  </si>
  <si>
    <t>Canceled</t>
  </si>
  <si>
    <t>albemarle.com; https://www.albemarle.com/news/-albemarle-corporation-announces-new-us-lithium-megaflex-processing-facility-in-south-carolina--; https://discoveryalert.com.au/news/albemarle-lithium-refinery-delay-2025-economic-challenges/</t>
  </si>
  <si>
    <t>6/18/2023 2/11/2026</t>
  </si>
  <si>
    <t>Magnolia Lithium Plant</t>
  </si>
  <si>
    <t>https://www.albemarle.com/global/en/magnolia-site</t>
  </si>
  <si>
    <t>Columbia County</t>
  </si>
  <si>
    <t>870-235-6000</t>
  </si>
  <si>
    <t>https://investors.albemarle.com/; https://www.standardlithium.com/projects/smackover/</t>
  </si>
  <si>
    <t>Albemarle Corporation is a global leader in specialty chemicals, focusing on the production of lithium and bromine to advance modern mobility and energy solutions.</t>
  </si>
  <si>
    <t>Tonopah</t>
  </si>
  <si>
    <t>Tonopah Flats Lithium Project</t>
  </si>
  <si>
    <t>Lithium Hydroxide Monohydrate</t>
  </si>
  <si>
    <t>https://americanbatterytechnology.com/projects/tonopah-flats/</t>
  </si>
  <si>
    <t>Big Smoky Valley</t>
  </si>
  <si>
    <t>https://americanbatterytechnology.com/press-release/american-battery-technology-company-announces-record-breaking-revenue-as-it-ramps-manufacturing-of-critical-minerals-and-publishes-its-second-quarter-fiscal-2026-financial-results/; https://www.permits.performance.gov/permitting-project/fast-41-covered-projects/tonopah-flats-lithium-project</t>
  </si>
  <si>
    <t>ABTC develops sustainable technologies for primary lithium extraction and lithium-ion battery recycling, focusing on securing a domestic, low-environmental-impact supply of critical battery-grade minerals.</t>
  </si>
  <si>
    <t>2028 SOP</t>
  </si>
  <si>
    <t>To supply for Koura</t>
  </si>
  <si>
    <t>1/23/2025 2/11/2026</t>
  </si>
  <si>
    <t>https://www.electrive.com/2024/12/11/made-in-the-usa-ascend-ready-to-supply-lithium-carbonate-from-recycled-batteries/; https://www.kouraglobal.com/ascend-elements-to-supply-up-to-5000-metric-tons-of-recycled-lithium-carbonate-annually-to-koura-orbias-fluorinated-solutions-business/</t>
  </si>
  <si>
    <t>SOP 203x</t>
  </si>
  <si>
    <t>Jay DB; www.centurylithium.com/_resources/technical-reports/cyp_pfs_amended_march_15th-2021.pdf?v=0.651?v=0.909?v=0.389; https://www.sudburyminingsolutions.com/top-stories/having-nickel-in-timmins-extremely-attractive-says-ceo-6601589; https://www.centurylithium.com/_resources/technical-reports/cyp_pfs_amended_march_15th-2021.pdf?v=0.483; consulting with Avicenne</t>
  </si>
  <si>
    <t>1/8/2024 2/11/2026</t>
  </si>
  <si>
    <t>The JV will invest C$1.2 billion on the facility; SOP 202x</t>
  </si>
  <si>
    <t>Exxon Mobil</t>
  </si>
  <si>
    <t>https://corporate.exxonmobil.com/</t>
  </si>
  <si>
    <t>Columbia and Lafayette Counties</t>
  </si>
  <si>
    <t>https://lowcarbon.exxonmobil.com/about-us/community/our-footprint-in-arkansas; https://corporate.exxonmobil.com/news/news-releases/2024/1120_exxonmobil-and-lg-chem-sign-mou-for-lithium-offtake; https://arkansasdeltainformer.com/u-s-oil-giants-billion-dollar-lithium-investment-set-to-transform-arkansass-smackover-formation/</t>
  </si>
  <si>
    <t>ExxonMobil is an international energy company developing a large-scale lithium business by leveraging subsurface expertise and Direct Lithium Extraction (DLE) to supply domestic battery-grade materials for electric vehicles.</t>
  </si>
  <si>
    <t>11/25/2022 2/11/2026</t>
  </si>
  <si>
    <t>https://www.sayona.ca/projet-north-american-lithium/; https://www.businesswire.com/news/home/20220628005277/en/Piedmont-Lithium-and-Sayona-Mining-Formalize-Restart-Plans-for-North-American-Lithium-in-Quebec#:~:text=The%20NAL%20restart%20will%20feature,on%20our%20jointly%20planned%20timeline.; https://piedmontlithium.com/piedmont-lithium-selects-tennessee-for-new-lithium-hydroxide-project/; https://www.sayona.ca/wp-content/uploads/2022/11/Communique-Redemarrage-LAN_Novembre-2022.pdf; https://www.nytimes.com/2022/09/20/business/electric-vehicles-lithium-quebec.html; https://sayonamining.com.au/projects/nal-project/; https://www.catl.com/en/</t>
  </si>
  <si>
    <t>Nemaska Lithium</t>
  </si>
  <si>
    <t>Will process ore/concentrates from Whabouchi mine; GPS is based on Quebec Societe-Parc Industriel in Becancour; Projected 2026 SOP but construction has not begun yet</t>
  </si>
  <si>
    <t>12/23/2024 2/11/2026</t>
  </si>
  <si>
    <t>Questionnaire; nemaskalithium.com; https://nemaskalithium.com/en/investors/press-releases/2021/5ca9c830-0a75-41bc-abf1-a441503e046b/;https://s22.q4cdn.com/453302215/files/doc_financials/2022/q1/Press-Release-LTHM-1Q22-Earnings_vFinal.pdf;https://www.datanyze.com/companies/nemaska-lithium/354174670; consulting with Avicenne</t>
  </si>
  <si>
    <t>Piedmont Lithium</t>
  </si>
  <si>
    <t>Standard Lithium</t>
  </si>
  <si>
    <t>Standard Lithium Franklin Project</t>
  </si>
  <si>
    <t>https://www.standardlithium.com/projects/smackover/east-texas/</t>
  </si>
  <si>
    <t>Mount Pleasant Area</t>
  </si>
  <si>
    <t>604-409-8154</t>
  </si>
  <si>
    <t>Standard Lithium develops direct lithium extraction (DLE) technologies to produce battery-grade lithium from brine resources in the Smackover Formation for North American EV supply chains.</t>
  </si>
  <si>
    <t>Projected SOP 203x; joint venture with Equinor (Smackover Lithium JV) and covers approximately 80,000 acres. Recent reports indicate this site contains the highest reported lithium-in-brine grades in North America, with an average concentration of 668 mg/L</t>
  </si>
  <si>
    <t>Red Rock</t>
  </si>
  <si>
    <t>https://www.prnewswire.com/news-releases/rock-tech-shortlists-sites-in-ontario-for-its-next-lithium-converter-and-relocates-canadian-headquarters-to-toronto-301960603.html; https://www.rocktechlithium.com/news/shortlist-of-sites-in-ontario-for-next-lithium-converter; https://www.cbc.ca/news/canada/thunder-bay/rock-tech-mou-enertrag-northwestern-ontario-investment-1.7623970#:~:text=The%20Canadian%20lithium%20firm%20has,CBC/Radio%2DCanada)</t>
  </si>
  <si>
    <t>Lithium Sedimentary</t>
  </si>
  <si>
    <t>American Lithium</t>
  </si>
  <si>
    <t>Tonopah Lithium Claims (TLC) Project</t>
  </si>
  <si>
    <t>https://americanlithiumcorp.com/tlc-lithium-project/</t>
  </si>
  <si>
    <t>604-428-6126</t>
  </si>
  <si>
    <t>American Lithium Corp</t>
  </si>
  <si>
    <t>https://americanlithiumcorp.com/</t>
  </si>
  <si>
    <t>American Lithium develops large-scale lithium projects in Nevada and Peru, utilizing sustainable mining and extraction methods to supply battery-grade lithium for the EV and energy storage sectors.</t>
  </si>
  <si>
    <t>https://americanlithiumcorp.com/wp-content/uploads/2026/01/American-Lithium-Investor-Presentation-2026-01-05.pdf; https://americanlithiumcorp.com/tlc-lithium-project/</t>
  </si>
  <si>
    <t>Exxon Mobile</t>
  </si>
  <si>
    <t>Saltwerx</t>
  </si>
  <si>
    <t>Direct lithium extracion</t>
  </si>
  <si>
    <t>Lithium Brine</t>
  </si>
  <si>
    <t>Cobalt</t>
  </si>
  <si>
    <t xml:space="preserve">https://www.glencore.ca/en/sudburyino </t>
  </si>
  <si>
    <t>https://www.glencore.com/media-and-insights/news/full-year-2025-production-report; https://www.glencore.ca/en/sudburyino/what-we-do</t>
  </si>
  <si>
    <t>Piedmont Carolina Lithium Mine</t>
  </si>
  <si>
    <t>Cherryville</t>
  </si>
  <si>
    <t>https://www.gastongov.com/1192/Piedmont-Lithium; consulting with Avicenne</t>
  </si>
  <si>
    <t>Piedmont Lithium develops lithium projects in the U.S. and globally to supply battery-grade spodumene concentrate for EV and energy storage markets.</t>
  </si>
  <si>
    <t>SOP 2030; Facility will also process all spodumene from the Authier project. Was previously owned by CATL. Lithium content is based on 114,000 MT/yr of 6% Li2O; Plant is existing but not operational; 75% Sayona / 25% Piedmont</t>
  </si>
  <si>
    <t>SOP 2027; new entry needed to differentiate between mine and refining plant producing lithium hydroxide</t>
  </si>
  <si>
    <t>Minera y Metalúrgica del Boleo</t>
  </si>
  <si>
    <t>El Boleo Mine</t>
  </si>
  <si>
    <t>https://www.mmboleo.com/</t>
  </si>
  <si>
    <t>Carretera Transpeninsular, 1 Km 5.5</t>
  </si>
  <si>
    <t>Santa Rosalía</t>
  </si>
  <si>
    <t>+52 (615) 155-2200</t>
  </si>
  <si>
    <t>Korea Mine Rehabilitation and Mineral Resources</t>
  </si>
  <si>
    <t>https://www.komir.or.kr/</t>
  </si>
  <si>
    <t>Wonju</t>
  </si>
  <si>
    <t>Gangwon</t>
  </si>
  <si>
    <t>Minera y Metalúrgica del Boleo operates an industrial mining complex specializing in high-purity copper cathodes and metallic cobalt using advanced hydrometallurgical leaching and on-site power and desalination infrastructure.</t>
  </si>
  <si>
    <t>https://biz.chosun.com/; https://mexicobusiness.news/; Avicenne consulting</t>
  </si>
  <si>
    <t>As of early 2026, the majority owner, KOMIR, is actively seeking to divest its nearly 94% stake in the operating company (MMB); In 2025, MMB submitted an EIA to Mexican authorities to expand the mining area from 446 hectares to over 757 hectares. If approved, could significantly extend the mine life beyond the current 2040 projection</t>
  </si>
  <si>
    <t>Green River DLE Demonstration Plant</t>
  </si>
  <si>
    <t>Green River Industrial Site</t>
  </si>
  <si>
    <t>Green River</t>
  </si>
  <si>
    <t>https://investingnews.com/anson-resources-update-on-cooperation-between-anson-and-posco-holdings-for-dle-green-river-demonstration-plant/; https://www.accessnewswire.com/newsroom/en/metals-and-mining/anson-resources-update-on-cooperation-between-anson-and-posco-holdings-for-dle-gr-1118215</t>
  </si>
  <si>
    <t>Posco Holdings; Anson Resources</t>
  </si>
  <si>
    <t>http://www.posco-inc.com/poscoinc/v3/eng/index.jsp; https://www.ansonresources.com/</t>
  </si>
  <si>
    <t>Seoul; West Perth</t>
  </si>
  <si>
    <t>NA; Western Australia</t>
  </si>
  <si>
    <t>South Korea; Australia</t>
  </si>
  <si>
    <t>POSCO Holdings is a global leader in steel and battery materials; it is advancing proprietary DLE technology and securing North American lithium resources to support a resilient EV supply chain.</t>
  </si>
  <si>
    <t>P0V 2M0</t>
  </si>
  <si>
    <t>705-897-7622</t>
  </si>
  <si>
    <t>Start with spodumene concentrates and eventually lithium chemicals - Lithium Hydroxide 12,520 tons per year --Lithium carbonate 7,360 tons per year in a processing facility in the Great Lakes region of the U.S.; SOP 203x</t>
  </si>
  <si>
    <t>12/31/2023 2/11/2026</t>
  </si>
  <si>
    <t>Sparkz is a U.S.-based battery technology startup founded in 2019. It specializes in FeCAM™, a proprietary nickel-free and cobalt-free LFP (Lithium Iron Phosphate) cathode material.</t>
  </si>
  <si>
    <t>While the supply agreement with General Motors begins in 2027, Vianode has indicated that production at the St. Thomas plant is slated for 2028. Initial 2027 deliveries for the contract may be supported by their Via ONE facility in Herøya, Norway, which is already operational. Facility workforce will eventually reach 1000; capacity 150,000 MT</t>
  </si>
  <si>
    <t>2/4/2026 12:00:00 AM</t>
  </si>
  <si>
    <t>SC Nexus is not a single company but a statewide initiative. It was awarded $45M in federal funding to support projects like the Carolina Institute for Battery Innovation, which will establish a stationary battery manufacturing pilot line in Columbia.</t>
  </si>
  <si>
    <t>projected to reach 1.25 Bm^2/yr (Total Site)</t>
  </si>
  <si>
    <t>$810M investment to support BMW; Construction started in June 2023; Construction to resume as of Dec 2025; SOP 202x</t>
  </si>
  <si>
    <t>6/19/2023 8/14/2025 3/10/2026</t>
  </si>
  <si>
    <t>11/25/2022 8/14/2025 3/10/2026</t>
  </si>
  <si>
    <t>Will supply US Honda facilities; NMC Chemistry; Projected 2026 SOP</t>
  </si>
  <si>
    <t>For ESS application</t>
  </si>
  <si>
    <t>Quintupling size of Holland plant by 2025; for EV application</t>
  </si>
  <si>
    <t>6/11/2023 8/23/2024 8/27/2025 3/10/2026</t>
  </si>
  <si>
    <t>https://rethinkresearch.biz/articles/panasonic-name-de-soto-kansas-for-next-us-battery-plant/; https://insideevs.com/news/598071/panasonic-new-us-battery-plant-kansas/; https://na.panasonic.com/us/news/panasonic-awards-turner-yates-contract-build-ev-battery-plant; https://lawrencekstimes.com/2025/07/14/panasonic-grand-opening/; Consulting from Avicenne</t>
  </si>
  <si>
    <t>1 million sq ft, $712 million investment; SOP 2028</t>
  </si>
  <si>
    <t> Consulting from Avicenne</t>
  </si>
  <si>
    <t>8/4/2022 9/18/2025 3/10/2026</t>
  </si>
  <si>
    <t>6/19/2023 8/27/2025 3/10/2026</t>
  </si>
  <si>
    <t>$3B investment; SOP 2027</t>
  </si>
  <si>
    <t>Facility will start construction in late 2022; construction of structure started in March 2023; SOP of 2026</t>
  </si>
  <si>
    <t>6/11/2023 8/31/2025 3/10/2026</t>
  </si>
  <si>
    <t>https://www.stellantis.com/en/news/press-releases/2022/may/stellantis-and-samsung-announce-battery-plant-in-kokomo; BNEF Interactive Dataset Cell manufacturing; https://www.google.com/search?q=has+samsung+SDI+Kokomo+IN+plant+started+construction&amp;rlz=1C1GCEB_enUS866US866&amp;oq=has+samsung+SDI+Kokomo+IN+plant+started+construction&amp;aqs=chrome..69i57j69i64.13551j1j4&amp;sourceid=chrome&amp;ie=UTF-8; consulting from Avicenne</t>
  </si>
  <si>
    <t>Previously a Phostech Lithium plant, then J-M; Acquired in 2022; Plans to eventually reach 1 ktons of production</t>
  </si>
  <si>
    <t>Alkegen Summerville Plant</t>
  </si>
  <si>
    <t>https://www.alkegen.com/products/battery/</t>
  </si>
  <si>
    <t>105 Eastport Lane</t>
  </si>
  <si>
    <t>843-871-3200</t>
  </si>
  <si>
    <t>https://www.sccommerce.com/sc-industry-directory/company/319ff4e3-8b59-4de7-97d5-3e65aae3c94c; https://www.alkegen.com/industries/energy-storage-systems/; Consulting from Avicenne</t>
  </si>
  <si>
    <t>Alkegen is a global leader in high-performance specialty materials created by the merger of Unifrax and Lydall. The company focuses on breakthrough technologies for battery energy storage.</t>
  </si>
  <si>
    <t>$140 million investment, has strategic partnerships with major battery manufacturers like LG, Samsung, SKI, AESC, and Northvolt; Plans to reach 15 mm^2</t>
  </si>
  <si>
    <t>6/24/2024 3/10/2026</t>
  </si>
  <si>
    <t>Natrion</t>
  </si>
  <si>
    <t>Natrion Cheektowaga Production Facility</t>
  </si>
  <si>
    <t>https://www.natrion.co/</t>
  </si>
  <si>
    <t>575 Ludwig Ave</t>
  </si>
  <si>
    <t>Cheektowaga</t>
  </si>
  <si>
    <t>607-238-1540</t>
  </si>
  <si>
    <t>https://www.natrion.co/news/natrion-opens-new-production-facility-in-western-new-york-supported-by-new-york-power-authority-funding; https://www.manufacturingtomorrow.com/news/2025/12/09/lithium-battery-company-natrion-to-build-new-manufacturing-facility-in-western-new-york/26690/</t>
  </si>
  <si>
    <t>500 MWh/year potential</t>
  </si>
  <si>
    <t>Natrion is a battery technology pioneer specializing in solid-state electrolyte separators.</t>
  </si>
  <si>
    <t>SEMCORP</t>
  </si>
  <si>
    <t>SEMCORP Sidney Facility</t>
  </si>
  <si>
    <t>Separator film</t>
  </si>
  <si>
    <t>https://www.semcorp.com/</t>
  </si>
  <si>
    <t>Millcreek Road and Kuther Road</t>
  </si>
  <si>
    <t>SEMCORP Advanced Materials Group</t>
  </si>
  <si>
    <t>Shanghai</t>
  </si>
  <si>
    <t>https://www.daytondailynews.com/local/construction-complete-on-phase-one-of-sidney-semcorp-project-despite-setbacks/VVANMFFTLZHNBLMMFBNXXYN3EQ/; https://www.sidneydailynews.com/2022/05/05/semcorp-picks-sidney/</t>
  </si>
  <si>
    <t>SEMCORP is the world's largest producer of lithium-ion battery separator film. Its Ohio facility represents its first major investment in North America to support the domestic EV battery supply chain.</t>
  </si>
  <si>
    <t>Orbia</t>
  </si>
  <si>
    <t>Custom electrolyte solutions</t>
  </si>
  <si>
    <t>https://www.orbia.com/</t>
  </si>
  <si>
    <t>3587 Anderson St, Suite 108</t>
  </si>
  <si>
    <t>608-661-1959</t>
  </si>
  <si>
    <t>300% expansion completed (Dec 2025)</t>
  </si>
  <si>
    <t>https://www.chemanalyst.com/NewsAndDeals/NewsDetails/orbia-fluor-energy-materials-finalizes-major-expansion-of-its-custom-electrolyte-40454; https://www.orbia.com/this-is-orbia/news-and-stories/completed-custom-electrolyte-facility/</t>
  </si>
  <si>
    <t>Orbia Advance Corporation</t>
  </si>
  <si>
    <t>7/24/2024 3/10/2026</t>
  </si>
  <si>
    <t>https://www.6kinc.com/6k-energy-production-facilities/
Email from Carlie Owen, DOE on 7/10/24; Consulting with Avicenne</t>
  </si>
  <si>
    <t>202x SOP as construction delayed, resumed mid-June 2025 but timeline unclear</t>
  </si>
  <si>
    <t xml:space="preserve"> Newport</t>
  </si>
  <si>
    <t>ElringKlinger</t>
  </si>
  <si>
    <t>https://elringklinger.de/en</t>
  </si>
  <si>
    <t>317 Grand National Lane</t>
  </si>
  <si>
    <t>Easley</t>
  </si>
  <si>
    <t>864-855-4422</t>
  </si>
  <si>
    <t>Q1 2027 SOP</t>
  </si>
  <si>
    <t>ElringKlinger AG</t>
  </si>
  <si>
    <t>Dettingen an der Erms</t>
  </si>
  <si>
    <t>https://www.sccommerce.com/news/elringklinger-expands-pickens-county-operations; https://elringklinger.de/fileadmin/data/pdf/05-investor-relations/01-finanzberichte/2025/en/elringklinger-ar-2024-en_Internet.pdf</t>
  </si>
  <si>
    <t>ElringKlinger is a global automotive supplier and a full-service provider for battery technology.</t>
  </si>
  <si>
    <t>Allied Graphite</t>
  </si>
  <si>
    <t>Allied Graphite Mesa Center</t>
  </si>
  <si>
    <t>https://alliedgraphite.com/our-operations/</t>
  </si>
  <si>
    <t>3110 N. Greenfield Road, Suite 127</t>
  </si>
  <si>
    <t>480-590-6925</t>
  </si>
  <si>
    <t>https://alliedgraphite.com/</t>
  </si>
  <si>
    <t>Allied Graphite develops high-purity, coated spherical purified graphite anode materials. The company utilizes a proprietary, chemical-based purification process that avoids the use of hydrofluoric acid to produce battery-grade materials from natural flake graphite.</t>
  </si>
  <si>
    <t>https://alliedgraphite.com/products/; https://pitchbook.com/profiles/company/265228-57; Consulting from Avicenne</t>
  </si>
  <si>
    <t>Phase 2: 200,000 MT; Projected 2028 SOP. The company is executing a vertically integrated "mine-to-market" strategy, utilizing its Lac des Iles mine in Quebec and other global assets to supply the electric vehicle and industrial markets.</t>
  </si>
  <si>
    <t>Northern Graphite</t>
  </si>
  <si>
    <t>Lac des Îles Graphite Mine</t>
  </si>
  <si>
    <t>https://www.northerngraphite.com/ldi/</t>
  </si>
  <si>
    <t>585 Chem. du Graphite O.</t>
  </si>
  <si>
    <t>819-597-2400</t>
  </si>
  <si>
    <t>Northern Graphite Corporation</t>
  </si>
  <si>
    <t>https://www.northerngraphite.com/northern-graphite-provides-update-on-ldi-mine-development-plans/; https://secure.northernminer.com/news/projects-outside-china-face-long-road/1003888332/</t>
  </si>
  <si>
    <t>Northern Graphite is the only significant flake graphite producer in North America. The company is transitioning into a vertically integrated mine-to-market supplier.</t>
  </si>
  <si>
    <t>Recipient of $117M for project from DE-FOA-2678; $800M investment for facility; Used Bainbridge for GPS coordinates; SOP 2028</t>
  </si>
  <si>
    <t>Facility will expand to 200,000 MT/yr by 2026</t>
  </si>
  <si>
    <t>6/13/2023 3/12/2026</t>
  </si>
  <si>
    <t>First and largest investment from an Indian company in the U.S. electric vehicle market, poised to power 1.10 million EV vehicles by 2030
New Manufacturing Plant to create approximately 500 jobs in the Wilmington area
SOP 2027; plans to reach 60,000 MT by 2030</t>
  </si>
  <si>
    <t>Have received all equipment and expect to commission summer 2022 for Phase 2; Projected 202x SOP; Has offtake agreement with GM; NMG Completes Acquisition of Brownfield Site in Bécancour</t>
  </si>
  <si>
    <t>6/15/2023 3/12/2026</t>
  </si>
  <si>
    <t>Sila Nanotechnologies was a recipient of $100M for the facility; plans for 10,000 MT eventually</t>
  </si>
  <si>
    <t>Secured $20M in Series A funding in 11/2021 to expand NA pre-pilot production capacity; Employee range: 11-50; 2028 SOP</t>
  </si>
  <si>
    <t>Furloughed undisclosed number of employees in Jan 2026, still hope to finish construction in 2026</t>
  </si>
  <si>
    <t>8/27/2021 2/3/2026 3/12/2026</t>
  </si>
  <si>
    <t>Projected SOP 202x; Have not started construction on previously announced timeline</t>
  </si>
  <si>
    <t>1/28/2026 3/12/2026</t>
  </si>
  <si>
    <t>$3.6B investment; 2026 SOP</t>
  </si>
  <si>
    <t>Q4 2026 SOP; making progress with construction</t>
  </si>
  <si>
    <t>Smackover</t>
  </si>
  <si>
    <t>2028 SOP; awarded $225 million grant from DOE</t>
  </si>
  <si>
    <t>https://stocktwits.com/news-articles/markets/equity/standard-lithium-gets-major-us-government-backing-in-race-with-exxon-to-mine-lithium-in-arkansas/cLPQgHKRE4K</t>
  </si>
  <si>
    <t>9/25/2024 3/12/2026</t>
  </si>
  <si>
    <t>Rhyolite Ridge Project</t>
  </si>
  <si>
    <t>Lithium Carbonate &amp; Boric acid</t>
  </si>
  <si>
    <t>https://www.ioneer.com/rhyolite-ridge-project/</t>
  </si>
  <si>
    <t>Coyote Hole</t>
  </si>
  <si>
    <t>Esmeralda County</t>
  </si>
  <si>
    <t>725-212-4060</t>
  </si>
  <si>
    <t>North Sydney</t>
  </si>
  <si>
    <t xml:space="preserve">Ioneer Ltd is an Australian-headquartered critical minerals developer focused on supplying battery-grade lithium and boron to the EV supply chain. </t>
  </si>
  <si>
    <t>https://www.ioneer.com/wp-content/uploads/2025/12/Ioneer_Year_End_2025_Release_FINAL.pdf; https://www.industrialinfo.com/</t>
  </si>
  <si>
    <t>https://www.e3lithium.ca/</t>
  </si>
  <si>
    <t>Bashaw District</t>
  </si>
  <si>
    <t>Olds</t>
  </si>
  <si>
    <t>T4H 1P4</t>
  </si>
  <si>
    <t>8/13/2021 3/12/2026</t>
  </si>
  <si>
    <t>Employment numbers from NI 43-101 Technical Report; 100 MT (Demo) / 12,000 MT (Commercial Stage 1); SOP 2028-2029</t>
  </si>
  <si>
    <t>e3metalscorp.com; https://static1.squarespace.com/static/5bee50e036099b521ae8df0b/t/6102d980478e4578d61061d6/1627576708680/202108_E3Metals_CorporatePresentation.pdf; https://static1.squarespace.com/static/5bee50e036099b521ae8df0b/t/5fe1476fe77a3c5c7ed7cff7/1608599428175/NI43-101+Report+2020-12-21+Final.pdf; https://www.livetechlovelife.com/stories/e3-metals-powering-the-green-revolution https://www.morningstar.com/news/business-wire/20260129712325/following-successful-2025-e3-lithium-provides-operational-update-and-2026-outlook https://www.canada.ca/en/natural-resources-canada/news/2026/03/canada-secures-30-new-critical-minerals-partnerships-and-unlocks-121-billion-in-mining-project-capital.html</t>
  </si>
  <si>
    <t>Expects to double production; Expansion possible after completing federal permitting in Feb 2026</t>
  </si>
  <si>
    <t>8/9/2021 3/12/2026</t>
  </si>
  <si>
    <t>12/23/2024 3/12/2026</t>
  </si>
  <si>
    <t>Spodumene and/or concentrates to be processed in a facility in Becancour and converted to battery grade Lithium hydroxide; Rio Tinto invested $300 million in 2026 and now owns majority stake (53.9%); 2026 SOP</t>
  </si>
  <si>
    <t>Recipient of $114.8M under DE-FOA-2678 and has supply agreement for 75,000 MT/yr in Ni in concentrate in Mercer County ND; Center of county was used for address; 12-Month Extension Provided for Key Environmental Review Milestone Expected in H1 2026</t>
  </si>
  <si>
    <t xml:space="preserve">Canada Growth Fund announces up to US$85 million investment in critical minerals with key strategic partners for acquisition of Manitoba's Thompson Mine Nickel Complex </t>
  </si>
  <si>
    <t>Box Elder County</t>
  </si>
  <si>
    <t>12/4/2022 3/12/2026</t>
  </si>
  <si>
    <t>Developer of lithium extraction technology designed to absorb lithium from brine resources. The company's technology is based on the ion-exchange theory that facilitates the production of lithium from brine resources with minimal cost and low environmental footprint, enabling lithium producers to accelerate project development, boost lithium recovery, streamline operations and unlock new resources. Recipient of $50M from DE-FOA-2678 to demonstrate their technology; 202x SOP; Signed binding offtake agreement with Traxys for 10 years</t>
  </si>
  <si>
    <t>Trilogy Metals</t>
  </si>
  <si>
    <t>Arctic Project Mine</t>
  </si>
  <si>
    <t>Nickel, copper, zinc</t>
  </si>
  <si>
    <t>https://trilogymetals.com/</t>
  </si>
  <si>
    <t>North of Arctic Circle</t>
  </si>
  <si>
    <t>NW Arctic Borough</t>
  </si>
  <si>
    <t>https://trilogymetals.com/news-and-media/news/trilogy-metals-announces-dec-17-2025/; https://finance.yahoo.com/news/trilogy-metals-tsx-tmq-19-081412344.html</t>
  </si>
  <si>
    <t>Trilogy Metals is a base metals exploration company focused on the Upper Kobuk Mineral Projects (UKMP) in the Ambler Mining District. It is backed by a direct federal investment.</t>
  </si>
  <si>
    <t>Lilac Solutions</t>
  </si>
  <si>
    <t>Great Salt Lake Project</t>
  </si>
  <si>
    <t>https://lilacsolutions.com</t>
  </si>
  <si>
    <t>https://lilacsolutions.com/</t>
  </si>
  <si>
    <t>Lilac Solutions is a lithium extraction technology company that utilizes proprietary ion-exchange beads to extract lithium from brine without the need for traditional evaporation ponds.</t>
  </si>
  <si>
    <t>https://lilacsolutions.com/news/lilac-and-traxys-announce-binding-10-year-offtake-agreement-for-great-salt-lake-lithium-production; https://www.fastmarkets.com/insights/lilac-solutions-traxys-target-build-out-of-us-domestic-lithium-supply-chain-interview/</t>
  </si>
  <si>
    <t>Late 2027 SOP</t>
  </si>
  <si>
    <t>Following the dissolution of the BlueOval SK joint venture in December 2025, Ford has taken sole ownership of the Glendale, KY campus to pivot toward the rapidly expanding energy storage sector. See the entry for Ford.</t>
  </si>
  <si>
    <t>Ford Energy Glendale Campus</t>
  </si>
  <si>
    <t>https://www.wkyufm.org/news/2026-02-09/a-kentucky-town-bet-big-on-fords-ev-strategy-then-the-battery-plant-closed; https://www.batterytechonline.com/battery-manufacturing/what-the-ford-sk-on-split-means-for-the-battery-supply-chain</t>
  </si>
  <si>
    <t>SOP late 2027</t>
  </si>
  <si>
    <t xml:space="preserve">Ford's mega campus is envisioned to be an endurable automotive manufacturing ecosystem. </t>
  </si>
  <si>
    <t>SK ON</t>
  </si>
  <si>
    <t>8/4/2022 9/18/2025 3/12/2026</t>
  </si>
  <si>
    <t>SOP 202x; production currently coming from Taiwan. No updates on North American plant.</t>
  </si>
  <si>
    <t xml:space="preserve">BM </t>
  </si>
  <si>
    <t>9/22/2025 3/12/2026</t>
  </si>
  <si>
    <t>Plant will open in 2026</t>
  </si>
  <si>
    <t>https://electrovaya.com/press/electrovaya-announces-start-of-battery-system-manufacturing-in-jamestown-ny/; https://electrovaya.com/about-us/; https://www.post-journal.com/news/top-stories/2025/11/electrovaya-continues-jamestown-plant-buildout/</t>
  </si>
  <si>
    <t>Echandia</t>
  </si>
  <si>
    <t>Assembles battery packs for BMW; 120 are employed in battery production;  11,000 are employed at the entire plant. Estimated prod; The new facility in Woodruff will begin assembling high-voltage batteries as planned in 2026, and by the end of 2026, will start manufacturing fully electric vehicles in Spartanburg.</t>
  </si>
  <si>
    <t>August 2027 SOP</t>
  </si>
  <si>
    <t xml:space="preserve">Shifting focus from EV to industrial, rail, and defense applications. </t>
  </si>
  <si>
    <t>6/11/2023 3/12/2026</t>
  </si>
  <si>
    <t>Commissioning expected in by EOY 2027; JV dissolved. Plant now owned by SK On. 2028 SOP</t>
  </si>
  <si>
    <t>3 Gwh phase 1; SOP Q1 2026</t>
  </si>
  <si>
    <t>$2B investment; began commerical production in 2025; plan to eventually reach 10 GWh</t>
  </si>
  <si>
    <t>12/29/2023 3/12/2026</t>
  </si>
  <si>
    <t>Used Houston Regional HQ for plant location; Commercial production scheduled for 2027; Signed supply agreement with Gold Star Metals for 30,000 MT of lead acid batteries annually. Has plans recycling NMC and LFP lithium-ion batteries though volumes likely limited to start</t>
  </si>
  <si>
    <t>Construction and renovation of the five-acre property in the Tahoe-Reno Industrial Center initiated in 2023 with plans to reach 10,000 tonnes-per-year capacity (100,000 EV batteries annually) in the coming years through a phased development strategy. 202x SOP; timing unclear</t>
  </si>
  <si>
    <t>Started construction on in Q4 of 2022 and begin operations in late 2023; will be able to recycle cathode material for 250,000 vehicles, cost $1 billion and create 400 jobs when it is completed; the first phase will cost $300 million and create 270 jobs; Recipient of $316M under DE-FOA-2678; Will use proprietary Hydro to Cathode technology to turn End-of-life batteries into metal salts and precursor cathode active material for an adjacent CAM facility; Construction will resume on Apex 1 manufacturing site for 2026</t>
  </si>
  <si>
    <t>4/18/2024 3/12/2026</t>
  </si>
  <si>
    <t>8/5/2022 3/12/2026</t>
  </si>
  <si>
    <r>
      <t xml:space="preserve">Used to be First Cobalt Corp.; Expect to commission CoSO4 refining from Co(OH)2 by 12/2022 followed by processing black mass from battery processors to recover Ni, Co, Li, Cu and graphite in 2023, and then battery grade nickel sulfate in 2024 and precursor cathode active material in 2025. </t>
    </r>
    <r>
      <rPr>
        <b/>
        <sz val="11"/>
        <rFont val="Calibri"/>
        <family val="2"/>
        <scheme val="minor"/>
      </rPr>
      <t>Update: 2027 SOP</t>
    </r>
  </si>
  <si>
    <t>National Salvage Vehicle Reporting Program</t>
  </si>
  <si>
    <t>Policy, Battery Registry, Anti-Theft Intelligence</t>
  </si>
  <si>
    <t>https://nsvrp.org/</t>
  </si>
  <si>
    <t>130 Revonah Ave</t>
  </si>
  <si>
    <t>Stamford</t>
  </si>
  <si>
    <t>06905</t>
  </si>
  <si>
    <t>203-561-7616</t>
  </si>
  <si>
    <t>Questionnaire; https://www.epa.gov/system/files/documents/2025-01/battery-labeling-requirements-and-standards-white-paper.pdf; https://events.naatbatt.org/</t>
  </si>
  <si>
    <t>A law enforcement-led 501(c)(3) not-for-profit, NSVRP develops reporting standards for the National Motor Vehicle Title Information System (NMVTIS) and operates a proprietary battery registry to track second-life EV batteries for safety and security.</t>
  </si>
  <si>
    <t>Howard Nusbaum</t>
  </si>
  <si>
    <t>administrator@nsvrp.org</t>
  </si>
  <si>
    <t>Pre-commercial / startup</t>
  </si>
  <si>
    <t>Chatham Prototyping Center</t>
  </si>
  <si>
    <t>FaZt Batteries &amp; SolaPowered Infrastructure</t>
  </si>
  <si>
    <t>High-speed Charging E-mobility Systems</t>
  </si>
  <si>
    <t>4/30/2024 3/12/2026</t>
  </si>
  <si>
    <t>Questionnaire; https://cyclingbatteries.com/; https://www.climatechangewriters.com/profile-page/4761-adam-black</t>
  </si>
  <si>
    <t>Cycling Batteries Corp. is an e-mobility technology company specializing in ultra-fast charging battery systems and off-grid solar infrastructure.</t>
  </si>
  <si>
    <t>7/31/2022 3/12/2026</t>
  </si>
  <si>
    <t>Sander Jacobs</t>
  </si>
  <si>
    <t>sander.jacobs@renewance.net</t>
  </si>
  <si>
    <t>630-792-9776</t>
  </si>
  <si>
    <t>Prosperix</t>
  </si>
  <si>
    <t>Battery Separators, Electrode Sheets, Adhesives</t>
  </si>
  <si>
    <t>https://www.prosperixseparator.com/</t>
  </si>
  <si>
    <t>30 N Gould St, Ste R</t>
  </si>
  <si>
    <t>Sheridan</t>
  </si>
  <si>
    <t>82801</t>
  </si>
  <si>
    <t>+86 13511328646</t>
  </si>
  <si>
    <t>Prosperix International</t>
  </si>
  <si>
    <t>Questionnaire; https://www.prosperixseparator.com/contact-us/</t>
  </si>
  <si>
    <t>Prosperix is a specialized supplier of lithium battery materials and components, including separators, adhesives, and electrode sheets.</t>
  </si>
  <si>
    <t>Selene</t>
  </si>
  <si>
    <t>prosperix-selene@outlook.com</t>
  </si>
  <si>
    <t>Infinity Lab &amp; Prototype Facility</t>
  </si>
  <si>
    <t>Hydrometallurgical Recycling</t>
  </si>
  <si>
    <t>Lithium Carbonate, Metal Sulfates, Lithium Hydroxide, Black Mass</t>
  </si>
  <si>
    <t>1093 Clark Street</t>
  </si>
  <si>
    <t>Bridge Green Upcycle is a clean energy technology firm focused on the circular economy of lithium-ion batteries. The company utilizes proprietary digital and material technologies to manage the entire battery lifecycle.</t>
  </si>
  <si>
    <t>631-332-1734</t>
  </si>
  <si>
    <t>GFS Chemicals</t>
  </si>
  <si>
    <t>Columbus Plant</t>
  </si>
  <si>
    <t>Sodium Perchlorate, Lithium Perchlorate, Lithium Nitrate, Lithium Iodide, Sodium Nitrate</t>
  </si>
  <si>
    <t>https://www.gfschemicals.com</t>
  </si>
  <si>
    <t>851 McKinley Ave</t>
  </si>
  <si>
    <t>614-816-1957</t>
  </si>
  <si>
    <t>https://www.gfschemicals.com/</t>
  </si>
  <si>
    <t>Founded in 1928, GFS Chemicals is a third-generation, family-owned ISO 9001:2015 certified manufacturer.</t>
  </si>
  <si>
    <t>Robert Kramer</t>
  </si>
  <si>
    <t>rkramer@gfschemicals.com</t>
  </si>
  <si>
    <t>Venari Minerals</t>
  </si>
  <si>
    <t>Red Mountain Lithium Project</t>
  </si>
  <si>
    <t>https://venariminerals.com/project-nevada-lithium-usa</t>
  </si>
  <si>
    <t>Wells Station Road</t>
  </si>
  <si>
    <t>Currant</t>
  </si>
  <si>
    <t>https://venariminerals.com/</t>
  </si>
  <si>
    <t>Venari Minerals (formerly Astute Metals) is an Australian explorer rapidly advancing critical mineral assets in Nevada.</t>
  </si>
  <si>
    <t>Matthew Healy</t>
  </si>
  <si>
    <t>matt@venariminerals.com</t>
  </si>
  <si>
    <t>1560 Industrial Blvd.</t>
  </si>
  <si>
    <t>Ella DeBode</t>
  </si>
  <si>
    <t>edebode@bluewhalematerials.com</t>
  </si>
  <si>
    <t>973-715-1389</t>
  </si>
  <si>
    <t>Bartlesville Blacksand™ Facility</t>
  </si>
  <si>
    <t>Onejoon</t>
  </si>
  <si>
    <t>Industrial Furnaces &amp; Powder Process Equipment</t>
  </si>
  <si>
    <t>https://onejoon.com/</t>
  </si>
  <si>
    <t>9755 Dogwood Rd, Ste 107</t>
  </si>
  <si>
    <t>678-551-6558</t>
  </si>
  <si>
    <t>https://www.onejoon.de/</t>
  </si>
  <si>
    <t>Bovenden</t>
  </si>
  <si>
    <t>Questionnaire; https://www.thebatteryshow.com/</t>
  </si>
  <si>
    <t>ONEJOON is a global leader in high-temperature industrial furnace technology and automated material handling.</t>
  </si>
  <si>
    <t>The company specializes in turnkey powder processing systems specifically engineered for the high-volume production of cathode and anode active materials (CAM/AAM), as well as emerging solid-state battery electrolytes.</t>
  </si>
  <si>
    <t>Jan-Phillip Schmiing</t>
  </si>
  <si>
    <t>jan.schmiing@onejoon.us</t>
  </si>
  <si>
    <t>470-608-7515</t>
  </si>
  <si>
    <t>S-E-A</t>
  </si>
  <si>
    <t>Safety Testing, Litigation Support</t>
  </si>
  <si>
    <t>https://sealimited.com/location/columbus/</t>
  </si>
  <si>
    <t>7001 Buffalo Parkway</t>
  </si>
  <si>
    <t>43229</t>
  </si>
  <si>
    <t>800-782-6851</t>
  </si>
  <si>
    <t>https://sealimited.com/</t>
  </si>
  <si>
    <t>1/23/2025 3/12/2026</t>
  </si>
  <si>
    <t>S-E-A is a premier, multi-disciplined forensic engineering, failure analysis, and visualization firm with over 55 years of experience.</t>
  </si>
  <si>
    <t>Ryan Siekmann</t>
  </si>
  <si>
    <t>rsiekmann@sealimited.com</t>
  </si>
  <si>
    <t>Striepe Battery Consult</t>
  </si>
  <si>
    <t>Mt Albert</t>
  </si>
  <si>
    <t>L0G 1M0</t>
  </si>
  <si>
    <t>647-203-9838</t>
  </si>
  <si>
    <t>https://www.striepebatteryconsult.ca/</t>
  </si>
  <si>
    <t>Questionnaire; https://www.avicenneenergyus.com/about-market-intelligence-advisory; https://www.b-science.net/Core/Home/AboutUs</t>
  </si>
  <si>
    <t>The firm operates at the intersection of material science, industrial value streams, and go-to-market strategy, providing technical due diligence and commercialization support.</t>
  </si>
  <si>
    <t>Soeren Striepe</t>
  </si>
  <si>
    <t>soeren@striepebatteryconsult.ca</t>
  </si>
  <si>
    <t>Market Attribute Identification, UVP Confirmation, Workshops</t>
  </si>
  <si>
    <t>https://www.pidc.com/</t>
  </si>
  <si>
    <t>Pacific Industrial Development Corp</t>
  </si>
  <si>
    <t>PIDC Trans-Tech</t>
  </si>
  <si>
    <t>LTO, TNO, HF Removal Additives, Separator Coatings</t>
  </si>
  <si>
    <t>Questionnaire; https://www.internationalbatteryseminar.com/</t>
  </si>
  <si>
    <t>PIDC is a global advanced materials manufacturer specializing in high-purity inorganic chemicals.</t>
  </si>
  <si>
    <t>Bing Tan</t>
  </si>
  <si>
    <t>btan@pidc.com</t>
  </si>
  <si>
    <t>734-834-8288</t>
  </si>
  <si>
    <t>5520 Adamstown Rd</t>
  </si>
  <si>
    <t>Adamstown</t>
  </si>
  <si>
    <t>734-930-9292</t>
  </si>
  <si>
    <t>Bren-Tronics</t>
  </si>
  <si>
    <t>Military Battery &amp; Charger Production</t>
  </si>
  <si>
    <t>https://www.bren-tronics.com/</t>
  </si>
  <si>
    <t>10 Brayton Court</t>
  </si>
  <si>
    <t>Commack</t>
  </si>
  <si>
    <t>631-499-5155</t>
  </si>
  <si>
    <t>Questionnaire; https://investor.enersys.com/news/news-details/2024/ENERSYS-COMPLETES-ACQUISITION-OF-BREN-TRONICS-TO-EXPAND-PRESENCE-IN-CRITICAL-DEFENSE-APPLICATIONS-07-26-2024/default.aspx</t>
  </si>
  <si>
    <t>Bren-Tronics is a leading U.S. manufacturer of advanced lithium battery systems and portable power solutions tailored for military, aerospace, and mission-critical applications.</t>
  </si>
  <si>
    <t>Acquired by EnerSys in July 2024</t>
  </si>
  <si>
    <t>Kyle Roelofs</t>
  </si>
  <si>
    <t>kroelofs@bren-tronics.com</t>
  </si>
  <si>
    <t>631-670-2726</t>
  </si>
  <si>
    <t>2511 Technology Drive, Suite 113 &amp; 114</t>
  </si>
  <si>
    <t>12/29/2023 3/16/2026</t>
  </si>
  <si>
    <t>Mary Battiste</t>
  </si>
  <si>
    <t>mary.battiste@plasmatreat.com</t>
  </si>
  <si>
    <t>Nexeon</t>
  </si>
  <si>
    <t>7/31/2024 8/25/2024 3/16/2026</t>
  </si>
  <si>
    <t>BorgWarner</t>
  </si>
  <si>
    <t>BorgWarner Seneca</t>
  </si>
  <si>
    <t>https://www.borgwarner.com/technologies/battery-systems</t>
  </si>
  <si>
    <t>15545 Wells Highway</t>
  </si>
  <si>
    <t>Seneca</t>
  </si>
  <si>
    <t>864-985-0568</t>
  </si>
  <si>
    <t>https://www.borgwarner.com/newsroom/press-releases/2023/04/19/borgwarner-to-expand-south-carolina-facility-add-3gwh-battery-pack-production-with-42-million-investment; https://www.sccommerce.com/; consulting with Avicenne</t>
  </si>
  <si>
    <t>In 2022, BorgWarner completed the acquisition of AKASOL AG. As of early 2026, BorgWarner has finalized the transfer of all high-volume battery module and pack manufacturing from Michigan to Seneca, SC.</t>
  </si>
  <si>
    <t>BorgWarner is a global automotive tier-1 supplier transitioning rapidly toward electrification</t>
  </si>
  <si>
    <t>BorgWarner Inc.</t>
  </si>
  <si>
    <t>https://www.borgwarner.com/</t>
  </si>
  <si>
    <t>https://echandia.se/products/, https://www.heraldnet.com/news/swedish-battery-maker-opens-first-u-s-facility-in-marysville/#:~:text=MARYSVILLE%20%E2%80%94%20Echandia%2C%20a%20Swedish%20marine,first%20location%20outside%20of%20Stockholm;  https://www.425business.com/news/marine-industry-battery-producer-preparing-to-power-up-in-marysville/article_480b118b-0221-4ff9-b839-e773528ee910.html; Consulting with Avicenne</t>
  </si>
  <si>
    <t>9/16/2024 3/16/2026</t>
  </si>
  <si>
    <t>EVS Supply</t>
  </si>
  <si>
    <t>https://www.evssupply.com/assembly-capabilities/</t>
  </si>
  <si>
    <t>630 International Pkwy, Suite 150</t>
  </si>
  <si>
    <t>Richardson</t>
  </si>
  <si>
    <t>00-776-5267</t>
  </si>
  <si>
    <t>https://www.evssupply.com/</t>
  </si>
  <si>
    <t>https://www.evssupply.com/category/custom-battery-packs/; https://www.thomasnet.com/company/evs-supply-1057837/profile</t>
  </si>
  <si>
    <t>EVS Supply is a U.S. specialty battery distributor and custom battery pack manufacturer offering standard and custom lithium, NiMH, lead‑acid, and flashlight power solutions.</t>
  </si>
  <si>
    <t>Amsted Graphite Materials</t>
  </si>
  <si>
    <t>recycler</t>
  </si>
  <si>
    <t xml:space="preserve"> March 27, 2026</t>
  </si>
  <si>
    <t>BASF TODA Battery Materials LLC provides cathode active materials, including nickel cobalt aluminum oxide and nickel cobalt manganese oxide, for lithium-ion batteries.</t>
  </si>
  <si>
    <t>Electra is building an integrated, localized and environmentally sustainable battery materials park. It will host cobalt and nickel sulfate plants, a lithium-ion battery recycling facility, and battery precursor material production.</t>
  </si>
  <si>
    <t>Graphex Group is a volume producer of spherical graphite for Li-ion battery anodes and provides professional services to the renewable energy sector.</t>
  </si>
  <si>
    <t>NanoGraf has developed a novel high-energy density silicon-based anode material that has long-term potential to replace graphite-based anodes in lithium-ion batteries.</t>
  </si>
  <si>
    <t>Rock Tech Lithium is a cleantech company powering the electric mobility revolution with high-quality lithium hydroxide from its Canadian mineral project and lithium hydroxide converter technology.</t>
  </si>
  <si>
    <t>Sparkz is a U.S.-based battery technology startup founded in 2019. It specializes in FeCAM™, a proprietary nickel-free and cobalt-free, lithium iron phosphate cathode material.</t>
  </si>
  <si>
    <t>Ultium CAM JV, a joint venture between General Motors and POSCO Future M, seeks to increase production capacity of cathode active materials in North America and integrate precursor materials production.</t>
  </si>
  <si>
    <t>Ampcera is an innovator in high-performance, solid-state electrolyte materials and scalable manufacturing technology for next-gen lithium batteries.</t>
  </si>
  <si>
    <t>Fujihatus &amp; Toyotsu Battery Components, North Carolina LLC is a joint venture between Fujihatsu and Toyota Tsusho to manufacture and sell aluminum cell cases and covers for automotive batteries.</t>
  </si>
  <si>
    <t>Enpower Greentech is a developer of energy storage battery technologies and services designed for renewable energy and smart power applications with focus on cell manufacturing, such as lithium iron phosphate.</t>
  </si>
  <si>
    <t>e-Storage, a subsidiary of Canadian Solar, is building a utility-scale battery facility in Kentucky through its local entity, Shelbyville Battery Manufacturing, focusing on integrated lithium iron phosphate battery production and R&amp;D.</t>
  </si>
  <si>
    <t>Honda - LGES Partnership has a battery plant, a joint venture between LG Energy Solution and Honda, coming to Fayette County, Ohio.</t>
  </si>
  <si>
    <t xml:space="preserve">
Toyota Battery Manufacturing, North Carolina, will produce lithium-ion batteries for its growing electrified vehicle range. It will be operational in 2025 with 100% renewable energy and six production lines.</t>
  </si>
  <si>
    <t xml:space="preserve">
Ultium Cells is producing batteries for the future of transportation with cutting-edge battery cells crafted by innovation. Its committed to utilizing state-of-the-art industry methods for superior cell production. </t>
  </si>
  <si>
    <t>BorgWarner is a global automotive tier-1 supplier transitioning rapidly toward electrification.</t>
  </si>
  <si>
    <t>Cooling Source Thermal designs and manufactures liquid cold‑plates, extruded heatsinks, heat pipe assemblies, and precision CNC‑machined thermal components for battery pack cooling.</t>
  </si>
  <si>
    <t>Coulomb Solutions Inc. addresses commercial EV challenges and to enable North American original equipment manufacturers to be highly successful in launching electric variants of its commercial truck and bus platforms.</t>
  </si>
  <si>
    <t>Renewance, Inc. offers software solutions and consultancy for managing industrial batteries throughout its lifecycle, focusing on safe, sustainable use, and end-of-life management to support a greener energy grid.</t>
  </si>
  <si>
    <t>The Striepe Battery Consult firm operates at the intersection of material science, industrial value streams, and go-to-market strategy, providing technical due diligence and commercialization support.</t>
  </si>
  <si>
    <t>SP3</t>
  </si>
  <si>
    <t>14903 Grant Street, Unit 120-140</t>
  </si>
  <si>
    <t>126 (Planned)</t>
  </si>
  <si>
    <t>6/19/2023 8/31/2026</t>
  </si>
  <si>
    <t>Facility will also include Cell Testing, R&amp;D; 250 employees total - divided between facilities; Planning to reach 75 ktons by 2026 and 140 ktons by 2029</t>
  </si>
  <si>
    <t>SP4</t>
  </si>
  <si>
    <t>14904 Grant Street, Unit 120-140</t>
  </si>
  <si>
    <t>127 (Planned)</t>
  </si>
  <si>
    <t>6/19/2023 8/31/2027</t>
  </si>
  <si>
    <t>Facility will also include Cell Testing, R&amp;D; 250 employees total - divided between facilities; Planning to reach 75 ktons by 2026 and 140 ktons by 2030</t>
  </si>
  <si>
    <t>SP5</t>
  </si>
  <si>
    <t>14905 Grant Street, Unit 120-140</t>
  </si>
  <si>
    <t>128 (Planned)</t>
  </si>
  <si>
    <t>6/19/2023 8/31/2028</t>
  </si>
  <si>
    <t>Facility will also include Cell Testing, R&amp;D; 250 employees total - divided between facilities; Planning to reach 75 ktons by 2026 and 140 ktons by 2031</t>
  </si>
  <si>
    <t>Orbia (Fluor &amp; Energy Materials)</t>
  </si>
  <si>
    <t>https://www.kouraglobal.com/applications/battery-materials/</t>
  </si>
  <si>
    <t>https://www.chemanalyst.com/NewsAndDeals/NewsDetails/orbia-fluor-energy-materials-finalizes-major-expansion-of-its-custom-electrolyte-40454; https://www.orbia.com/this-is-orbia/news-and-stories/completed-custom-electrolyte-facility/.  https://www.kouraglobal.com/applications/battery-materials/</t>
  </si>
  <si>
    <t>Orbia’s Fluor &amp; Energy business develops high-performance electrolytes and customized additives, leveraging a vertically integrated supply chain to enhance lithium-ion battery safety, efficiency, and sustainability for EVs.</t>
  </si>
  <si>
    <t>Bridge Green Upcycle is a clean energy technology firm focused on circular economy of lithium-ion batteries. The company utilizes proprietary digital and material technologies to manage the entire battery lifecycle.</t>
  </si>
  <si>
    <t>P</t>
  </si>
  <si>
    <r>
      <t xml:space="preserve">RED ROWS: </t>
    </r>
    <r>
      <rPr>
        <sz val="16"/>
        <color theme="0"/>
        <rFont val="Calibri (Body)"/>
      </rPr>
      <t xml:space="preserve">Merged or Out of Business </t>
    </r>
  </si>
  <si>
    <t>PURPLE ROWS: New or update data</t>
  </si>
  <si>
    <t>Graphite anodes; Facility used to be Nissan factory and was acquired in 2012; Shifting focus from EV to ESS.  if this changes chemistry and format.</t>
  </si>
  <si>
    <t>Production in 2026, reaching full capacity in 2028; Will have a full circular plant - recycling batteries into new batteries; unclear when the recycling plant will be included. $5.2B investment; Northvolt went bankrupt; Lyten acquired assets in Sweden and Germany, Canada plans .</t>
  </si>
  <si>
    <t xml:space="preserve"> Planning to build a battery pack plant in North America, location .</t>
  </si>
  <si>
    <t>Nuevo Leon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</si>
</sst>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_(* \(#,##0.00\);_(* &quot;-&quot;??_);_(@_)"/>
    <numFmt numFmtId="164" formatCode="_(* #,##0_);_(* \(#,##0\);_(* &quot;-&quot;??_);_(@_)"/>
    <numFmt numFmtId="165" formatCode="0.0000"/>
    <numFmt numFmtId="166" formatCode="0.0"/>
    <numFmt numFmtId="167" formatCode="[&lt;=9999999]###\-####;\(###\)\ ###\-####"/>
    <numFmt numFmtId="168" formatCode="00000"/>
    <numFmt numFmtId="169" formatCode="0.000"/>
    <numFmt numFmtId="170" formatCode="_(* #,##0.0_);_(* \(#,##0.0\);_(* &quot;-&quot;??_);_(@_)"/>
    <numFmt numFmtId="171" formatCode="0.00000"/>
    <numFmt numFmtId="172" formatCode="0.000000"/>
    <numFmt numFmtId="173" formatCode="0.0000000"/>
  </numFmts>
  <fonts count="130">
    <font>
      <sz val="11"/>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sz val="11"/>
      <name val="Calibri"/>
      <family val="2"/>
      <scheme val="minor"/>
    </font>
    <font>
      <sz val="8"/>
      <name val="Calibri"/>
      <family val="2"/>
    </font>
    <font>
      <b/>
      <sz val="14"/>
      <color rgb="FFFFFFFF"/>
      <name val="Calibri"/>
      <family val="2"/>
    </font>
    <font>
      <sz val="12"/>
      <color rgb="FF000000"/>
      <name val="Calibri"/>
      <family val="2"/>
    </font>
    <font>
      <b/>
      <sz val="12"/>
      <color rgb="FF000000"/>
      <name val="Calibri"/>
      <family val="2"/>
    </font>
    <font>
      <b/>
      <i/>
      <sz val="12"/>
      <color rgb="FF000000"/>
      <name val="Calibri"/>
      <family val="2"/>
    </font>
    <font>
      <i/>
      <sz val="12"/>
      <color rgb="FF000000"/>
      <name val="Calibri"/>
      <family val="2"/>
    </font>
    <font>
      <b/>
      <sz val="16"/>
      <color theme="1"/>
      <name val="Calibri"/>
      <family val="2"/>
      <scheme val="minor"/>
    </font>
    <font>
      <sz val="16"/>
      <color theme="1"/>
      <name val="Calibri"/>
      <family val="2"/>
      <scheme val="minor"/>
    </font>
    <font>
      <sz val="10"/>
      <name val="Calibri"/>
      <family val="2"/>
      <scheme val="minor"/>
    </font>
    <font>
      <b/>
      <sz val="10"/>
      <name val="Calibri"/>
      <family val="2"/>
      <scheme val="minor"/>
    </font>
    <font>
      <b/>
      <sz val="8"/>
      <name val="Calibri"/>
      <family val="2"/>
      <scheme val="minor"/>
    </font>
    <font>
      <sz val="11"/>
      <color rgb="FF000000"/>
      <name val="Calibri"/>
      <family val="2"/>
    </font>
    <font>
      <sz val="8"/>
      <color rgb="FFFF0000"/>
      <name val="Calibri"/>
      <family val="2"/>
      <scheme val="minor"/>
    </font>
    <font>
      <b/>
      <sz val="12"/>
      <color theme="1"/>
      <name val="Calibri"/>
      <family val="2"/>
      <scheme val="minor"/>
    </font>
    <font>
      <i/>
      <sz val="11"/>
      <color theme="1"/>
      <name val="Calibri"/>
      <family val="2"/>
      <scheme val="minor"/>
    </font>
    <font>
      <sz val="12"/>
      <color theme="1"/>
      <name val="Arial"/>
      <family val="2"/>
    </font>
    <font>
      <sz val="11"/>
      <color rgb="FFFF0000"/>
      <name val="Calibri"/>
      <family val="2"/>
      <scheme val="minor"/>
    </font>
    <font>
      <sz val="11"/>
      <name val="Calibri"/>
      <family val="2"/>
    </font>
    <font>
      <b/>
      <sz val="11"/>
      <name val="Calibri"/>
      <family val="2"/>
      <scheme val="minor"/>
    </font>
    <font>
      <sz val="11"/>
      <color rgb="FF000118"/>
      <name val="Calibri"/>
      <family val="2"/>
      <scheme val="minor"/>
    </font>
    <font>
      <sz val="11"/>
      <color rgb="FF000000"/>
      <name val="Calibri"/>
      <family val="2"/>
      <scheme val="minor"/>
    </font>
    <font>
      <sz val="11"/>
      <name val="Calibri (Body)"/>
    </font>
    <font>
      <sz val="11"/>
      <name val="Arial"/>
      <family val="2"/>
    </font>
    <font>
      <sz val="11"/>
      <color rgb="FF4D5156"/>
      <name val="Calibri"/>
      <family val="2"/>
      <scheme val="minor"/>
    </font>
    <font>
      <sz val="11"/>
      <color rgb="FF000000"/>
      <name val="Source Sans Pro"/>
      <family val="2"/>
    </font>
    <font>
      <sz val="11"/>
      <color rgb="FF252733"/>
      <name val="Calibri"/>
      <family val="2"/>
      <scheme val="minor"/>
    </font>
    <font>
      <b/>
      <sz val="14"/>
      <color theme="5"/>
      <name val="Calibri"/>
      <family val="2"/>
      <scheme val="minor"/>
    </font>
    <font>
      <b/>
      <sz val="14"/>
      <color theme="1"/>
      <name val="Calibri"/>
      <family val="2"/>
      <scheme val="minor"/>
    </font>
    <font>
      <b/>
      <sz val="14"/>
      <color theme="5"/>
      <name val="Calibri (Body)"/>
    </font>
    <font>
      <sz val="14"/>
      <color theme="1"/>
      <name val="Calibri"/>
      <family val="2"/>
      <scheme val="minor"/>
    </font>
    <font>
      <sz val="16"/>
      <color rgb="FF374151"/>
      <name val="Arial"/>
      <family val="2"/>
    </font>
    <font>
      <sz val="14"/>
      <color rgb="FF202122"/>
      <name val="Calibri"/>
      <family val="2"/>
      <scheme val="minor"/>
    </font>
    <font>
      <sz val="14"/>
      <color rgb="FF666666"/>
      <name val="Arial"/>
      <family val="2"/>
    </font>
    <font>
      <sz val="14"/>
      <name val="Calibri"/>
      <family val="2"/>
      <scheme val="minor"/>
    </font>
    <font>
      <sz val="11"/>
      <color rgb="FF333333"/>
      <name val="Calibri"/>
      <family val="2"/>
    </font>
    <font>
      <sz val="11"/>
      <color theme="1"/>
      <name val="Calibri"/>
      <family val="2"/>
    </font>
    <font>
      <u/>
      <sz val="11"/>
      <color theme="10"/>
      <name val="Calibri"/>
      <family val="2"/>
    </font>
    <font>
      <sz val="11"/>
      <color rgb="FF202124"/>
      <name val="Arial"/>
      <family val="2"/>
    </font>
    <font>
      <b/>
      <sz val="11"/>
      <color theme="1"/>
      <name val="Calibri"/>
      <family val="2"/>
    </font>
    <font>
      <sz val="11"/>
      <color rgb="FF000000"/>
      <name val="Arial"/>
      <family val="2"/>
    </font>
    <font>
      <sz val="11"/>
      <color theme="1"/>
      <name val="Helvetica"/>
      <family val="2"/>
    </font>
    <font>
      <sz val="11"/>
      <color rgb="FF202124"/>
      <name val="Calibri"/>
      <family val="2"/>
    </font>
    <font>
      <sz val="10"/>
      <color theme="1"/>
      <name val="Calibri"/>
      <family val="2"/>
      <scheme val="minor"/>
    </font>
    <font>
      <u/>
      <sz val="11"/>
      <color rgb="FF0000FF"/>
      <name val="Arial"/>
      <family val="2"/>
    </font>
    <font>
      <u/>
      <sz val="11"/>
      <color rgb="FF0000FF"/>
      <name val="Calibri"/>
      <family val="2"/>
    </font>
    <font>
      <sz val="11"/>
      <color rgb="FF010D39"/>
      <name val="Calibri"/>
      <family val="2"/>
    </font>
    <font>
      <sz val="11"/>
      <color rgb="FF212121"/>
      <name val="Calibri"/>
      <family val="2"/>
      <scheme val="minor"/>
    </font>
    <font>
      <sz val="11"/>
      <color theme="1"/>
      <name val="Helvetica Neue"/>
      <family val="2"/>
    </font>
    <font>
      <sz val="11"/>
      <color rgb="FF333333"/>
      <name val="Arial"/>
      <family val="2"/>
    </font>
    <font>
      <sz val="11"/>
      <color theme="1"/>
      <name val="Roboto"/>
    </font>
    <font>
      <sz val="11"/>
      <color rgb="FF323232"/>
      <name val="Calibri"/>
      <family val="2"/>
      <scheme val="minor"/>
    </font>
    <font>
      <sz val="11"/>
      <color rgb="FF202124"/>
      <name val="Calibri"/>
      <family val="2"/>
      <scheme val="minor"/>
    </font>
    <font>
      <sz val="11"/>
      <color theme="1"/>
      <name val="Calibri (Body)"/>
    </font>
    <font>
      <sz val="11"/>
      <color rgb="FF161919"/>
      <name val="Calibri"/>
      <family val="2"/>
      <scheme val="minor"/>
    </font>
    <font>
      <u/>
      <sz val="10"/>
      <color rgb="FF0000FF"/>
      <name val="Arial"/>
      <family val="2"/>
    </font>
    <font>
      <sz val="11"/>
      <color rgb="FF374151"/>
      <name val="Calibri"/>
      <family val="2"/>
      <scheme val="minor"/>
    </font>
    <font>
      <sz val="11"/>
      <color rgb="FF444444"/>
      <name val="Calibri"/>
      <family val="2"/>
      <charset val="1"/>
    </font>
    <font>
      <b/>
      <sz val="11"/>
      <name val="Calibri"/>
      <family val="2"/>
    </font>
    <font>
      <sz val="11"/>
      <color rgb="FF040C28"/>
      <name val="Calibri"/>
      <family val="2"/>
      <scheme val="minor"/>
    </font>
    <font>
      <sz val="11"/>
      <color rgb="FF202124"/>
      <name val="Calibri Light"/>
      <family val="2"/>
      <scheme val="major"/>
    </font>
    <font>
      <sz val="10"/>
      <color rgb="FF000000"/>
      <name val="Calibri"/>
      <family val="2"/>
      <scheme val="minor"/>
    </font>
    <font>
      <u/>
      <sz val="10"/>
      <color rgb="FF0000FF"/>
      <name val="Calibri"/>
      <family val="2"/>
    </font>
    <font>
      <sz val="11"/>
      <color rgb="FF212529"/>
      <name val="Calibri"/>
      <family val="2"/>
    </font>
    <font>
      <sz val="11"/>
      <color rgb="FF212529"/>
      <name val="Calibri"/>
      <family val="2"/>
      <scheme val="minor"/>
    </font>
    <font>
      <sz val="11"/>
      <color rgb="FF0D0D0D"/>
      <name val="Calibri"/>
      <family val="2"/>
      <scheme val="minor"/>
    </font>
    <font>
      <sz val="11"/>
      <color rgb="FF333333"/>
      <name val="Calibri"/>
      <family val="2"/>
      <scheme val="minor"/>
    </font>
    <font>
      <sz val="11"/>
      <color rgb="FF0E49BE"/>
      <name val="Calibri"/>
      <family val="2"/>
      <scheme val="minor"/>
    </font>
    <font>
      <sz val="11"/>
      <name val="Aptos Narrow"/>
      <family val="2"/>
    </font>
    <font>
      <sz val="11"/>
      <color rgb="FF000000"/>
      <name val="Calibri"/>
      <family val="2"/>
      <charset val="1"/>
    </font>
    <font>
      <sz val="9"/>
      <color rgb="FF202124"/>
      <name val="Roboto"/>
    </font>
    <font>
      <sz val="9"/>
      <color rgb="FF111111"/>
      <name val="Roboto"/>
    </font>
    <font>
      <sz val="11"/>
      <color theme="1"/>
      <name val="Aptos"/>
      <family val="2"/>
    </font>
    <font>
      <sz val="10.5"/>
      <color rgb="FF494949"/>
      <name val="Hind"/>
    </font>
    <font>
      <sz val="11"/>
      <color rgb="FF494949"/>
      <name val="Hind"/>
    </font>
    <font>
      <sz val="12"/>
      <color rgb="FF494949"/>
      <name val="Hind"/>
    </font>
    <font>
      <u/>
      <sz val="11"/>
      <color rgb="FF000000"/>
      <name val="Calibri"/>
      <family val="2"/>
      <scheme val="minor"/>
    </font>
    <font>
      <sz val="10"/>
      <name val="Calibri"/>
      <family val="2"/>
      <scheme val="minor"/>
    </font>
    <font>
      <sz val="11"/>
      <name val="Calibri"/>
      <family val="2"/>
      <scheme val="minor"/>
    </font>
    <font>
      <sz val="11"/>
      <color rgb="FF444444"/>
      <name val="Calibri"/>
      <family val="2"/>
      <scheme val="minor"/>
    </font>
    <font>
      <sz val="8"/>
      <name val="Calibri"/>
      <family val="2"/>
      <scheme val="minor"/>
    </font>
    <font>
      <sz val="8"/>
      <name val="Calibri"/>
      <family val="2"/>
    </font>
    <font>
      <u/>
      <sz val="11"/>
      <name val="Calibri"/>
      <family val="2"/>
      <scheme val="minor"/>
    </font>
    <font>
      <sz val="12"/>
      <color rgb="FF000000"/>
      <name val="Calibri"/>
      <family val="2"/>
      <scheme val="minor"/>
    </font>
    <font>
      <b/>
      <sz val="12"/>
      <color rgb="FF000000"/>
      <name val="Calibri"/>
      <family val="2"/>
      <scheme val="minor"/>
    </font>
    <font>
      <sz val="12"/>
      <name val="Calibri"/>
      <family val="2"/>
    </font>
    <font>
      <sz val="12"/>
      <color rgb="FF1C1E1F"/>
      <name val="Arial"/>
      <family val="2"/>
    </font>
    <font>
      <u/>
      <sz val="11"/>
      <color theme="1"/>
      <name val="Calibri"/>
      <family val="2"/>
      <scheme val="minor"/>
    </font>
    <font>
      <sz val="12"/>
      <color theme="1"/>
      <name val="Aptos"/>
      <family val="2"/>
    </font>
    <font>
      <sz val="14"/>
      <color rgb="FF474747"/>
      <name val="Arial"/>
      <family val="2"/>
    </font>
    <font>
      <sz val="12"/>
      <color rgb="FF191B28"/>
      <name val="Arial"/>
      <family val="2"/>
    </font>
    <font>
      <sz val="10"/>
      <color rgb="FF191B28"/>
      <name val="Arial"/>
      <family val="2"/>
    </font>
    <font>
      <sz val="9"/>
      <name val="Calibri"/>
      <family val="2"/>
      <scheme val="minor"/>
    </font>
    <font>
      <sz val="14"/>
      <color theme="1"/>
      <name val="__Roboto_c9619c"/>
    </font>
    <font>
      <sz val="14"/>
      <color rgb="FF4D5156"/>
      <name val="Arial"/>
      <family val="2"/>
    </font>
    <font>
      <sz val="12"/>
      <name val="Calibri"/>
      <family val="2"/>
      <scheme val="minor"/>
    </font>
    <font>
      <i/>
      <sz val="12"/>
      <name val="Calibri"/>
      <family val="2"/>
    </font>
    <font>
      <sz val="11"/>
      <color rgb="FF040C28"/>
      <name val="Arial"/>
      <family val="2"/>
    </font>
    <font>
      <sz val="15"/>
      <color rgb="FF0070C0"/>
      <name val="Aptos"/>
      <family val="2"/>
    </font>
    <font>
      <sz val="14"/>
      <color rgb="FF0070C0"/>
      <name val="Calibri"/>
      <family val="2"/>
      <scheme val="minor"/>
    </font>
    <font>
      <sz val="11"/>
      <name val="Calibri"/>
      <family val="2"/>
      <scheme val="minor"/>
    </font>
    <font>
      <u/>
      <sz val="11"/>
      <color rgb="FF0563C1"/>
      <name val="Calibri"/>
      <family val="2"/>
      <scheme val="minor"/>
    </font>
    <font>
      <sz val="12"/>
      <color theme="1"/>
      <name val="Aptos"/>
      <family val="2"/>
    </font>
    <font>
      <sz val="10"/>
      <color theme="1"/>
      <name val="Arial"/>
      <family val="2"/>
    </font>
    <font>
      <sz val="11"/>
      <name val="Calibri"/>
      <family val="2"/>
      <scheme val="minor"/>
    </font>
    <font>
      <sz val="11"/>
      <color theme="10"/>
      <name val="Calibri"/>
      <family val="2"/>
      <scheme val="minor"/>
    </font>
    <font>
      <u/>
      <sz val="12"/>
      <color theme="10"/>
      <name val="Calibri"/>
      <family val="2"/>
      <scheme val="minor"/>
    </font>
    <font>
      <sz val="11"/>
      <name val="Calibri"/>
      <family val="2"/>
      <scheme val="minor"/>
    </font>
    <font>
      <sz val="18"/>
      <color rgb="FFFF0000"/>
      <name val="Calibri"/>
      <family val="2"/>
      <scheme val="minor"/>
    </font>
    <font>
      <b/>
      <sz val="14"/>
      <color theme="1"/>
      <name val="Times New Roman"/>
      <family val="1"/>
    </font>
    <font>
      <u/>
      <sz val="14"/>
      <color theme="10"/>
      <name val="Calibri"/>
      <family val="2"/>
      <scheme val="minor"/>
    </font>
    <font>
      <sz val="14"/>
      <color theme="1"/>
      <name val="Times New Roman"/>
      <family val="1"/>
    </font>
    <font>
      <sz val="14"/>
      <color theme="1"/>
      <name val="Symbol"/>
      <family val="1"/>
      <charset val="2"/>
    </font>
    <font>
      <sz val="11"/>
      <name val="Calibri"/>
      <family val="2"/>
      <scheme val="minor"/>
    </font>
    <font>
      <b/>
      <sz val="36"/>
      <color rgb="FF000000"/>
      <name val="Aptos Display"/>
      <family val="2"/>
    </font>
    <font>
      <sz val="10"/>
      <color rgb="FF333333"/>
      <name val="Segoe UI"/>
      <family val="2"/>
    </font>
    <font>
      <sz val="11"/>
      <color theme="1"/>
      <name val="Arial"/>
      <family val="2"/>
    </font>
    <font>
      <sz val="11"/>
      <name val="Calibri"/>
      <family val="2"/>
      <scheme val="minor"/>
    </font>
    <font>
      <sz val="16"/>
      <name val="Calibri"/>
      <family val="2"/>
      <scheme val="minor"/>
    </font>
    <font>
      <sz val="16"/>
      <color theme="0"/>
      <name val="Calibri"/>
      <family val="2"/>
      <scheme val="minor"/>
    </font>
    <font>
      <sz val="16"/>
      <color theme="0"/>
      <name val="Calibri (Body)"/>
    </font>
  </fonts>
  <fills count="42">
    <fill>
      <patternFill patternType="none"/>
    </fill>
    <fill>
      <patternFill patternType="gray125"/>
    </fill>
    <fill>
      <patternFill patternType="solid">
        <fgColor rgb="FF0079C1"/>
        <bgColor indexed="64"/>
      </patternFill>
    </fill>
    <fill>
      <patternFill patternType="solid">
        <fgColor rgb="FFCBD7E9"/>
        <bgColor indexed="64"/>
      </patternFill>
    </fill>
    <fill>
      <patternFill patternType="solid">
        <fgColor rgb="FFE7ECF4"/>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9" tint="0.79998168889431442"/>
        <bgColor theme="9" tint="0.79998168889431442"/>
      </patternFill>
    </fill>
    <fill>
      <patternFill patternType="solid">
        <fgColor rgb="FFD9E1F2"/>
        <bgColor rgb="FFD9E1F2"/>
      </patternFill>
    </fill>
    <fill>
      <patternFill patternType="solid">
        <fgColor rgb="FFFFF2CC"/>
        <bgColor rgb="FFFFF2CC"/>
      </patternFill>
    </fill>
    <fill>
      <patternFill patternType="solid">
        <fgColor theme="7"/>
        <bgColor indexed="64"/>
      </patternFill>
    </fill>
    <fill>
      <patternFill patternType="solid">
        <fgColor theme="9"/>
        <bgColor indexed="64"/>
      </patternFill>
    </fill>
    <fill>
      <patternFill patternType="solid">
        <fgColor theme="9" tint="0.79998168889431442"/>
        <bgColor indexed="64"/>
      </patternFill>
    </fill>
    <fill>
      <patternFill patternType="solid">
        <fgColor theme="0"/>
        <bgColor indexed="64"/>
      </patternFill>
    </fill>
    <fill>
      <patternFill patternType="solid">
        <fgColor theme="4"/>
        <bgColor indexed="64"/>
      </patternFill>
    </fill>
    <fill>
      <patternFill patternType="solid">
        <fgColor theme="5"/>
        <bgColor indexed="64"/>
      </patternFill>
    </fill>
    <fill>
      <patternFill patternType="solid">
        <fgColor theme="7" tint="0.79998168889431442"/>
        <bgColor theme="4" tint="0.79998168889431442"/>
      </patternFill>
    </fill>
    <fill>
      <patternFill patternType="solid">
        <fgColor theme="7" tint="0.79998168889431442"/>
        <bgColor theme="9" tint="0.79998168889431442"/>
      </patternFill>
    </fill>
    <fill>
      <patternFill patternType="solid">
        <fgColor rgb="FFFFC000"/>
        <bgColor rgb="FF000000"/>
      </patternFill>
    </fill>
    <fill>
      <patternFill patternType="solid">
        <fgColor theme="9"/>
        <bgColor theme="9"/>
      </patternFill>
    </fill>
    <fill>
      <patternFill patternType="solid">
        <fgColor theme="0"/>
        <bgColor rgb="FFFFF2CC"/>
      </patternFill>
    </fill>
    <fill>
      <patternFill patternType="solid">
        <fgColor theme="4" tint="0.79998168889431442"/>
        <bgColor indexed="64"/>
      </patternFill>
    </fill>
    <fill>
      <patternFill patternType="solid">
        <fgColor theme="4" tint="0.79998168889431442"/>
        <bgColor rgb="FFFFF2CC"/>
      </patternFill>
    </fill>
    <fill>
      <patternFill patternType="solid">
        <fgColor theme="9"/>
        <bgColor theme="4"/>
      </patternFill>
    </fill>
    <fill>
      <patternFill patternType="solid">
        <fgColor rgb="FFFFC000"/>
        <bgColor theme="4"/>
      </patternFill>
    </fill>
    <fill>
      <patternFill patternType="solid">
        <fgColor rgb="FFEC74D5"/>
        <bgColor indexed="64"/>
      </patternFill>
    </fill>
    <fill>
      <patternFill patternType="solid">
        <fgColor rgb="FFF1C3E9"/>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rgb="FF000000"/>
      </patternFill>
    </fill>
    <fill>
      <patternFill patternType="solid">
        <fgColor theme="0"/>
        <bgColor rgb="FF000000"/>
      </patternFill>
    </fill>
    <fill>
      <patternFill patternType="solid">
        <fgColor rgb="FFFF0000"/>
        <bgColor indexed="64"/>
      </patternFill>
    </fill>
    <fill>
      <patternFill patternType="solid">
        <fgColor rgb="FFF1C3E9"/>
        <bgColor rgb="FFFFF2CC"/>
      </patternFill>
    </fill>
    <fill>
      <patternFill patternType="solid">
        <fgColor rgb="FFF1C3E9"/>
        <bgColor theme="7" tint="0.79998168889431442"/>
      </patternFill>
    </fill>
    <fill>
      <patternFill patternType="solid">
        <fgColor rgb="FFFF0000"/>
        <bgColor rgb="FFFFF2CC"/>
      </patternFill>
    </fill>
    <fill>
      <patternFill patternType="solid">
        <fgColor rgb="FFF1C3E9"/>
        <bgColor rgb="FF000000"/>
      </patternFill>
    </fill>
    <fill>
      <patternFill patternType="solid">
        <fgColor rgb="FFF1C3E9"/>
        <bgColor theme="9" tint="0.79998168889431442"/>
      </patternFill>
    </fill>
    <fill>
      <patternFill patternType="solid">
        <fgColor theme="2"/>
        <bgColor indexed="64"/>
      </patternFill>
    </fill>
    <fill>
      <patternFill patternType="solid">
        <fgColor theme="0" tint="-4.9989318521683403E-2"/>
        <bgColor indexed="64"/>
      </patternFill>
    </fill>
    <fill>
      <patternFill patternType="solid">
        <fgColor theme="0" tint="-4.9989318521683403E-2"/>
        <bgColor rgb="FFFFF2CC"/>
      </patternFill>
    </fill>
  </fills>
  <borders count="65">
    <border>
      <left/>
      <right/>
      <top/>
      <bottom/>
      <diagonal/>
    </border>
    <border>
      <left/>
      <right/>
      <top style="thin">
        <color theme="4" tint="0.39997558519241921"/>
      </top>
      <bottom style="thin">
        <color theme="4" tint="0.39997558519241921"/>
      </bottom>
      <diagonal/>
    </border>
    <border>
      <left style="thin">
        <color rgb="FF8EA9DB"/>
      </left>
      <right/>
      <top style="thin">
        <color rgb="FF8EA9DB"/>
      </top>
      <bottom style="thin">
        <color rgb="FF8EA9DB"/>
      </bottom>
      <diagonal/>
    </border>
    <border>
      <left/>
      <right style="thin">
        <color theme="4" tint="0.39997558519241921"/>
      </right>
      <top style="thin">
        <color theme="4" tint="0.39997558519241921"/>
      </top>
      <bottom style="thin">
        <color theme="4" tint="0.39997558519241921"/>
      </bottom>
      <diagonal/>
    </border>
    <border>
      <left style="thick">
        <color rgb="FFFFFFFF"/>
      </left>
      <right style="medium">
        <color rgb="FFFFFFFF"/>
      </right>
      <top style="thick">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rgb="FFFFFFFF"/>
      </right>
      <top style="medium">
        <color indexed="64"/>
      </top>
      <bottom style="medium">
        <color indexed="64"/>
      </bottom>
      <diagonal/>
    </border>
    <border>
      <left style="medium">
        <color rgb="FFFFFFFF"/>
      </left>
      <right style="medium">
        <color rgb="FFFFFFFF"/>
      </right>
      <top style="medium">
        <color indexed="64"/>
      </top>
      <bottom style="medium">
        <color indexed="64"/>
      </bottom>
      <diagonal/>
    </border>
    <border>
      <left style="medium">
        <color rgb="FFFFFFFF"/>
      </left>
      <right style="medium">
        <color indexed="64"/>
      </right>
      <top style="medium">
        <color indexed="64"/>
      </top>
      <bottom style="medium">
        <color indexed="64"/>
      </bottom>
      <diagonal/>
    </border>
    <border>
      <left/>
      <right style="medium">
        <color rgb="FFFFFFFF"/>
      </right>
      <top style="thick">
        <color rgb="FFFFFFFF"/>
      </top>
      <bottom style="medium">
        <color rgb="FFFFFFFF"/>
      </bottom>
      <diagonal/>
    </border>
    <border>
      <left style="medium">
        <color rgb="FFFFFFFF"/>
      </left>
      <right/>
      <top style="thick">
        <color rgb="FFFFFFFF"/>
      </top>
      <bottom style="medium">
        <color rgb="FFFFFFFF"/>
      </bottom>
      <diagonal/>
    </border>
    <border>
      <left style="medium">
        <color indexed="64"/>
      </left>
      <right/>
      <top style="medium">
        <color indexed="64"/>
      </top>
      <bottom/>
      <diagonal/>
    </border>
    <border>
      <left style="medium">
        <color rgb="FFFFFFFF"/>
      </left>
      <right/>
      <top style="medium">
        <color indexed="64"/>
      </top>
      <bottom style="thick">
        <color rgb="FFFFFFFF"/>
      </bottom>
      <diagonal/>
    </border>
    <border>
      <left/>
      <right style="thin">
        <color theme="0"/>
      </right>
      <top style="medium">
        <color indexed="64"/>
      </top>
      <bottom style="thick">
        <color rgb="FFFFFFFF"/>
      </bottom>
      <diagonal/>
    </border>
    <border>
      <left style="thin">
        <color theme="0"/>
      </left>
      <right/>
      <top style="medium">
        <color indexed="64"/>
      </top>
      <bottom style="thick">
        <color rgb="FFFFFFFF"/>
      </bottom>
      <diagonal/>
    </border>
    <border>
      <left/>
      <right style="medium">
        <color indexed="64"/>
      </right>
      <top style="medium">
        <color indexed="64"/>
      </top>
      <bottom style="thick">
        <color rgb="FFFFFFFF"/>
      </bottom>
      <diagonal/>
    </border>
    <border>
      <left style="medium">
        <color indexed="64"/>
      </left>
      <right/>
      <top/>
      <bottom style="thick">
        <color rgb="FFFFFFFF"/>
      </bottom>
      <diagonal/>
    </border>
    <border>
      <left style="medium">
        <color rgb="FFFFFFFF"/>
      </left>
      <right style="medium">
        <color indexed="64"/>
      </right>
      <top style="thick">
        <color rgb="FFFFFFFF"/>
      </top>
      <bottom style="medium">
        <color rgb="FFFFFFFF"/>
      </bottom>
      <diagonal/>
    </border>
    <border>
      <left style="medium">
        <color indexed="64"/>
      </left>
      <right style="medium">
        <color rgb="FFFFFFFF"/>
      </right>
      <top style="thick">
        <color rgb="FFFFFFFF"/>
      </top>
      <bottom style="medium">
        <color rgb="FFFFFFFF"/>
      </bottom>
      <diagonal/>
    </border>
    <border>
      <left style="medium">
        <color rgb="FFFFFFFF"/>
      </left>
      <right style="medium">
        <color indexed="64"/>
      </right>
      <top style="medium">
        <color rgb="FFFFFFFF"/>
      </top>
      <bottom style="medium">
        <color rgb="FFFFFFFF"/>
      </bottom>
      <diagonal/>
    </border>
    <border>
      <left style="medium">
        <color indexed="64"/>
      </left>
      <right style="medium">
        <color rgb="FFFFFFFF"/>
      </right>
      <top style="medium">
        <color rgb="FFFFFFFF"/>
      </top>
      <bottom style="medium">
        <color rgb="FFFFFFFF"/>
      </bottom>
      <diagonal/>
    </border>
    <border>
      <left/>
      <right/>
      <top style="thin">
        <color theme="5" tint="0.39997558519241921"/>
      </top>
      <bottom style="thin">
        <color theme="5"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
      <left/>
      <right/>
      <top/>
      <bottom style="thin">
        <color rgb="FF8EA9DB"/>
      </bottom>
      <diagonal/>
    </border>
    <border>
      <left/>
      <right/>
      <top style="thin">
        <color theme="7" tint="0.39997558519241921"/>
      </top>
      <bottom style="thin">
        <color theme="7" tint="0.39997558519241921"/>
      </bottom>
      <diagonal/>
    </border>
    <border>
      <left/>
      <right style="medium">
        <color indexed="64"/>
      </right>
      <top style="medium">
        <color rgb="FFFFFFFF"/>
      </top>
      <bottom style="medium">
        <color rgb="FFFFFFF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theme="4" tint="0.39997558519241921"/>
      </top>
      <bottom/>
      <diagonal/>
    </border>
    <border>
      <left style="thin">
        <color rgb="FF8EA9DB"/>
      </left>
      <right/>
      <top style="thin">
        <color rgb="FF8EA9DB"/>
      </top>
      <bottom/>
      <diagonal/>
    </border>
    <border>
      <left style="medium">
        <color rgb="FFCCCCCC"/>
      </left>
      <right style="medium">
        <color rgb="FFCCCCCC"/>
      </right>
      <top style="medium">
        <color rgb="FFCCCCCC"/>
      </top>
      <bottom style="medium">
        <color rgb="FFCCCCCC"/>
      </bottom>
      <diagonal/>
    </border>
    <border>
      <left/>
      <right/>
      <top/>
      <bottom style="medium">
        <color indexed="64"/>
      </bottom>
      <diagonal/>
    </border>
    <border>
      <left/>
      <right/>
      <top style="thin">
        <color rgb="FFFFD966"/>
      </top>
      <bottom style="thin">
        <color rgb="FFFFD966"/>
      </bottom>
      <diagonal/>
    </border>
    <border>
      <left/>
      <right style="thin">
        <color theme="9" tint="0.39997558519241921"/>
      </right>
      <top style="thin">
        <color theme="9" tint="0.39997558519241921"/>
      </top>
      <bottom style="thin">
        <color theme="9" tint="0.39997558519241921"/>
      </bottom>
      <diagonal/>
    </border>
    <border>
      <left style="thin">
        <color rgb="FF000000"/>
      </left>
      <right style="thin">
        <color rgb="FF000000"/>
      </right>
      <top style="thin">
        <color rgb="FF000000"/>
      </top>
      <bottom style="thin">
        <color rgb="FF000000"/>
      </bottom>
      <diagonal/>
    </border>
    <border>
      <left/>
      <right/>
      <top style="thin">
        <color rgb="FF8EA9DB"/>
      </top>
      <bottom/>
      <diagonal/>
    </border>
    <border>
      <left style="thin">
        <color rgb="FF000000"/>
      </left>
      <right style="thin">
        <color rgb="FF000000"/>
      </right>
      <top style="thin">
        <color rgb="FF000000"/>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style="thin">
        <color theme="5" tint="0.39997558519241921"/>
      </right>
      <top style="thin">
        <color theme="5" tint="0.39997558519241921"/>
      </top>
      <bottom style="thin">
        <color theme="5" tint="0.39997558519241921"/>
      </bottom>
      <diagonal/>
    </border>
    <border>
      <left/>
      <right/>
      <top style="thin">
        <color theme="7" tint="0.39997558519241921"/>
      </top>
      <bottom/>
      <diagonal/>
    </border>
    <border>
      <left/>
      <right/>
      <top style="thin">
        <color rgb="FF9BC2E6"/>
      </top>
      <bottom style="thin">
        <color rgb="FF9BC2E6"/>
      </bottom>
      <diagonal/>
    </border>
    <border>
      <left style="thin">
        <color rgb="FF000000"/>
      </left>
      <right style="thin">
        <color rgb="FF000000"/>
      </right>
      <top/>
      <bottom style="thin">
        <color rgb="FF000000"/>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right/>
      <top style="thin">
        <color rgb="FFFFD966"/>
      </top>
      <bottom/>
      <diagonal/>
    </border>
    <border>
      <left/>
      <right/>
      <top/>
      <bottom style="thin">
        <color rgb="FFFFD966"/>
      </bottom>
      <diagonal/>
    </border>
    <border>
      <left style="medium">
        <color rgb="FFFFFFFF"/>
      </left>
      <right style="medium">
        <color indexed="64"/>
      </right>
      <top style="medium">
        <color rgb="FFFFFFFF"/>
      </top>
      <bottom style="medium">
        <color indexed="64"/>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theme="0"/>
      </right>
      <top/>
      <bottom style="medium">
        <color rgb="FFFFFFFF"/>
      </bottom>
      <diagonal/>
    </border>
    <border>
      <left/>
      <right/>
      <top/>
      <bottom style="thin">
        <color rgb="FFF4B084"/>
      </bottom>
      <diagonal/>
    </border>
    <border>
      <left style="thin">
        <color rgb="FF000000"/>
      </left>
      <right style="thin">
        <color rgb="FF000000"/>
      </right>
      <top style="thin">
        <color rgb="FF000000"/>
      </top>
      <bottom style="thin">
        <color theme="5" tint="0.39997558519241921"/>
      </bottom>
      <diagonal/>
    </border>
    <border>
      <left/>
      <right/>
      <top style="thin">
        <color theme="5" tint="0.39997558519241921"/>
      </top>
      <bottom/>
      <diagonal/>
    </border>
  </borders>
  <cellStyleXfs count="6">
    <xf numFmtId="0" fontId="0" fillId="0" borderId="0"/>
    <xf numFmtId="0" fontId="6" fillId="0" borderId="0" applyNumberFormat="0" applyFill="0" applyBorder="0" applyAlignment="0" applyProtection="0"/>
    <xf numFmtId="43" fontId="7" fillId="0" borderId="0" applyFont="0" applyFill="0" applyBorder="0" applyAlignment="0" applyProtection="0"/>
    <xf numFmtId="0" fontId="6" fillId="0" borderId="0" applyNumberFormat="0" applyFill="0" applyBorder="0" applyAlignment="0" applyProtection="0"/>
    <xf numFmtId="43" fontId="4" fillId="0" borderId="0" applyFont="0" applyFill="0" applyBorder="0" applyAlignment="0" applyProtection="0"/>
    <xf numFmtId="0" fontId="70" fillId="0" borderId="0"/>
  </cellStyleXfs>
  <cellXfs count="1654">
    <xf numFmtId="0" fontId="0" fillId="0" borderId="0" xfId="0"/>
    <xf numFmtId="0" fontId="0" fillId="0" borderId="0" xfId="0" applyAlignment="1">
      <alignment wrapText="1"/>
    </xf>
    <xf numFmtId="0" fontId="5" fillId="0" borderId="0" xfId="0" applyFont="1" applyAlignment="1">
      <alignment horizontal="center"/>
    </xf>
    <xf numFmtId="0" fontId="8" fillId="0" borderId="0" xfId="0" applyFont="1" applyAlignment="1">
      <alignment horizontal="center" wrapText="1"/>
    </xf>
    <xf numFmtId="0" fontId="8" fillId="0" borderId="0" xfId="0" applyFont="1" applyAlignment="1">
      <alignment horizontal="left" wrapText="1"/>
    </xf>
    <xf numFmtId="0" fontId="8" fillId="0" borderId="0" xfId="0" applyFont="1" applyAlignment="1">
      <alignment horizontal="left"/>
    </xf>
    <xf numFmtId="0" fontId="8" fillId="0" borderId="0" xfId="0" applyFont="1"/>
    <xf numFmtId="0" fontId="9" fillId="0" borderId="0" xfId="0" applyFont="1" applyAlignment="1">
      <alignment wrapText="1"/>
    </xf>
    <xf numFmtId="14" fontId="8" fillId="0" borderId="0" xfId="0" applyNumberFormat="1" applyFont="1" applyAlignment="1">
      <alignment horizontal="left" wrapText="1"/>
    </xf>
    <xf numFmtId="0" fontId="8" fillId="0" borderId="0" xfId="0" applyFont="1" applyAlignment="1">
      <alignment horizontal="center"/>
    </xf>
    <xf numFmtId="164" fontId="8" fillId="0" borderId="0" xfId="2" applyNumberFormat="1" applyFont="1" applyAlignment="1">
      <alignment horizontal="center"/>
    </xf>
    <xf numFmtId="0" fontId="8" fillId="0" borderId="0" xfId="0" applyFont="1" applyAlignment="1">
      <alignment wrapText="1"/>
    </xf>
    <xf numFmtId="0" fontId="8" fillId="0" borderId="0" xfId="0" applyFont="1" applyAlignment="1">
      <alignment horizontal="center" vertical="center" wrapText="1"/>
    </xf>
    <xf numFmtId="0" fontId="10" fillId="0" borderId="0" xfId="0" applyFont="1" applyAlignment="1">
      <alignment horizontal="left" wrapText="1"/>
    </xf>
    <xf numFmtId="14" fontId="8" fillId="0" borderId="0" xfId="0" applyNumberFormat="1" applyFont="1" applyAlignment="1">
      <alignment horizontal="center"/>
    </xf>
    <xf numFmtId="14" fontId="8" fillId="0" borderId="0" xfId="0" applyNumberFormat="1" applyFont="1" applyAlignment="1">
      <alignment horizontal="center" wrapText="1"/>
    </xf>
    <xf numFmtId="164" fontId="8" fillId="0" borderId="0" xfId="2" applyNumberFormat="1" applyFont="1"/>
    <xf numFmtId="1" fontId="8" fillId="0" borderId="0" xfId="0" applyNumberFormat="1" applyFont="1" applyAlignment="1">
      <alignment horizontal="left" wrapText="1"/>
    </xf>
    <xf numFmtId="0" fontId="9" fillId="0" borderId="0" xfId="0" applyFont="1"/>
    <xf numFmtId="0" fontId="12" fillId="4" borderId="6" xfId="0" applyFont="1" applyFill="1" applyBorder="1" applyAlignment="1">
      <alignment horizontal="center" vertical="center" wrapText="1" readingOrder="1"/>
    </xf>
    <xf numFmtId="0" fontId="13" fillId="3" borderId="7" xfId="0" applyFont="1" applyFill="1" applyBorder="1" applyAlignment="1">
      <alignment horizontal="center" vertical="center" wrapText="1" readingOrder="1"/>
    </xf>
    <xf numFmtId="0" fontId="13" fillId="3" borderId="8" xfId="0" applyFont="1" applyFill="1" applyBorder="1" applyAlignment="1">
      <alignment horizontal="center" vertical="center" wrapText="1" readingOrder="1"/>
    </xf>
    <xf numFmtId="0" fontId="13" fillId="3" borderId="4" xfId="0" applyFont="1" applyFill="1" applyBorder="1" applyAlignment="1">
      <alignment horizontal="center" vertical="center" wrapText="1" readingOrder="1"/>
    </xf>
    <xf numFmtId="0" fontId="13" fillId="3" borderId="5" xfId="0" applyFont="1" applyFill="1" applyBorder="1" applyAlignment="1">
      <alignment horizontal="center" vertical="center" wrapText="1" readingOrder="1"/>
    </xf>
    <xf numFmtId="0" fontId="13" fillId="3" borderId="11" xfId="0" applyFont="1" applyFill="1" applyBorder="1" applyAlignment="1">
      <alignment horizontal="center" vertical="center" wrapText="1" readingOrder="1"/>
    </xf>
    <xf numFmtId="0" fontId="14" fillId="3" borderId="10" xfId="0" applyFont="1" applyFill="1" applyBorder="1" applyAlignment="1">
      <alignment horizontal="center" vertical="center" wrapText="1" readingOrder="1"/>
    </xf>
    <xf numFmtId="0" fontId="15" fillId="4" borderId="6" xfId="0" applyFont="1" applyFill="1" applyBorder="1" applyAlignment="1">
      <alignment horizontal="center" vertical="center" wrapText="1" readingOrder="1"/>
    </xf>
    <xf numFmtId="0" fontId="14" fillId="3" borderId="8" xfId="0" applyFont="1" applyFill="1" applyBorder="1" applyAlignment="1">
      <alignment horizontal="center" vertical="center" wrapText="1" readingOrder="1"/>
    </xf>
    <xf numFmtId="0" fontId="14" fillId="3" borderId="5" xfId="0" applyFont="1" applyFill="1" applyBorder="1" applyAlignment="1">
      <alignment horizontal="center" vertical="center" wrapText="1" readingOrder="1"/>
    </xf>
    <xf numFmtId="0" fontId="14" fillId="3" borderId="11" xfId="0" applyFont="1" applyFill="1" applyBorder="1" applyAlignment="1">
      <alignment horizontal="center" vertical="center" wrapText="1" readingOrder="1"/>
    </xf>
    <xf numFmtId="0" fontId="14" fillId="3" borderId="9" xfId="0" applyFont="1" applyFill="1" applyBorder="1" applyAlignment="1">
      <alignment horizontal="center" vertical="center" wrapText="1" readingOrder="1"/>
    </xf>
    <xf numFmtId="0" fontId="14" fillId="3" borderId="18" xfId="0" applyFont="1" applyFill="1" applyBorder="1" applyAlignment="1">
      <alignment horizontal="center" vertical="center" wrapText="1" readingOrder="1"/>
    </xf>
    <xf numFmtId="0" fontId="12" fillId="4" borderId="19" xfId="0" applyFont="1" applyFill="1" applyBorder="1" applyAlignment="1">
      <alignment horizontal="left" vertical="center" wrapText="1" readingOrder="1"/>
    </xf>
    <xf numFmtId="0" fontId="12" fillId="3" borderId="21" xfId="0" applyFont="1" applyFill="1" applyBorder="1" applyAlignment="1">
      <alignment horizontal="left" vertical="center" wrapText="1" readingOrder="1"/>
    </xf>
    <xf numFmtId="0" fontId="12" fillId="4" borderId="21" xfId="0" applyFont="1" applyFill="1" applyBorder="1" applyAlignment="1">
      <alignment horizontal="left" vertical="center" wrapText="1" readingOrder="1"/>
    </xf>
    <xf numFmtId="0" fontId="13" fillId="4" borderId="6" xfId="0" applyFont="1" applyFill="1" applyBorder="1" applyAlignment="1">
      <alignment horizontal="center" vertical="center" wrapText="1" readingOrder="1"/>
    </xf>
    <xf numFmtId="0" fontId="14" fillId="4" borderId="20" xfId="0" applyFont="1" applyFill="1" applyBorder="1" applyAlignment="1">
      <alignment horizontal="center" vertical="center" wrapText="1" readingOrder="1"/>
    </xf>
    <xf numFmtId="1" fontId="8" fillId="0" borderId="0" xfId="2" applyNumberFormat="1" applyFont="1" applyAlignment="1">
      <alignment horizontal="right"/>
    </xf>
    <xf numFmtId="0" fontId="5" fillId="0" borderId="0" xfId="0" applyFont="1"/>
    <xf numFmtId="0" fontId="17" fillId="0" borderId="0" xfId="0" applyFont="1"/>
    <xf numFmtId="1" fontId="8" fillId="0" borderId="0" xfId="0" applyNumberFormat="1" applyFont="1" applyAlignment="1">
      <alignment horizontal="center" wrapText="1"/>
    </xf>
    <xf numFmtId="1" fontId="19" fillId="0" borderId="0" xfId="0" applyNumberFormat="1" applyFont="1" applyAlignment="1">
      <alignment horizontal="center" wrapText="1"/>
    </xf>
    <xf numFmtId="0" fontId="19" fillId="0" borderId="0" xfId="0" applyFont="1" applyAlignment="1">
      <alignment horizontal="center" wrapText="1"/>
    </xf>
    <xf numFmtId="164" fontId="19" fillId="0" borderId="0" xfId="2" applyNumberFormat="1" applyFont="1" applyAlignment="1">
      <alignment horizontal="center" wrapText="1"/>
    </xf>
    <xf numFmtId="14" fontId="19" fillId="0" borderId="0" xfId="0" applyNumberFormat="1" applyFont="1" applyAlignment="1">
      <alignment horizontal="center" wrapText="1"/>
    </xf>
    <xf numFmtId="0" fontId="18" fillId="0" borderId="0" xfId="0" applyFont="1" applyAlignment="1">
      <alignment wrapText="1"/>
    </xf>
    <xf numFmtId="0" fontId="8" fillId="0" borderId="0" xfId="0" applyFont="1" applyAlignment="1">
      <alignment horizontal="right" wrapText="1"/>
    </xf>
    <xf numFmtId="0" fontId="9" fillId="0" borderId="0" xfId="0" applyFont="1" applyAlignment="1">
      <alignment horizontal="center" wrapText="1"/>
    </xf>
    <xf numFmtId="14" fontId="9" fillId="0" borderId="0" xfId="0" applyNumberFormat="1" applyFont="1" applyAlignment="1">
      <alignment wrapText="1"/>
    </xf>
    <xf numFmtId="0" fontId="20" fillId="0" borderId="0" xfId="0" applyFont="1" applyAlignment="1">
      <alignment horizontal="center" wrapText="1"/>
    </xf>
    <xf numFmtId="165" fontId="8" fillId="0" borderId="0" xfId="0" applyNumberFormat="1" applyFont="1"/>
    <xf numFmtId="1" fontId="8" fillId="0" borderId="0" xfId="0" applyNumberFormat="1" applyFont="1" applyAlignment="1">
      <alignment horizontal="center"/>
    </xf>
    <xf numFmtId="0" fontId="10" fillId="0" borderId="0" xfId="0" applyFont="1" applyAlignment="1">
      <alignment horizontal="left"/>
    </xf>
    <xf numFmtId="164" fontId="8" fillId="0" borderId="0" xfId="2" applyNumberFormat="1" applyFont="1" applyAlignment="1">
      <alignment horizontal="center" wrapText="1"/>
    </xf>
    <xf numFmtId="0" fontId="19" fillId="0" borderId="0" xfId="0" applyFont="1" applyAlignment="1">
      <alignment horizontal="center"/>
    </xf>
    <xf numFmtId="164" fontId="8" fillId="0" borderId="0" xfId="2" applyNumberFormat="1" applyFont="1" applyAlignment="1"/>
    <xf numFmtId="0" fontId="18" fillId="0" borderId="0" xfId="0" applyFont="1" applyAlignment="1">
      <alignment horizontal="center" wrapText="1"/>
    </xf>
    <xf numFmtId="164" fontId="9" fillId="0" borderId="0" xfId="2" applyNumberFormat="1" applyFont="1" applyAlignment="1">
      <alignment horizontal="center" wrapText="1"/>
    </xf>
    <xf numFmtId="0" fontId="9" fillId="0" borderId="0" xfId="0" applyFont="1" applyAlignment="1">
      <alignment horizontal="center"/>
    </xf>
    <xf numFmtId="14" fontId="9" fillId="0" borderId="0" xfId="0" applyNumberFormat="1" applyFont="1" applyAlignment="1">
      <alignment horizontal="center" wrapText="1"/>
    </xf>
    <xf numFmtId="164" fontId="9" fillId="0" borderId="0" xfId="2" applyNumberFormat="1" applyFont="1" applyAlignment="1">
      <alignment wrapText="1"/>
    </xf>
    <xf numFmtId="1" fontId="9" fillId="0" borderId="0" xfId="0" applyNumberFormat="1" applyFont="1" applyAlignment="1">
      <alignment horizontal="center" wrapText="1"/>
    </xf>
    <xf numFmtId="0" fontId="12" fillId="3" borderId="6" xfId="0" applyFont="1" applyFill="1" applyBorder="1" applyAlignment="1">
      <alignment horizontal="center" vertical="center" wrapText="1" readingOrder="1"/>
    </xf>
    <xf numFmtId="0" fontId="15" fillId="3" borderId="6" xfId="0" applyFont="1" applyFill="1" applyBorder="1" applyAlignment="1">
      <alignment horizontal="center" vertical="center" wrapText="1" readingOrder="1"/>
    </xf>
    <xf numFmtId="0" fontId="8" fillId="0" borderId="0" xfId="0" applyFont="1" applyAlignment="1">
      <alignment vertical="center"/>
    </xf>
    <xf numFmtId="0" fontId="9" fillId="0" borderId="0" xfId="0" applyFont="1" applyAlignment="1">
      <alignment horizontal="left" wrapText="1"/>
    </xf>
    <xf numFmtId="2" fontId="8" fillId="0" borderId="0" xfId="0" applyNumberFormat="1" applyFont="1" applyAlignment="1">
      <alignment horizontal="right" wrapText="1"/>
    </xf>
    <xf numFmtId="164" fontId="9" fillId="0" borderId="0" xfId="2" applyNumberFormat="1" applyFont="1" applyAlignment="1">
      <alignment horizontal="left"/>
    </xf>
    <xf numFmtId="0" fontId="9" fillId="0" borderId="0" xfId="0" applyFont="1" applyAlignment="1">
      <alignment horizontal="left"/>
    </xf>
    <xf numFmtId="1" fontId="9" fillId="0" borderId="0" xfId="0" applyNumberFormat="1" applyFont="1" applyAlignment="1">
      <alignment horizontal="right"/>
    </xf>
    <xf numFmtId="0" fontId="0" fillId="0" borderId="0" xfId="0" applyAlignment="1">
      <alignment horizontal="center" wrapText="1"/>
    </xf>
    <xf numFmtId="0" fontId="0" fillId="0" borderId="0" xfId="0" applyAlignment="1">
      <alignment horizontal="center"/>
    </xf>
    <xf numFmtId="0" fontId="17" fillId="7" borderId="0" xfId="0" applyFont="1" applyFill="1" applyAlignment="1">
      <alignment horizontal="center"/>
    </xf>
    <xf numFmtId="0" fontId="17" fillId="5" borderId="0" xfId="0" applyFont="1" applyFill="1" applyAlignment="1">
      <alignment horizontal="center" wrapText="1"/>
    </xf>
    <xf numFmtId="0" fontId="5" fillId="12" borderId="32" xfId="0" applyFont="1" applyFill="1" applyBorder="1" applyAlignment="1">
      <alignment horizontal="left" wrapText="1"/>
    </xf>
    <xf numFmtId="0" fontId="5" fillId="13" borderId="32" xfId="0" applyFont="1" applyFill="1" applyBorder="1" applyAlignment="1">
      <alignment horizontal="left" wrapText="1"/>
    </xf>
    <xf numFmtId="0" fontId="0" fillId="14" borderId="29" xfId="0" applyFill="1" applyBorder="1" applyAlignment="1">
      <alignment horizontal="center" vertical="center"/>
    </xf>
    <xf numFmtId="0" fontId="5" fillId="13" borderId="32" xfId="0" applyFont="1" applyFill="1" applyBorder="1" applyAlignment="1">
      <alignment horizontal="right"/>
    </xf>
    <xf numFmtId="0" fontId="0" fillId="6" borderId="29" xfId="0" applyFill="1" applyBorder="1" applyAlignment="1">
      <alignment horizontal="center" vertical="center"/>
    </xf>
    <xf numFmtId="0" fontId="5" fillId="12" borderId="32" xfId="0" applyFont="1" applyFill="1" applyBorder="1" applyAlignment="1">
      <alignment horizontal="right" vertical="center"/>
    </xf>
    <xf numFmtId="0" fontId="0" fillId="0" borderId="38" xfId="0" applyBorder="1" applyAlignment="1">
      <alignment wrapText="1"/>
    </xf>
    <xf numFmtId="0" fontId="0" fillId="0" borderId="37" xfId="0" applyBorder="1"/>
    <xf numFmtId="0" fontId="5" fillId="7" borderId="36" xfId="0" quotePrefix="1" applyFont="1" applyFill="1" applyBorder="1" applyAlignment="1">
      <alignment horizontal="center"/>
    </xf>
    <xf numFmtId="0" fontId="0" fillId="0" borderId="37" xfId="0" applyBorder="1" applyAlignment="1">
      <alignment wrapText="1"/>
    </xf>
    <xf numFmtId="0" fontId="0" fillId="0" borderId="37" xfId="0" applyBorder="1" applyAlignment="1">
      <alignment horizontal="left" wrapText="1"/>
    </xf>
    <xf numFmtId="0" fontId="25" fillId="0" borderId="0" xfId="0" applyFont="1" applyAlignment="1">
      <alignment wrapText="1"/>
    </xf>
    <xf numFmtId="164" fontId="0" fillId="0" borderId="0" xfId="2" applyNumberFormat="1" applyFont="1"/>
    <xf numFmtId="164" fontId="5" fillId="0" borderId="0" xfId="2" applyNumberFormat="1" applyFont="1" applyAlignment="1">
      <alignment horizontal="center" wrapText="1"/>
    </xf>
    <xf numFmtId="164" fontId="0" fillId="0" borderId="0" xfId="2" applyNumberFormat="1" applyFont="1" applyAlignment="1">
      <alignment wrapText="1"/>
    </xf>
    <xf numFmtId="165" fontId="9" fillId="0" borderId="0" xfId="0" applyNumberFormat="1" applyFont="1" applyAlignment="1">
      <alignment horizontal="left" wrapText="1"/>
    </xf>
    <xf numFmtId="14" fontId="9" fillId="0" borderId="0" xfId="0" applyNumberFormat="1" applyFont="1" applyAlignment="1">
      <alignment horizontal="center"/>
    </xf>
    <xf numFmtId="0" fontId="9" fillId="0" borderId="0" xfId="0" applyFont="1" applyAlignment="1">
      <alignment horizontal="center" vertical="center" wrapText="1"/>
    </xf>
    <xf numFmtId="1" fontId="9" fillId="0" borderId="0" xfId="0" applyNumberFormat="1" applyFont="1" applyAlignment="1">
      <alignment horizontal="left" wrapText="1"/>
    </xf>
    <xf numFmtId="164" fontId="9" fillId="0" borderId="0" xfId="2" applyNumberFormat="1" applyFont="1" applyFill="1" applyAlignment="1">
      <alignment horizontal="left"/>
    </xf>
    <xf numFmtId="0" fontId="9" fillId="0" borderId="0" xfId="1" applyFont="1" applyAlignment="1">
      <alignment horizontal="left"/>
    </xf>
    <xf numFmtId="0" fontId="9" fillId="0" borderId="0" xfId="1" applyFont="1" applyAlignment="1">
      <alignment horizontal="left" wrapText="1"/>
    </xf>
    <xf numFmtId="1" fontId="9" fillId="0" borderId="0" xfId="2" applyNumberFormat="1" applyFont="1" applyBorder="1" applyAlignment="1">
      <alignment horizontal="right"/>
    </xf>
    <xf numFmtId="1" fontId="9" fillId="0" borderId="0" xfId="2" applyNumberFormat="1" applyFont="1" applyFill="1" applyBorder="1" applyAlignment="1">
      <alignment horizontal="right"/>
    </xf>
    <xf numFmtId="0" fontId="9" fillId="0" borderId="1" xfId="0" applyFont="1" applyBorder="1" applyAlignment="1">
      <alignment horizontal="left" wrapText="1"/>
    </xf>
    <xf numFmtId="0" fontId="27" fillId="0" borderId="0" xfId="0" applyFont="1" applyAlignment="1">
      <alignment horizontal="center" wrapText="1"/>
    </xf>
    <xf numFmtId="0" fontId="27" fillId="0" borderId="0" xfId="0" applyFont="1" applyAlignment="1">
      <alignment horizontal="left" wrapText="1"/>
    </xf>
    <xf numFmtId="0" fontId="27" fillId="0" borderId="0" xfId="0" applyFont="1" applyAlignment="1">
      <alignment horizontal="right" wrapText="1"/>
    </xf>
    <xf numFmtId="14" fontId="27" fillId="0" borderId="0" xfId="0" applyNumberFormat="1" applyFont="1" applyAlignment="1">
      <alignment horizontal="left" wrapText="1"/>
    </xf>
    <xf numFmtId="164" fontId="9" fillId="0" borderId="0" xfId="2" applyNumberFormat="1" applyFont="1" applyAlignment="1">
      <alignment horizontal="left" wrapText="1"/>
    </xf>
    <xf numFmtId="1" fontId="9" fillId="0" borderId="0" xfId="2" applyNumberFormat="1" applyFont="1" applyAlignment="1">
      <alignment horizontal="right" wrapText="1"/>
    </xf>
    <xf numFmtId="164" fontId="9" fillId="0" borderId="0" xfId="2" applyNumberFormat="1" applyFont="1" applyFill="1" applyAlignment="1">
      <alignment horizontal="center"/>
    </xf>
    <xf numFmtId="0" fontId="9" fillId="9" borderId="0" xfId="0" applyFont="1" applyFill="1" applyAlignment="1">
      <alignment horizontal="left" wrapText="1"/>
    </xf>
    <xf numFmtId="14" fontId="9" fillId="0" borderId="0" xfId="0" applyNumberFormat="1" applyFont="1" applyAlignment="1">
      <alignment horizontal="left"/>
    </xf>
    <xf numFmtId="0" fontId="9" fillId="0" borderId="1" xfId="0" applyFont="1" applyBorder="1" applyAlignment="1">
      <alignment horizontal="center" wrapText="1"/>
    </xf>
    <xf numFmtId="1" fontId="28" fillId="0" borderId="0" xfId="0" applyNumberFormat="1" applyFont="1" applyAlignment="1">
      <alignment horizontal="center" wrapText="1"/>
    </xf>
    <xf numFmtId="0" fontId="28" fillId="0" borderId="0" xfId="0" applyFont="1" applyAlignment="1">
      <alignment horizontal="center" wrapText="1"/>
    </xf>
    <xf numFmtId="0" fontId="28" fillId="0" borderId="0" xfId="0" applyFont="1" applyAlignment="1">
      <alignment horizontal="left" wrapText="1"/>
    </xf>
    <xf numFmtId="0" fontId="28" fillId="0" borderId="0" xfId="0" applyFont="1" applyAlignment="1">
      <alignment horizontal="center" vertical="center" wrapText="1"/>
    </xf>
    <xf numFmtId="165" fontId="28" fillId="0" borderId="0" xfId="0" applyNumberFormat="1" applyFont="1" applyAlignment="1">
      <alignment horizontal="center" wrapText="1"/>
    </xf>
    <xf numFmtId="164" fontId="28" fillId="0" borderId="0" xfId="2" applyNumberFormat="1" applyFont="1" applyAlignment="1">
      <alignment horizontal="center" wrapText="1"/>
    </xf>
    <xf numFmtId="14" fontId="28" fillId="0" borderId="0" xfId="0" applyNumberFormat="1" applyFont="1" applyAlignment="1">
      <alignment horizontal="center" wrapText="1"/>
    </xf>
    <xf numFmtId="0" fontId="28" fillId="13" borderId="0" xfId="0" applyFont="1" applyFill="1" applyAlignment="1">
      <alignment horizontal="center" wrapText="1"/>
    </xf>
    <xf numFmtId="0" fontId="9" fillId="0" borderId="0" xfId="0" applyFont="1" applyAlignment="1">
      <alignment horizontal="left" vertical="center" wrapText="1"/>
    </xf>
    <xf numFmtId="0" fontId="9" fillId="0" borderId="0" xfId="0" applyFont="1" applyAlignment="1">
      <alignment horizontal="right" wrapText="1"/>
    </xf>
    <xf numFmtId="14" fontId="9" fillId="0" borderId="0" xfId="0" applyNumberFormat="1" applyFont="1" applyAlignment="1">
      <alignment horizontal="left" wrapText="1"/>
    </xf>
    <xf numFmtId="1" fontId="28" fillId="0" borderId="0" xfId="2" applyNumberFormat="1" applyFont="1" applyAlignment="1">
      <alignment horizontal="center" wrapText="1"/>
    </xf>
    <xf numFmtId="0" fontId="28" fillId="12" borderId="0" xfId="0" applyFont="1" applyFill="1" applyAlignment="1">
      <alignment horizontal="center" wrapText="1"/>
    </xf>
    <xf numFmtId="1" fontId="9" fillId="0" borderId="0" xfId="2" applyNumberFormat="1" applyFont="1" applyFill="1" applyAlignment="1">
      <alignment horizontal="left" wrapText="1"/>
    </xf>
    <xf numFmtId="164" fontId="9" fillId="0" borderId="0" xfId="2" applyNumberFormat="1" applyFont="1" applyFill="1" applyBorder="1" applyAlignment="1">
      <alignment wrapText="1"/>
    </xf>
    <xf numFmtId="0" fontId="27" fillId="0" borderId="0" xfId="0" applyFont="1" applyAlignment="1">
      <alignment wrapText="1"/>
    </xf>
    <xf numFmtId="49" fontId="9" fillId="0" borderId="0" xfId="0" applyNumberFormat="1" applyFont="1" applyAlignment="1">
      <alignment horizontal="right" wrapText="1"/>
    </xf>
    <xf numFmtId="1" fontId="9" fillId="0" borderId="0" xfId="0" applyNumberFormat="1" applyFont="1" applyAlignment="1">
      <alignment horizontal="right" wrapText="1"/>
    </xf>
    <xf numFmtId="164" fontId="9" fillId="0" borderId="0" xfId="2" applyNumberFormat="1" applyFont="1" applyFill="1" applyBorder="1" applyAlignment="1">
      <alignment horizontal="center"/>
    </xf>
    <xf numFmtId="1" fontId="9" fillId="0" borderId="0" xfId="2" applyNumberFormat="1" applyFont="1" applyFill="1" applyBorder="1" applyAlignment="1">
      <alignment horizontal="left" wrapText="1"/>
    </xf>
    <xf numFmtId="1" fontId="9" fillId="0" borderId="0" xfId="2" applyNumberFormat="1" applyFont="1" applyFill="1" applyBorder="1" applyAlignment="1">
      <alignment horizontal="left"/>
    </xf>
    <xf numFmtId="0" fontId="9" fillId="0" borderId="39" xfId="0" applyFont="1" applyBorder="1" applyAlignment="1">
      <alignment horizontal="left" wrapText="1"/>
    </xf>
    <xf numFmtId="1" fontId="26" fillId="0" borderId="0" xfId="2" applyNumberFormat="1" applyFont="1" applyBorder="1" applyAlignment="1">
      <alignment horizontal="right"/>
    </xf>
    <xf numFmtId="1" fontId="9" fillId="0" borderId="0" xfId="2" applyNumberFormat="1" applyFont="1" applyFill="1" applyAlignment="1">
      <alignment horizontal="right" wrapText="1"/>
    </xf>
    <xf numFmtId="1" fontId="9" fillId="0" borderId="0" xfId="2" applyNumberFormat="1" applyFont="1" applyAlignment="1">
      <alignment horizontal="left" wrapText="1"/>
    </xf>
    <xf numFmtId="1" fontId="9" fillId="0" borderId="0" xfId="2" applyNumberFormat="1" applyFont="1" applyFill="1" applyAlignment="1">
      <alignment horizontal="center"/>
    </xf>
    <xf numFmtId="1" fontId="28" fillId="0" borderId="0" xfId="0" applyNumberFormat="1" applyFont="1" applyAlignment="1">
      <alignment horizontal="center"/>
    </xf>
    <xf numFmtId="0" fontId="28" fillId="0" borderId="0" xfId="0" applyFont="1" applyAlignment="1">
      <alignment horizontal="center"/>
    </xf>
    <xf numFmtId="0" fontId="28" fillId="0" borderId="0" xfId="0" applyFont="1" applyAlignment="1">
      <alignment horizontal="left"/>
    </xf>
    <xf numFmtId="14" fontId="28" fillId="0" borderId="0" xfId="0" applyNumberFormat="1" applyFont="1" applyAlignment="1">
      <alignment horizontal="center"/>
    </xf>
    <xf numFmtId="0" fontId="9" fillId="0" borderId="0" xfId="0" quotePrefix="1" applyFont="1" applyAlignment="1">
      <alignment horizontal="center" wrapText="1"/>
    </xf>
    <xf numFmtId="1" fontId="9" fillId="0" borderId="0" xfId="2" applyNumberFormat="1" applyFont="1" applyFill="1" applyBorder="1" applyAlignment="1">
      <alignment horizontal="right" wrapText="1"/>
    </xf>
    <xf numFmtId="164" fontId="27" fillId="0" borderId="0" xfId="2" applyNumberFormat="1" applyFont="1" applyFill="1" applyBorder="1" applyAlignment="1">
      <alignment horizontal="left" wrapText="1"/>
    </xf>
    <xf numFmtId="0" fontId="9" fillId="0" borderId="2" xfId="0" applyFont="1" applyBorder="1" applyAlignment="1">
      <alignment horizontal="left" wrapText="1"/>
    </xf>
    <xf numFmtId="0" fontId="9" fillId="0" borderId="0" xfId="0" quotePrefix="1" applyFont="1" applyAlignment="1">
      <alignment horizontal="left" wrapText="1"/>
    </xf>
    <xf numFmtId="164" fontId="9" fillId="0" borderId="0" xfId="2" applyNumberFormat="1" applyFont="1" applyFill="1" applyAlignment="1">
      <alignment horizontal="right" wrapText="1"/>
    </xf>
    <xf numFmtId="0" fontId="9" fillId="0" borderId="0" xfId="1" applyFont="1" applyBorder="1" applyAlignment="1">
      <alignment horizontal="left" wrapText="1"/>
    </xf>
    <xf numFmtId="49" fontId="9" fillId="0" borderId="0" xfId="0" applyNumberFormat="1" applyFont="1" applyAlignment="1">
      <alignment horizontal="center" wrapText="1"/>
    </xf>
    <xf numFmtId="166" fontId="9" fillId="0" borderId="0" xfId="2" applyNumberFormat="1" applyFont="1" applyAlignment="1">
      <alignment horizontal="right" wrapText="1"/>
    </xf>
    <xf numFmtId="1" fontId="9" fillId="0" borderId="0" xfId="2" applyNumberFormat="1" applyFont="1" applyBorder="1" applyAlignment="1">
      <alignment horizontal="left" wrapText="1"/>
    </xf>
    <xf numFmtId="2" fontId="9" fillId="0" borderId="0" xfId="2" applyNumberFormat="1" applyFont="1" applyAlignment="1">
      <alignment horizontal="right" wrapText="1"/>
    </xf>
    <xf numFmtId="0" fontId="32" fillId="0" borderId="0" xfId="0" applyFont="1" applyAlignment="1">
      <alignment wrapText="1"/>
    </xf>
    <xf numFmtId="165" fontId="9" fillId="0" borderId="0" xfId="0" applyNumberFormat="1" applyFont="1" applyAlignment="1">
      <alignment horizontal="right" wrapText="1"/>
    </xf>
    <xf numFmtId="2" fontId="9" fillId="0" borderId="0" xfId="0" applyNumberFormat="1" applyFont="1" applyAlignment="1">
      <alignment horizontal="right" wrapText="1"/>
    </xf>
    <xf numFmtId="164" fontId="9" fillId="0" borderId="0" xfId="2" applyNumberFormat="1" applyFont="1" applyFill="1" applyBorder="1" applyAlignment="1">
      <alignment horizontal="right" wrapText="1"/>
    </xf>
    <xf numFmtId="1" fontId="9" fillId="0" borderId="0" xfId="2" applyNumberFormat="1" applyFont="1" applyBorder="1" applyAlignment="1">
      <alignment horizontal="right" wrapText="1"/>
    </xf>
    <xf numFmtId="1" fontId="9" fillId="0" borderId="0" xfId="2" quotePrefix="1" applyNumberFormat="1" applyFont="1" applyBorder="1" applyAlignment="1">
      <alignment horizontal="right" wrapText="1"/>
    </xf>
    <xf numFmtId="0" fontId="9" fillId="0" borderId="0" xfId="0" applyFont="1" applyAlignment="1">
      <alignment vertical="center" wrapText="1"/>
    </xf>
    <xf numFmtId="2" fontId="27" fillId="0" borderId="0" xfId="0" applyNumberFormat="1" applyFont="1" applyAlignment="1">
      <alignment horizontal="right" wrapText="1"/>
    </xf>
    <xf numFmtId="0" fontId="9" fillId="0" borderId="24" xfId="0" applyFont="1" applyBorder="1" applyAlignment="1">
      <alignment horizontal="center" wrapText="1"/>
    </xf>
    <xf numFmtId="0" fontId="9" fillId="0" borderId="24" xfId="0" applyFont="1" applyBorder="1" applyAlignment="1">
      <alignment horizontal="left" wrapText="1"/>
    </xf>
    <xf numFmtId="14" fontId="9" fillId="0" borderId="24" xfId="0" applyNumberFormat="1" applyFont="1" applyBorder="1" applyAlignment="1">
      <alignment horizontal="center" wrapText="1"/>
    </xf>
    <xf numFmtId="0" fontId="9" fillId="0" borderId="25" xfId="0" applyFont="1" applyBorder="1" applyAlignment="1">
      <alignment horizontal="left" wrapText="1"/>
    </xf>
    <xf numFmtId="0" fontId="9" fillId="0" borderId="27" xfId="0" applyFont="1" applyBorder="1" applyAlignment="1">
      <alignment horizontal="left" wrapText="1"/>
    </xf>
    <xf numFmtId="49" fontId="9" fillId="0" borderId="0" xfId="0" applyNumberFormat="1" applyFont="1" applyAlignment="1">
      <alignment horizontal="left" wrapText="1"/>
    </xf>
    <xf numFmtId="2" fontId="27" fillId="10" borderId="0" xfId="0" applyNumberFormat="1" applyFont="1" applyFill="1" applyAlignment="1">
      <alignment horizontal="right" wrapText="1"/>
    </xf>
    <xf numFmtId="0" fontId="9" fillId="0" borderId="0" xfId="0" applyFont="1" applyAlignment="1">
      <alignment horizontal="right"/>
    </xf>
    <xf numFmtId="165" fontId="9" fillId="0" borderId="24" xfId="0" applyNumberFormat="1" applyFont="1" applyBorder="1" applyAlignment="1">
      <alignment horizontal="right" wrapText="1"/>
    </xf>
    <xf numFmtId="1" fontId="9" fillId="0" borderId="24" xfId="0" applyNumberFormat="1" applyFont="1" applyBorder="1" applyAlignment="1">
      <alignment horizontal="right" wrapText="1"/>
    </xf>
    <xf numFmtId="14" fontId="9" fillId="0" borderId="24" xfId="0" applyNumberFormat="1" applyFont="1" applyBorder="1" applyAlignment="1">
      <alignment horizontal="left" wrapText="1"/>
    </xf>
    <xf numFmtId="0" fontId="27" fillId="0" borderId="24" xfId="0" applyFont="1" applyBorder="1" applyAlignment="1">
      <alignment horizontal="left" wrapText="1"/>
    </xf>
    <xf numFmtId="0" fontId="28" fillId="16" borderId="0" xfId="0" applyFont="1" applyFill="1" applyAlignment="1">
      <alignment horizontal="center" wrapText="1"/>
    </xf>
    <xf numFmtId="164" fontId="27" fillId="0" borderId="0" xfId="2" applyNumberFormat="1" applyFont="1" applyFill="1" applyBorder="1" applyAlignment="1">
      <alignment horizontal="center" wrapText="1"/>
    </xf>
    <xf numFmtId="164" fontId="27" fillId="0" borderId="0" xfId="2" applyNumberFormat="1" applyFont="1" applyFill="1" applyBorder="1" applyAlignment="1">
      <alignment wrapText="1"/>
    </xf>
    <xf numFmtId="164" fontId="9" fillId="0" borderId="0" xfId="2" applyNumberFormat="1" applyFont="1" applyFill="1" applyBorder="1" applyAlignment="1">
      <alignment horizontal="center" wrapText="1"/>
    </xf>
    <xf numFmtId="164" fontId="9" fillId="0" borderId="0" xfId="2" applyNumberFormat="1" applyFont="1" applyBorder="1" applyAlignment="1">
      <alignment horizontal="center" wrapText="1"/>
    </xf>
    <xf numFmtId="164" fontId="9" fillId="0" borderId="0" xfId="2" applyNumberFormat="1" applyFont="1" applyFill="1" applyBorder="1" applyAlignment="1">
      <alignment horizontal="left" wrapText="1"/>
    </xf>
    <xf numFmtId="164" fontId="9" fillId="0" borderId="0" xfId="2" applyNumberFormat="1" applyFont="1" applyBorder="1" applyAlignment="1">
      <alignment wrapText="1"/>
    </xf>
    <xf numFmtId="0" fontId="9" fillId="0" borderId="22" xfId="0" applyFont="1" applyBorder="1" applyAlignment="1">
      <alignment horizontal="center" wrapText="1"/>
    </xf>
    <xf numFmtId="0" fontId="9" fillId="0" borderId="22" xfId="0" applyFont="1" applyBorder="1" applyAlignment="1">
      <alignment horizontal="left" wrapText="1"/>
    </xf>
    <xf numFmtId="0" fontId="9" fillId="0" borderId="22" xfId="0" applyFont="1" applyBorder="1" applyAlignment="1">
      <alignment wrapText="1"/>
    </xf>
    <xf numFmtId="1" fontId="9" fillId="0" borderId="0" xfId="2" applyNumberFormat="1" applyFont="1" applyAlignment="1">
      <alignment horizontal="center" wrapText="1"/>
    </xf>
    <xf numFmtId="164" fontId="9" fillId="0" borderId="0" xfId="2" applyNumberFormat="1" applyFont="1" applyFill="1" applyAlignment="1">
      <alignment horizontal="left" wrapText="1"/>
    </xf>
    <xf numFmtId="164" fontId="9" fillId="0" borderId="0" xfId="2" applyNumberFormat="1" applyFont="1" applyBorder="1" applyAlignment="1">
      <alignment horizontal="left" wrapText="1"/>
    </xf>
    <xf numFmtId="164" fontId="9" fillId="0" borderId="0" xfId="2" applyNumberFormat="1" applyFont="1" applyBorder="1" applyAlignment="1">
      <alignment horizontal="left"/>
    </xf>
    <xf numFmtId="49" fontId="9" fillId="0" borderId="0" xfId="0" quotePrefix="1" applyNumberFormat="1" applyFont="1" applyAlignment="1">
      <alignment horizontal="center" wrapText="1"/>
    </xf>
    <xf numFmtId="164" fontId="9" fillId="0" borderId="0" xfId="2" applyNumberFormat="1" applyFont="1" applyBorder="1" applyAlignment="1">
      <alignment horizontal="center"/>
    </xf>
    <xf numFmtId="0" fontId="30" fillId="0" borderId="0" xfId="0" applyFont="1" applyAlignment="1">
      <alignment wrapText="1"/>
    </xf>
    <xf numFmtId="0" fontId="28" fillId="17" borderId="0" xfId="0" applyFont="1" applyFill="1" applyAlignment="1">
      <alignment horizontal="center" wrapText="1"/>
    </xf>
    <xf numFmtId="0" fontId="19" fillId="17" borderId="0" xfId="0" applyFont="1" applyFill="1" applyAlignment="1">
      <alignment horizontal="center" wrapText="1"/>
    </xf>
    <xf numFmtId="0" fontId="6" fillId="0" borderId="0" xfId="1" applyAlignment="1">
      <alignment horizontal="left"/>
    </xf>
    <xf numFmtId="164" fontId="9" fillId="0" borderId="0" xfId="2" applyNumberFormat="1" applyFont="1" applyFill="1" applyBorder="1" applyAlignment="1">
      <alignment horizontal="right"/>
    </xf>
    <xf numFmtId="0" fontId="27" fillId="0" borderId="0" xfId="0" applyFont="1" applyAlignment="1">
      <alignment horizontal="left"/>
    </xf>
    <xf numFmtId="168" fontId="9" fillId="0" borderId="0" xfId="0" applyNumberFormat="1" applyFont="1" applyAlignment="1">
      <alignment horizontal="right" wrapText="1"/>
    </xf>
    <xf numFmtId="167" fontId="9" fillId="0" borderId="0" xfId="0" applyNumberFormat="1" applyFont="1" applyAlignment="1">
      <alignment horizontal="center" wrapText="1"/>
    </xf>
    <xf numFmtId="0" fontId="31" fillId="0" borderId="0" xfId="0" applyFont="1" applyAlignment="1">
      <alignment horizontal="left" wrapText="1"/>
    </xf>
    <xf numFmtId="14" fontId="27" fillId="0" borderId="0" xfId="0" applyNumberFormat="1" applyFont="1" applyAlignment="1">
      <alignment wrapText="1"/>
    </xf>
    <xf numFmtId="168" fontId="9" fillId="0" borderId="0" xfId="0" applyNumberFormat="1" applyFont="1" applyAlignment="1">
      <alignment horizontal="right"/>
    </xf>
    <xf numFmtId="164" fontId="9" fillId="0" borderId="0" xfId="2" applyNumberFormat="1" applyFont="1" applyFill="1" applyBorder="1" applyAlignment="1">
      <alignment horizontal="left"/>
    </xf>
    <xf numFmtId="1" fontId="8" fillId="0" borderId="0" xfId="0" applyNumberFormat="1" applyFont="1" applyAlignment="1">
      <alignment wrapText="1"/>
    </xf>
    <xf numFmtId="168" fontId="8" fillId="0" borderId="0" xfId="0" applyNumberFormat="1" applyFont="1" applyAlignment="1">
      <alignment horizontal="right" wrapText="1"/>
    </xf>
    <xf numFmtId="167" fontId="8" fillId="0" borderId="0" xfId="0" applyNumberFormat="1" applyFont="1" applyAlignment="1">
      <alignment horizontal="center" wrapText="1"/>
    </xf>
    <xf numFmtId="164" fontId="8" fillId="0" borderId="0" xfId="2" applyNumberFormat="1" applyFont="1" applyBorder="1" applyAlignment="1">
      <alignment horizontal="center" wrapText="1"/>
    </xf>
    <xf numFmtId="164" fontId="8" fillId="0" borderId="0" xfId="2" applyNumberFormat="1" applyFont="1" applyBorder="1" applyAlignment="1">
      <alignment wrapText="1"/>
    </xf>
    <xf numFmtId="1" fontId="9" fillId="0" borderId="0" xfId="0" applyNumberFormat="1" applyFont="1" applyAlignment="1">
      <alignment horizontal="center"/>
    </xf>
    <xf numFmtId="0" fontId="9" fillId="9" borderId="0" xfId="0" applyFont="1" applyFill="1" applyAlignment="1">
      <alignment horizontal="center" wrapText="1"/>
    </xf>
    <xf numFmtId="1" fontId="9" fillId="9" borderId="0" xfId="0" applyNumberFormat="1" applyFont="1" applyFill="1" applyAlignment="1">
      <alignment horizontal="center" wrapText="1"/>
    </xf>
    <xf numFmtId="2" fontId="9" fillId="0" borderId="0" xfId="0" applyNumberFormat="1" applyFont="1" applyAlignment="1">
      <alignment horizontal="left" wrapText="1"/>
    </xf>
    <xf numFmtId="0" fontId="27" fillId="0" borderId="0" xfId="0" quotePrefix="1" applyFont="1" applyAlignment="1">
      <alignment horizontal="center" wrapText="1"/>
    </xf>
    <xf numFmtId="164" fontId="9" fillId="0" borderId="0" xfId="2" quotePrefix="1" applyNumberFormat="1" applyFont="1" applyFill="1" applyBorder="1" applyAlignment="1">
      <alignment horizontal="center"/>
    </xf>
    <xf numFmtId="165" fontId="9" fillId="0" borderId="0" xfId="0" quotePrefix="1" applyNumberFormat="1" applyFont="1" applyAlignment="1">
      <alignment horizontal="left" wrapText="1"/>
    </xf>
    <xf numFmtId="1" fontId="9" fillId="0" borderId="0" xfId="0" applyNumberFormat="1" applyFont="1" applyAlignment="1">
      <alignment horizontal="left"/>
    </xf>
    <xf numFmtId="0" fontId="6" fillId="0" borderId="0" xfId="1"/>
    <xf numFmtId="0" fontId="6" fillId="0" borderId="0" xfId="1" applyAlignment="1">
      <alignment wrapText="1"/>
    </xf>
    <xf numFmtId="0" fontId="6" fillId="0" borderId="0" xfId="1" applyAlignment="1">
      <alignment horizontal="left" wrapText="1"/>
    </xf>
    <xf numFmtId="0" fontId="36" fillId="0" borderId="0" xfId="0" applyFont="1" applyAlignment="1">
      <alignment horizontal="center" wrapText="1"/>
    </xf>
    <xf numFmtId="0" fontId="37" fillId="0" borderId="0" xfId="0" applyFont="1" applyAlignment="1">
      <alignment horizontal="center" wrapText="1"/>
    </xf>
    <xf numFmtId="0" fontId="39" fillId="0" borderId="0" xfId="0" applyFont="1"/>
    <xf numFmtId="0" fontId="39" fillId="0" borderId="0" xfId="0" applyFont="1" applyAlignment="1">
      <alignment horizontal="left" vertical="center"/>
    </xf>
    <xf numFmtId="0" fontId="39" fillId="6" borderId="0" xfId="0" applyFont="1" applyFill="1"/>
    <xf numFmtId="0" fontId="40" fillId="0" borderId="0" xfId="0" applyFont="1"/>
    <xf numFmtId="0" fontId="0" fillId="0" borderId="0" xfId="0" applyAlignment="1">
      <alignment horizontal="center" vertical="center"/>
    </xf>
    <xf numFmtId="0" fontId="41" fillId="6" borderId="0" xfId="0" applyFont="1" applyFill="1"/>
    <xf numFmtId="0" fontId="42" fillId="6" borderId="0" xfId="0" applyFont="1" applyFill="1"/>
    <xf numFmtId="0" fontId="43" fillId="18" borderId="0" xfId="0" applyFont="1" applyFill="1" applyAlignment="1">
      <alignment horizontal="left" wrapText="1"/>
    </xf>
    <xf numFmtId="0" fontId="6" fillId="0" borderId="0" xfId="1" applyBorder="1" applyAlignment="1">
      <alignment horizontal="left" wrapText="1"/>
    </xf>
    <xf numFmtId="0" fontId="6" fillId="0" borderId="0" xfId="1" applyBorder="1" applyAlignment="1">
      <alignment horizontal="left"/>
    </xf>
    <xf numFmtId="43" fontId="9" fillId="0" borderId="0" xfId="2" applyFont="1" applyFill="1" applyBorder="1" applyAlignment="1">
      <alignment wrapText="1"/>
    </xf>
    <xf numFmtId="0" fontId="6" fillId="0" borderId="0" xfId="1" applyNumberFormat="1" applyAlignment="1">
      <alignment horizontal="left" wrapText="1"/>
    </xf>
    <xf numFmtId="0" fontId="9" fillId="0" borderId="0" xfId="1" applyNumberFormat="1" applyFont="1" applyAlignment="1">
      <alignment horizontal="left"/>
    </xf>
    <xf numFmtId="0" fontId="9" fillId="0" borderId="0" xfId="1" applyNumberFormat="1" applyFont="1" applyAlignment="1">
      <alignment horizontal="left" wrapText="1"/>
    </xf>
    <xf numFmtId="165" fontId="9" fillId="6" borderId="0" xfId="0" applyNumberFormat="1" applyFont="1" applyFill="1" applyAlignment="1">
      <alignment horizontal="left" wrapText="1"/>
    </xf>
    <xf numFmtId="0" fontId="9" fillId="6" borderId="0" xfId="0" applyFont="1" applyFill="1" applyAlignment="1">
      <alignment horizontal="left" wrapText="1"/>
    </xf>
    <xf numFmtId="0" fontId="45" fillId="0" borderId="0" xfId="0" applyFont="1" applyAlignment="1">
      <alignment vertical="center" wrapText="1"/>
    </xf>
    <xf numFmtId="0" fontId="9" fillId="0" borderId="41" xfId="0" applyFont="1" applyBorder="1" applyAlignment="1">
      <alignment horizontal="left"/>
    </xf>
    <xf numFmtId="0" fontId="9" fillId="0" borderId="41" xfId="0" applyFont="1" applyBorder="1" applyAlignment="1">
      <alignment horizontal="center"/>
    </xf>
    <xf numFmtId="14" fontId="9" fillId="0" borderId="41" xfId="0" applyNumberFormat="1" applyFont="1" applyBorder="1" applyAlignment="1">
      <alignment horizontal="center"/>
    </xf>
    <xf numFmtId="0" fontId="9" fillId="0" borderId="41" xfId="0" applyFont="1" applyBorder="1" applyAlignment="1">
      <alignment horizontal="left" wrapText="1"/>
    </xf>
    <xf numFmtId="0" fontId="9" fillId="0" borderId="41" xfId="0" applyFont="1" applyBorder="1" applyAlignment="1">
      <alignment horizontal="center" wrapText="1"/>
    </xf>
    <xf numFmtId="22" fontId="0" fillId="0" borderId="0" xfId="0" applyNumberFormat="1"/>
    <xf numFmtId="3" fontId="9" fillId="0" borderId="0" xfId="0" applyNumberFormat="1" applyFont="1" applyAlignment="1">
      <alignment horizontal="left" wrapText="1"/>
    </xf>
    <xf numFmtId="0" fontId="27" fillId="10" borderId="0" xfId="0" applyFont="1" applyFill="1" applyAlignment="1">
      <alignment horizontal="right" wrapText="1"/>
    </xf>
    <xf numFmtId="0" fontId="51" fillId="0" borderId="0" xfId="0" applyFont="1"/>
    <xf numFmtId="14" fontId="0" fillId="0" borderId="0" xfId="0" applyNumberFormat="1"/>
    <xf numFmtId="0" fontId="54" fillId="0" borderId="0" xfId="0" applyFont="1"/>
    <xf numFmtId="0" fontId="54" fillId="0" borderId="0" xfId="0" applyFont="1" applyAlignment="1">
      <alignment wrapText="1"/>
    </xf>
    <xf numFmtId="0" fontId="52" fillId="0" borderId="0" xfId="0" applyFont="1" applyAlignment="1">
      <alignment wrapText="1"/>
    </xf>
    <xf numFmtId="0" fontId="21" fillId="0" borderId="0" xfId="0" applyFont="1" applyAlignment="1">
      <alignment wrapText="1"/>
    </xf>
    <xf numFmtId="0" fontId="8" fillId="0" borderId="0" xfId="0" applyFont="1" applyAlignment="1">
      <alignment horizontal="left" vertical="center" wrapText="1"/>
    </xf>
    <xf numFmtId="0" fontId="6" fillId="0" borderId="29" xfId="1" applyFill="1" applyBorder="1" applyAlignment="1">
      <alignment horizontal="center" vertical="center"/>
    </xf>
    <xf numFmtId="0" fontId="6" fillId="0" borderId="29" xfId="1" applyFill="1" applyBorder="1" applyAlignment="1">
      <alignment horizontal="center" vertical="center" wrapText="1"/>
    </xf>
    <xf numFmtId="0" fontId="52" fillId="0" borderId="0" xfId="0" applyFont="1"/>
    <xf numFmtId="0" fontId="30" fillId="0" borderId="0" xfId="0" applyFont="1"/>
    <xf numFmtId="0" fontId="64" fillId="0" borderId="0" xfId="0" applyFont="1"/>
    <xf numFmtId="0" fontId="65" fillId="0" borderId="0" xfId="0" applyFont="1" applyAlignment="1">
      <alignment wrapText="1"/>
    </xf>
    <xf numFmtId="1" fontId="28" fillId="0" borderId="0" xfId="0" applyNumberFormat="1" applyFont="1" applyAlignment="1">
      <alignment horizontal="left" wrapText="1"/>
    </xf>
    <xf numFmtId="0" fontId="28" fillId="0" borderId="0" xfId="0" applyFont="1" applyAlignment="1">
      <alignment horizontal="left" vertical="center" wrapText="1"/>
    </xf>
    <xf numFmtId="164" fontId="28" fillId="0" borderId="0" xfId="4" applyNumberFormat="1" applyFont="1" applyAlignment="1">
      <alignment horizontal="center" wrapText="1"/>
    </xf>
    <xf numFmtId="164" fontId="28" fillId="0" borderId="0" xfId="4" applyNumberFormat="1" applyFont="1" applyAlignment="1">
      <alignment horizontal="right" wrapText="1"/>
    </xf>
    <xf numFmtId="14" fontId="28" fillId="0" borderId="0" xfId="0" applyNumberFormat="1" applyFont="1" applyAlignment="1">
      <alignment horizontal="left" wrapText="1"/>
    </xf>
    <xf numFmtId="0" fontId="28" fillId="12" borderId="0" xfId="0" applyFont="1" applyFill="1" applyAlignment="1">
      <alignment horizontal="left" wrapText="1"/>
    </xf>
    <xf numFmtId="0" fontId="20" fillId="0" borderId="0" xfId="0" applyFont="1" applyAlignment="1">
      <alignment horizontal="left" wrapText="1"/>
    </xf>
    <xf numFmtId="165" fontId="9" fillId="0" borderId="0" xfId="0" applyNumberFormat="1" applyFont="1" applyAlignment="1">
      <alignment horizontal="left"/>
    </xf>
    <xf numFmtId="164" fontId="9" fillId="0" borderId="0" xfId="4" applyNumberFormat="1" applyFont="1" applyBorder="1" applyAlignment="1">
      <alignment horizontal="center"/>
    </xf>
    <xf numFmtId="164" fontId="9" fillId="0" borderId="0" xfId="4" applyNumberFormat="1" applyFont="1" applyFill="1" applyBorder="1" applyAlignment="1">
      <alignment horizontal="center"/>
    </xf>
    <xf numFmtId="1" fontId="9" fillId="0" borderId="0" xfId="4" applyNumberFormat="1" applyFont="1" applyBorder="1" applyAlignment="1">
      <alignment horizontal="right"/>
    </xf>
    <xf numFmtId="1" fontId="9" fillId="0" borderId="0" xfId="4" applyNumberFormat="1" applyFont="1" applyFill="1" applyBorder="1" applyAlignment="1">
      <alignment horizontal="left"/>
    </xf>
    <xf numFmtId="1" fontId="9" fillId="0" borderId="0" xfId="4" applyNumberFormat="1" applyFont="1" applyFill="1" applyBorder="1" applyAlignment="1">
      <alignment horizontal="right"/>
    </xf>
    <xf numFmtId="0" fontId="26" fillId="0" borderId="0" xfId="0" applyFont="1" applyAlignment="1">
      <alignment horizontal="left" wrapText="1"/>
    </xf>
    <xf numFmtId="166" fontId="9" fillId="0" borderId="0" xfId="4" applyNumberFormat="1" applyFont="1" applyBorder="1" applyAlignment="1">
      <alignment horizontal="right"/>
    </xf>
    <xf numFmtId="164" fontId="9" fillId="0" borderId="0" xfId="4" applyNumberFormat="1" applyFont="1" applyBorder="1" applyAlignment="1">
      <alignment horizontal="center" wrapText="1"/>
    </xf>
    <xf numFmtId="1" fontId="9" fillId="0" borderId="0" xfId="4" applyNumberFormat="1" applyFont="1" applyBorder="1" applyAlignment="1">
      <alignment horizontal="left" wrapText="1"/>
    </xf>
    <xf numFmtId="0" fontId="9" fillId="0" borderId="0" xfId="1" applyFont="1" applyBorder="1" applyAlignment="1">
      <alignment horizontal="left"/>
    </xf>
    <xf numFmtId="1" fontId="9" fillId="0" borderId="0" xfId="4" applyNumberFormat="1" applyFont="1" applyBorder="1" applyAlignment="1">
      <alignment horizontal="center"/>
    </xf>
    <xf numFmtId="165" fontId="9" fillId="0" borderId="0" xfId="0" applyNumberFormat="1" applyFont="1" applyAlignment="1">
      <alignment horizontal="left" vertical="center" wrapText="1"/>
    </xf>
    <xf numFmtId="1" fontId="9" fillId="0" borderId="0" xfId="4" applyNumberFormat="1" applyFont="1" applyFill="1" applyBorder="1" applyAlignment="1">
      <alignment horizontal="center"/>
    </xf>
    <xf numFmtId="1" fontId="9" fillId="0" borderId="0" xfId="4" applyNumberFormat="1" applyFont="1" applyAlignment="1">
      <alignment horizontal="center"/>
    </xf>
    <xf numFmtId="164" fontId="9" fillId="0" borderId="0" xfId="4" applyNumberFormat="1" applyFont="1" applyAlignment="1">
      <alignment horizontal="left"/>
    </xf>
    <xf numFmtId="0" fontId="27" fillId="0" borderId="0" xfId="0" quotePrefix="1" applyFont="1" applyAlignment="1">
      <alignment horizontal="left"/>
    </xf>
    <xf numFmtId="164" fontId="9" fillId="0" borderId="0" xfId="4" applyNumberFormat="1" applyFont="1" applyBorder="1" applyAlignment="1">
      <alignment horizontal="left" wrapText="1"/>
    </xf>
    <xf numFmtId="0" fontId="9" fillId="0" borderId="0" xfId="0" quotePrefix="1" applyFont="1" applyAlignment="1">
      <alignment horizontal="left"/>
    </xf>
    <xf numFmtId="0" fontId="27" fillId="0" borderId="0" xfId="1" applyFont="1" applyAlignment="1">
      <alignment horizontal="left" wrapText="1"/>
    </xf>
    <xf numFmtId="1" fontId="9" fillId="0" borderId="0" xfId="4" applyNumberFormat="1" applyFont="1" applyAlignment="1">
      <alignment horizontal="left" wrapText="1"/>
    </xf>
    <xf numFmtId="164" fontId="8" fillId="0" borderId="0" xfId="4" applyNumberFormat="1" applyFont="1" applyAlignment="1">
      <alignment horizontal="center"/>
    </xf>
    <xf numFmtId="164" fontId="8" fillId="0" borderId="0" xfId="4" applyNumberFormat="1" applyFont="1" applyAlignment="1">
      <alignment horizontal="right"/>
    </xf>
    <xf numFmtId="14" fontId="8" fillId="0" borderId="0" xfId="0" applyNumberFormat="1" applyFont="1" applyAlignment="1">
      <alignment horizontal="left"/>
    </xf>
    <xf numFmtId="1" fontId="8" fillId="0" borderId="0" xfId="0" applyNumberFormat="1" applyFont="1" applyAlignment="1">
      <alignment horizontal="left"/>
    </xf>
    <xf numFmtId="0" fontId="27" fillId="11" borderId="43" xfId="0" applyFont="1" applyFill="1" applyBorder="1" applyAlignment="1">
      <alignment wrapText="1"/>
    </xf>
    <xf numFmtId="0" fontId="27" fillId="0" borderId="43" xfId="0" applyFont="1" applyBorder="1" applyAlignment="1">
      <alignment wrapText="1"/>
    </xf>
    <xf numFmtId="0" fontId="67" fillId="20" borderId="43" xfId="0" applyFont="1" applyFill="1" applyBorder="1" applyAlignment="1">
      <alignment horizontal="center" wrapText="1"/>
    </xf>
    <xf numFmtId="0" fontId="27" fillId="0" borderId="27" xfId="0" applyFont="1" applyBorder="1" applyAlignment="1">
      <alignment horizontal="left" wrapText="1"/>
    </xf>
    <xf numFmtId="0" fontId="9" fillId="0" borderId="27" xfId="0" applyFont="1" applyBorder="1" applyAlignment="1">
      <alignment wrapText="1"/>
    </xf>
    <xf numFmtId="0" fontId="9" fillId="0" borderId="45" xfId="0" applyFont="1" applyBorder="1" applyAlignment="1">
      <alignment horizontal="center" wrapText="1"/>
    </xf>
    <xf numFmtId="0" fontId="9" fillId="0" borderId="45" xfId="0" applyFont="1" applyBorder="1" applyAlignment="1">
      <alignment horizontal="left" wrapText="1"/>
    </xf>
    <xf numFmtId="165" fontId="9" fillId="0" borderId="45" xfId="0" applyNumberFormat="1" applyFont="1" applyBorder="1" applyAlignment="1">
      <alignment horizontal="left" wrapText="1"/>
    </xf>
    <xf numFmtId="14" fontId="9" fillId="0" borderId="45" xfId="0" applyNumberFormat="1" applyFont="1" applyBorder="1" applyAlignment="1">
      <alignment horizontal="center" wrapText="1"/>
    </xf>
    <xf numFmtId="0" fontId="9" fillId="0" borderId="45" xfId="0" applyFont="1" applyBorder="1" applyAlignment="1">
      <alignment horizontal="center"/>
    </xf>
    <xf numFmtId="0" fontId="9" fillId="8" borderId="45" xfId="0" applyFont="1" applyFill="1" applyBorder="1" applyAlignment="1">
      <alignment horizontal="left" wrapText="1"/>
    </xf>
    <xf numFmtId="1" fontId="27" fillId="0" borderId="0" xfId="0" applyNumberFormat="1" applyFont="1" applyAlignment="1">
      <alignment horizontal="left" wrapText="1"/>
    </xf>
    <xf numFmtId="0" fontId="9" fillId="9" borderId="44" xfId="0" applyFont="1" applyFill="1" applyBorder="1" applyAlignment="1">
      <alignment horizontal="left" wrapText="1"/>
    </xf>
    <xf numFmtId="0" fontId="28" fillId="21" borderId="44" xfId="0" applyFont="1" applyFill="1" applyBorder="1" applyAlignment="1">
      <alignment horizontal="center" wrapText="1"/>
    </xf>
    <xf numFmtId="0" fontId="9" fillId="0" borderId="44" xfId="0" applyFont="1" applyBorder="1" applyAlignment="1">
      <alignment horizontal="left" wrapText="1"/>
    </xf>
    <xf numFmtId="0" fontId="69" fillId="0" borderId="0" xfId="0" applyFont="1" applyAlignment="1">
      <alignment vertical="center" wrapText="1"/>
    </xf>
    <xf numFmtId="0" fontId="6" fillId="0" borderId="0" xfId="1" applyFill="1" applyAlignment="1">
      <alignment horizontal="left" wrapText="1"/>
    </xf>
    <xf numFmtId="0" fontId="27" fillId="6" borderId="43" xfId="0" applyFont="1" applyFill="1" applyBorder="1" applyAlignment="1">
      <alignment wrapText="1"/>
    </xf>
    <xf numFmtId="0" fontId="9" fillId="15" borderId="0" xfId="0" applyFont="1" applyFill="1" applyAlignment="1">
      <alignment horizontal="left" wrapText="1"/>
    </xf>
    <xf numFmtId="0" fontId="9" fillId="23" borderId="0" xfId="0" applyFont="1" applyFill="1" applyAlignment="1">
      <alignment horizontal="left" wrapText="1"/>
    </xf>
    <xf numFmtId="0" fontId="0" fillId="8" borderId="0" xfId="0" applyFill="1" applyAlignment="1">
      <alignment wrapText="1"/>
    </xf>
    <xf numFmtId="0" fontId="0" fillId="15" borderId="0" xfId="0" applyFill="1" applyAlignment="1">
      <alignment wrapText="1"/>
    </xf>
    <xf numFmtId="0" fontId="9" fillId="8" borderId="0" xfId="0" applyFont="1" applyFill="1" applyAlignment="1">
      <alignment horizontal="left" wrapText="1"/>
    </xf>
    <xf numFmtId="0" fontId="0" fillId="15" borderId="0" xfId="0" applyFill="1" applyAlignment="1">
      <alignment horizontal="left" wrapText="1"/>
    </xf>
    <xf numFmtId="0" fontId="45" fillId="0" borderId="0" xfId="0" applyFont="1" applyAlignment="1">
      <alignment wrapText="1"/>
    </xf>
    <xf numFmtId="0" fontId="45" fillId="0" borderId="0" xfId="0" applyFont="1"/>
    <xf numFmtId="0" fontId="6" fillId="0" borderId="41" xfId="1" applyBorder="1" applyAlignment="1">
      <alignment horizontal="left" wrapText="1"/>
    </xf>
    <xf numFmtId="0" fontId="46" fillId="0" borderId="0" xfId="1" applyFont="1" applyBorder="1" applyAlignment="1">
      <alignment vertical="center" wrapText="1"/>
    </xf>
    <xf numFmtId="0" fontId="46" fillId="0" borderId="0" xfId="1" applyFont="1" applyBorder="1" applyAlignment="1">
      <alignment vertical="center"/>
    </xf>
    <xf numFmtId="0" fontId="45" fillId="0" borderId="0" xfId="0" applyFont="1" applyAlignment="1">
      <alignment horizontal="right" wrapText="1"/>
    </xf>
    <xf numFmtId="165" fontId="9" fillId="0" borderId="41" xfId="0" applyNumberFormat="1" applyFont="1" applyBorder="1" applyAlignment="1">
      <alignment horizontal="left" wrapText="1"/>
    </xf>
    <xf numFmtId="0" fontId="45" fillId="0" borderId="0" xfId="0" applyFont="1" applyAlignment="1">
      <alignment horizontal="right"/>
    </xf>
    <xf numFmtId="164" fontId="9" fillId="0" borderId="41" xfId="2" applyNumberFormat="1" applyFont="1" applyFill="1" applyBorder="1" applyAlignment="1">
      <alignment horizontal="left"/>
    </xf>
    <xf numFmtId="1" fontId="9" fillId="0" borderId="41" xfId="2" applyNumberFormat="1" applyFont="1" applyFill="1" applyBorder="1" applyAlignment="1">
      <alignment horizontal="right"/>
    </xf>
    <xf numFmtId="164" fontId="45" fillId="0" borderId="0" xfId="2" applyNumberFormat="1" applyFont="1" applyBorder="1"/>
    <xf numFmtId="3" fontId="45" fillId="0" borderId="0" xfId="0" applyNumberFormat="1" applyFont="1"/>
    <xf numFmtId="0" fontId="46" fillId="0" borderId="0" xfId="1" applyFont="1" applyBorder="1" applyAlignment="1">
      <alignment wrapText="1"/>
    </xf>
    <xf numFmtId="0" fontId="6" fillId="0" borderId="41" xfId="1" applyBorder="1" applyAlignment="1">
      <alignment horizontal="left"/>
    </xf>
    <xf numFmtId="14" fontId="45" fillId="0" borderId="0" xfId="0" applyNumberFormat="1" applyFont="1" applyAlignment="1">
      <alignment wrapText="1"/>
    </xf>
    <xf numFmtId="14" fontId="45" fillId="0" borderId="0" xfId="0" applyNumberFormat="1" applyFont="1" applyAlignment="1">
      <alignment horizontal="right"/>
    </xf>
    <xf numFmtId="0" fontId="6" fillId="0" borderId="0" xfId="1" applyBorder="1" applyAlignment="1">
      <alignment wrapText="1"/>
    </xf>
    <xf numFmtId="0" fontId="6" fillId="0" borderId="0" xfId="1" applyFill="1" applyAlignment="1">
      <alignment wrapText="1"/>
    </xf>
    <xf numFmtId="0" fontId="45" fillId="0" borderId="0" xfId="0" applyFont="1" applyAlignment="1">
      <alignment horizontal="center"/>
    </xf>
    <xf numFmtId="0" fontId="45" fillId="0" borderId="27" xfId="0" applyFont="1" applyBorder="1" applyAlignment="1">
      <alignment wrapText="1"/>
    </xf>
    <xf numFmtId="0" fontId="9" fillId="0" borderId="41" xfId="0" applyFont="1" applyBorder="1" applyAlignment="1">
      <alignment wrapText="1"/>
    </xf>
    <xf numFmtId="164" fontId="9" fillId="0" borderId="41" xfId="2" applyNumberFormat="1" applyFont="1" applyFill="1" applyBorder="1" applyAlignment="1">
      <alignment horizontal="center"/>
    </xf>
    <xf numFmtId="0" fontId="27" fillId="0" borderId="0" xfId="1" applyFont="1" applyFill="1" applyAlignment="1">
      <alignment horizontal="left" wrapText="1"/>
    </xf>
    <xf numFmtId="0" fontId="9" fillId="0" borderId="43" xfId="0" applyFont="1" applyBorder="1" applyAlignment="1">
      <alignment horizontal="left" wrapText="1"/>
    </xf>
    <xf numFmtId="164" fontId="9" fillId="0" borderId="0" xfId="4" applyNumberFormat="1" applyFont="1" applyBorder="1" applyAlignment="1">
      <alignment horizontal="right" wrapText="1"/>
    </xf>
    <xf numFmtId="164" fontId="9" fillId="0" borderId="0" xfId="4" applyNumberFormat="1" applyFont="1" applyFill="1" applyBorder="1" applyAlignment="1">
      <alignment horizontal="right" wrapText="1"/>
    </xf>
    <xf numFmtId="1" fontId="9" fillId="0" borderId="0" xfId="4" applyNumberFormat="1" applyFont="1" applyBorder="1" applyAlignment="1">
      <alignment horizontal="right" wrapText="1"/>
    </xf>
    <xf numFmtId="164" fontId="9" fillId="0" borderId="0" xfId="4" applyNumberFormat="1" applyFont="1" applyAlignment="1">
      <alignment horizontal="right"/>
    </xf>
    <xf numFmtId="164" fontId="9" fillId="0" borderId="0" xfId="4" applyNumberFormat="1" applyFont="1" applyBorder="1" applyAlignment="1">
      <alignment horizontal="right"/>
    </xf>
    <xf numFmtId="164" fontId="9" fillId="0" borderId="0" xfId="4" applyNumberFormat="1" applyFont="1" applyAlignment="1">
      <alignment horizontal="right" wrapText="1"/>
    </xf>
    <xf numFmtId="164" fontId="9" fillId="0" borderId="0" xfId="4" applyNumberFormat="1" applyFont="1" applyAlignment="1">
      <alignment horizontal="left" wrapText="1"/>
    </xf>
    <xf numFmtId="164" fontId="9" fillId="0" borderId="0" xfId="4" applyNumberFormat="1" applyFont="1" applyFill="1" applyAlignment="1">
      <alignment horizontal="right" wrapText="1"/>
    </xf>
    <xf numFmtId="0" fontId="9" fillId="0" borderId="0" xfId="1" applyFont="1" applyFill="1" applyAlignment="1">
      <alignment horizontal="left" wrapText="1"/>
    </xf>
    <xf numFmtId="0" fontId="27" fillId="23" borderId="0" xfId="0" applyFont="1" applyFill="1" applyAlignment="1">
      <alignment wrapText="1"/>
    </xf>
    <xf numFmtId="164" fontId="9" fillId="0" borderId="24" xfId="4" applyNumberFormat="1" applyFont="1" applyBorder="1" applyAlignment="1">
      <alignment horizontal="right" wrapText="1"/>
    </xf>
    <xf numFmtId="164" fontId="9" fillId="0" borderId="24" xfId="4" applyNumberFormat="1" applyFont="1" applyFill="1" applyBorder="1" applyAlignment="1">
      <alignment horizontal="right" wrapText="1"/>
    </xf>
    <xf numFmtId="0" fontId="0" fillId="0" borderId="24" xfId="0" applyBorder="1"/>
    <xf numFmtId="0" fontId="0" fillId="0" borderId="43" xfId="0" applyBorder="1" applyAlignment="1">
      <alignment wrapText="1"/>
    </xf>
    <xf numFmtId="0" fontId="72" fillId="0" borderId="0" xfId="0" applyFont="1" applyAlignment="1">
      <alignment wrapText="1"/>
    </xf>
    <xf numFmtId="0" fontId="28" fillId="26" borderId="1" xfId="0" applyFont="1" applyFill="1" applyBorder="1" applyAlignment="1">
      <alignment horizontal="center" wrapText="1"/>
    </xf>
    <xf numFmtId="0" fontId="28" fillId="26" borderId="3" xfId="0" applyFont="1" applyFill="1" applyBorder="1" applyAlignment="1">
      <alignment horizontal="center" wrapText="1"/>
    </xf>
    <xf numFmtId="0" fontId="0" fillId="0" borderId="29" xfId="0" applyBorder="1"/>
    <xf numFmtId="0" fontId="0" fillId="0" borderId="29" xfId="0" applyBorder="1" applyAlignment="1">
      <alignment wrapText="1"/>
    </xf>
    <xf numFmtId="0" fontId="9" fillId="0" borderId="0" xfId="0" applyFont="1" applyAlignment="1">
      <alignment horizontal="center" vertical="center"/>
    </xf>
    <xf numFmtId="0" fontId="28" fillId="17" borderId="0" xfId="0" applyFont="1" applyFill="1" applyAlignment="1">
      <alignment horizontal="center" vertical="center" wrapText="1"/>
    </xf>
    <xf numFmtId="0" fontId="8" fillId="0" borderId="0" xfId="0" applyFont="1" applyAlignment="1">
      <alignment horizontal="center" vertical="center"/>
    </xf>
    <xf numFmtId="0" fontId="9" fillId="9" borderId="44" xfId="0" applyFont="1" applyFill="1" applyBorder="1" applyAlignment="1">
      <alignment horizontal="center" wrapText="1"/>
    </xf>
    <xf numFmtId="0" fontId="29" fillId="0" borderId="0" xfId="0" applyFont="1" applyAlignment="1">
      <alignment horizontal="center"/>
    </xf>
    <xf numFmtId="0" fontId="29" fillId="0" borderId="44" xfId="0" applyFont="1" applyBorder="1" applyAlignment="1">
      <alignment horizontal="center"/>
    </xf>
    <xf numFmtId="0" fontId="28" fillId="25" borderId="0" xfId="0" applyFont="1" applyFill="1" applyAlignment="1">
      <alignment horizontal="center" wrapText="1"/>
    </xf>
    <xf numFmtId="0" fontId="27" fillId="0" borderId="0" xfId="0" applyFont="1" applyAlignment="1">
      <alignment horizontal="center"/>
    </xf>
    <xf numFmtId="0" fontId="45" fillId="0" borderId="0" xfId="0" applyFont="1" applyAlignment="1">
      <alignment horizontal="center" wrapText="1"/>
    </xf>
    <xf numFmtId="0" fontId="9" fillId="0" borderId="0" xfId="1" applyNumberFormat="1" applyFont="1" applyBorder="1" applyAlignment="1">
      <alignment horizontal="left"/>
    </xf>
    <xf numFmtId="0" fontId="9" fillId="0" borderId="22" xfId="0" applyFont="1" applyBorder="1" applyAlignment="1">
      <alignment horizontal="center"/>
    </xf>
    <xf numFmtId="168" fontId="9" fillId="0" borderId="0" xfId="0" applyNumberFormat="1" applyFont="1" applyAlignment="1">
      <alignment horizontal="center"/>
    </xf>
    <xf numFmtId="0" fontId="9" fillId="0" borderId="22" xfId="0" applyFont="1" applyBorder="1"/>
    <xf numFmtId="0" fontId="27" fillId="10" borderId="0" xfId="0" applyFont="1" applyFill="1" applyAlignment="1">
      <alignment horizontal="left" wrapText="1"/>
    </xf>
    <xf numFmtId="0" fontId="9" fillId="0" borderId="46" xfId="0" applyFont="1" applyBorder="1" applyAlignment="1">
      <alignment horizontal="left" wrapText="1"/>
    </xf>
    <xf numFmtId="0" fontId="27" fillId="10" borderId="0" xfId="0" applyFont="1" applyFill="1" applyAlignment="1">
      <alignment horizontal="center" wrapText="1"/>
    </xf>
    <xf numFmtId="14" fontId="27" fillId="10" borderId="0" xfId="0" applyNumberFormat="1" applyFont="1" applyFill="1" applyAlignment="1">
      <alignment horizontal="left" wrapText="1"/>
    </xf>
    <xf numFmtId="0" fontId="9" fillId="0" borderId="51" xfId="0" applyFont="1" applyBorder="1" applyAlignment="1">
      <alignment horizontal="left" wrapText="1"/>
    </xf>
    <xf numFmtId="0" fontId="3" fillId="0" borderId="0" xfId="0" applyFont="1" applyAlignment="1">
      <alignment wrapText="1"/>
    </xf>
    <xf numFmtId="0" fontId="3" fillId="0" borderId="37" xfId="0" applyFont="1" applyBorder="1" applyAlignment="1">
      <alignment wrapText="1"/>
    </xf>
    <xf numFmtId="0" fontId="3" fillId="0" borderId="37" xfId="0" applyFont="1" applyBorder="1" applyAlignment="1">
      <alignment horizontal="left" wrapText="1"/>
    </xf>
    <xf numFmtId="0" fontId="9" fillId="0" borderId="52" xfId="0" applyFont="1" applyBorder="1" applyAlignment="1">
      <alignment horizontal="left" wrapText="1"/>
    </xf>
    <xf numFmtId="0" fontId="6" fillId="0" borderId="0" xfId="1" applyNumberFormat="1" applyBorder="1" applyAlignment="1">
      <alignment horizontal="left" wrapText="1"/>
    </xf>
    <xf numFmtId="0" fontId="6" fillId="0" borderId="0" xfId="1" applyBorder="1"/>
    <xf numFmtId="0" fontId="9" fillId="0" borderId="24" xfId="0" applyFont="1" applyBorder="1" applyAlignment="1">
      <alignment horizontal="left"/>
    </xf>
    <xf numFmtId="1" fontId="9" fillId="0" borderId="0" xfId="0" applyNumberFormat="1" applyFont="1" applyAlignment="1">
      <alignment wrapText="1"/>
    </xf>
    <xf numFmtId="1" fontId="0" fillId="0" borderId="0" xfId="0" applyNumberFormat="1"/>
    <xf numFmtId="0" fontId="9" fillId="27" borderId="0" xfId="0" applyFont="1" applyFill="1" applyAlignment="1">
      <alignment horizontal="center" wrapText="1"/>
    </xf>
    <xf numFmtId="0" fontId="9" fillId="27" borderId="0" xfId="0" applyFont="1" applyFill="1" applyAlignment="1">
      <alignment horizontal="left" wrapText="1"/>
    </xf>
    <xf numFmtId="0" fontId="9" fillId="27" borderId="0" xfId="0" applyFont="1" applyFill="1" applyAlignment="1">
      <alignment wrapText="1"/>
    </xf>
    <xf numFmtId="0" fontId="27" fillId="27" borderId="0" xfId="0" applyFont="1" applyFill="1" applyAlignment="1">
      <alignment horizontal="left" wrapText="1"/>
    </xf>
    <xf numFmtId="0" fontId="8" fillId="27" borderId="0" xfId="0" applyFont="1" applyFill="1" applyAlignment="1">
      <alignment horizontal="left" wrapText="1"/>
    </xf>
    <xf numFmtId="0" fontId="8" fillId="27" borderId="0" xfId="0" applyFont="1" applyFill="1" applyAlignment="1">
      <alignment wrapText="1"/>
    </xf>
    <xf numFmtId="0" fontId="10" fillId="27" borderId="0" xfId="0" applyFont="1" applyFill="1" applyAlignment="1">
      <alignment horizontal="left" wrapText="1"/>
    </xf>
    <xf numFmtId="0" fontId="8" fillId="27" borderId="0" xfId="0" applyFont="1" applyFill="1"/>
    <xf numFmtId="0" fontId="18" fillId="0" borderId="0" xfId="0" applyFont="1" applyAlignment="1">
      <alignment horizontal="left" wrapText="1"/>
    </xf>
    <xf numFmtId="0" fontId="6" fillId="0" borderId="0" xfId="1" applyFill="1" applyBorder="1" applyAlignment="1">
      <alignment wrapText="1"/>
    </xf>
    <xf numFmtId="0" fontId="9" fillId="0" borderId="0" xfId="1" applyFont="1" applyFill="1" applyBorder="1" applyAlignment="1">
      <alignment horizontal="left" wrapText="1"/>
    </xf>
    <xf numFmtId="1" fontId="9" fillId="0" borderId="0" xfId="2" applyNumberFormat="1" applyFont="1" applyFill="1" applyBorder="1" applyAlignment="1">
      <alignment horizontal="center"/>
    </xf>
    <xf numFmtId="0" fontId="6" fillId="0" borderId="0" xfId="1" applyNumberFormat="1" applyFill="1" applyAlignment="1">
      <alignment horizontal="left" wrapText="1"/>
    </xf>
    <xf numFmtId="0" fontId="6" fillId="0" borderId="0" xfId="1" applyNumberFormat="1" applyFill="1" applyAlignment="1">
      <alignment wrapText="1"/>
    </xf>
    <xf numFmtId="1" fontId="9" fillId="0" borderId="0" xfId="2" applyNumberFormat="1" applyFont="1" applyFill="1" applyAlignment="1">
      <alignment horizontal="right"/>
    </xf>
    <xf numFmtId="0" fontId="6" fillId="0" borderId="0" xfId="1" applyFill="1" applyBorder="1" applyAlignment="1">
      <alignment horizontal="left" wrapText="1"/>
    </xf>
    <xf numFmtId="0" fontId="6" fillId="0" borderId="0" xfId="1" applyFill="1"/>
    <xf numFmtId="0" fontId="34" fillId="0" borderId="0" xfId="0" applyFont="1"/>
    <xf numFmtId="0" fontId="0" fillId="0" borderId="44" xfId="0" applyBorder="1" applyAlignment="1">
      <alignment wrapText="1"/>
    </xf>
    <xf numFmtId="0" fontId="46" fillId="0" borderId="0" xfId="1" applyFont="1" applyBorder="1" applyAlignment="1"/>
    <xf numFmtId="0" fontId="47" fillId="0" borderId="0" xfId="0" applyFont="1"/>
    <xf numFmtId="0" fontId="6" fillId="0" borderId="0" xfId="1" applyFill="1" applyBorder="1" applyAlignment="1">
      <alignment horizontal="left"/>
    </xf>
    <xf numFmtId="0" fontId="27" fillId="0" borderId="24" xfId="0" applyFont="1" applyBorder="1" applyAlignment="1">
      <alignment horizontal="center" wrapText="1"/>
    </xf>
    <xf numFmtId="14" fontId="27" fillId="0" borderId="0" xfId="0" applyNumberFormat="1" applyFont="1" applyAlignment="1">
      <alignment horizontal="center" wrapText="1"/>
    </xf>
    <xf numFmtId="165" fontId="9" fillId="0" borderId="0" xfId="0" applyNumberFormat="1" applyFont="1" applyAlignment="1">
      <alignment horizontal="right"/>
    </xf>
    <xf numFmtId="0" fontId="27" fillId="0" borderId="24" xfId="0" applyFont="1" applyBorder="1" applyAlignment="1">
      <alignment horizontal="right" wrapText="1"/>
    </xf>
    <xf numFmtId="164" fontId="9" fillId="0" borderId="24" xfId="2" applyNumberFormat="1" applyFont="1" applyFill="1" applyBorder="1" applyAlignment="1">
      <alignment horizontal="right" wrapText="1"/>
    </xf>
    <xf numFmtId="14" fontId="27" fillId="0" borderId="24" xfId="0" applyNumberFormat="1" applyFont="1" applyBorder="1" applyAlignment="1">
      <alignment horizontal="left" wrapText="1"/>
    </xf>
    <xf numFmtId="0" fontId="27" fillId="0" borderId="25" xfId="0" applyFont="1" applyBorder="1" applyAlignment="1">
      <alignment horizontal="left" wrapText="1"/>
    </xf>
    <xf numFmtId="0" fontId="74" fillId="0" borderId="0" xfId="0" applyFont="1" applyAlignment="1">
      <alignment wrapText="1"/>
    </xf>
    <xf numFmtId="0" fontId="9" fillId="0" borderId="29" xfId="0" applyFont="1" applyBorder="1" applyAlignment="1">
      <alignment horizontal="left" wrapText="1"/>
    </xf>
    <xf numFmtId="0" fontId="86" fillId="0" borderId="0" xfId="0" applyFont="1" applyAlignment="1">
      <alignment wrapText="1"/>
    </xf>
    <xf numFmtId="0" fontId="87" fillId="0" borderId="0" xfId="0" applyFont="1" applyAlignment="1">
      <alignment horizontal="left" wrapText="1"/>
    </xf>
    <xf numFmtId="0" fontId="87" fillId="0" borderId="0" xfId="0" applyFont="1" applyAlignment="1">
      <alignment wrapText="1"/>
    </xf>
    <xf numFmtId="0" fontId="87" fillId="0" borderId="0" xfId="0" applyFont="1" applyAlignment="1">
      <alignment horizontal="center" wrapText="1"/>
    </xf>
    <xf numFmtId="14" fontId="87" fillId="0" borderId="0" xfId="0" applyNumberFormat="1" applyFont="1" applyAlignment="1">
      <alignment horizontal="center" wrapText="1"/>
    </xf>
    <xf numFmtId="1" fontId="89" fillId="15" borderId="0" xfId="0" applyNumberFormat="1" applyFont="1" applyFill="1" applyAlignment="1">
      <alignment horizontal="center" wrapText="1"/>
    </xf>
    <xf numFmtId="0" fontId="89" fillId="15" borderId="0" xfId="0" applyFont="1" applyFill="1" applyAlignment="1">
      <alignment horizontal="center" wrapText="1"/>
    </xf>
    <xf numFmtId="164" fontId="87" fillId="0" borderId="0" xfId="2" applyNumberFormat="1" applyFont="1" applyAlignment="1">
      <alignment horizontal="center" wrapText="1"/>
    </xf>
    <xf numFmtId="0" fontId="87" fillId="15" borderId="0" xfId="0" applyFont="1" applyFill="1" applyAlignment="1">
      <alignment wrapText="1"/>
    </xf>
    <xf numFmtId="171" fontId="9" fillId="0" borderId="0" xfId="0" applyNumberFormat="1" applyFont="1" applyAlignment="1">
      <alignment horizontal="center" wrapText="1"/>
    </xf>
    <xf numFmtId="171" fontId="8" fillId="0" borderId="0" xfId="0" applyNumberFormat="1" applyFont="1" applyAlignment="1">
      <alignment horizontal="center" wrapText="1"/>
    </xf>
    <xf numFmtId="0" fontId="9" fillId="0" borderId="47" xfId="0" applyFont="1" applyBorder="1" applyAlignment="1">
      <alignment horizontal="left" wrapText="1"/>
    </xf>
    <xf numFmtId="0" fontId="9" fillId="0" borderId="47" xfId="0" applyFont="1" applyBorder="1" applyAlignment="1">
      <alignment horizontal="center" wrapText="1"/>
    </xf>
    <xf numFmtId="0" fontId="6" fillId="0" borderId="47" xfId="1" applyFill="1" applyBorder="1" applyAlignment="1">
      <alignment horizontal="left" wrapText="1"/>
    </xf>
    <xf numFmtId="0" fontId="9" fillId="0" borderId="0" xfId="0" applyFont="1" applyAlignment="1">
      <alignment vertical="top" wrapText="1"/>
    </xf>
    <xf numFmtId="0" fontId="8" fillId="28" borderId="0" xfId="0" applyFont="1" applyFill="1"/>
    <xf numFmtId="0" fontId="9" fillId="0" borderId="29" xfId="0" applyFont="1" applyBorder="1" applyAlignment="1">
      <alignment horizontal="center" wrapText="1"/>
    </xf>
    <xf numFmtId="0" fontId="6" fillId="0" borderId="45" xfId="1" applyBorder="1" applyAlignment="1">
      <alignment horizontal="left" wrapText="1"/>
    </xf>
    <xf numFmtId="1" fontId="9" fillId="0" borderId="45" xfId="0" applyNumberFormat="1" applyFont="1" applyBorder="1" applyAlignment="1">
      <alignment horizontal="center" wrapText="1"/>
    </xf>
    <xf numFmtId="49" fontId="9" fillId="0" borderId="45" xfId="0" applyNumberFormat="1" applyFont="1" applyBorder="1" applyAlignment="1">
      <alignment horizontal="center" wrapText="1"/>
    </xf>
    <xf numFmtId="164" fontId="9" fillId="0" borderId="45" xfId="2" applyNumberFormat="1" applyFont="1" applyBorder="1" applyAlignment="1">
      <alignment horizontal="center" wrapText="1"/>
    </xf>
    <xf numFmtId="14" fontId="9" fillId="0" borderId="45" xfId="0" applyNumberFormat="1" applyFont="1" applyBorder="1" applyAlignment="1">
      <alignment horizontal="center"/>
    </xf>
    <xf numFmtId="0" fontId="9" fillId="0" borderId="45" xfId="0" applyFont="1" applyBorder="1" applyAlignment="1">
      <alignment vertical="center" wrapText="1"/>
    </xf>
    <xf numFmtId="165" fontId="9" fillId="0" borderId="47" xfId="0" applyNumberFormat="1" applyFont="1" applyBorder="1" applyAlignment="1">
      <alignment horizontal="left" wrapText="1"/>
    </xf>
    <xf numFmtId="164" fontId="9" fillId="0" borderId="47" xfId="2" applyNumberFormat="1" applyFont="1" applyFill="1" applyBorder="1" applyAlignment="1">
      <alignment horizontal="center" wrapText="1"/>
    </xf>
    <xf numFmtId="1" fontId="8" fillId="15" borderId="0" xfId="0" applyNumberFormat="1" applyFont="1" applyFill="1" applyAlignment="1">
      <alignment horizontal="center" wrapText="1"/>
    </xf>
    <xf numFmtId="0" fontId="8" fillId="15" borderId="0" xfId="0" applyFont="1" applyFill="1" applyAlignment="1">
      <alignment horizontal="center" wrapText="1"/>
    </xf>
    <xf numFmtId="1" fontId="8" fillId="15" borderId="0" xfId="0" applyNumberFormat="1" applyFont="1" applyFill="1" applyAlignment="1">
      <alignment horizontal="center"/>
    </xf>
    <xf numFmtId="0" fontId="8" fillId="15" borderId="0" xfId="0" applyFont="1" applyFill="1" applyAlignment="1">
      <alignment horizontal="center"/>
    </xf>
    <xf numFmtId="0" fontId="9" fillId="15" borderId="0" xfId="0" applyFont="1" applyFill="1"/>
    <xf numFmtId="0" fontId="0" fillId="0" borderId="0" xfId="0" applyAlignment="1">
      <alignment horizontal="left" wrapText="1"/>
    </xf>
    <xf numFmtId="0" fontId="5" fillId="0" borderId="0" xfId="0" applyFont="1" applyAlignment="1">
      <alignment horizontal="center" wrapText="1"/>
    </xf>
    <xf numFmtId="1" fontId="9" fillId="0" borderId="45" xfId="0" applyNumberFormat="1" applyFont="1" applyBorder="1" applyAlignment="1">
      <alignment horizontal="left" wrapText="1"/>
    </xf>
    <xf numFmtId="1" fontId="9" fillId="0" borderId="47" xfId="0" applyNumberFormat="1" applyFont="1" applyBorder="1" applyAlignment="1">
      <alignment horizontal="left" wrapText="1"/>
    </xf>
    <xf numFmtId="14" fontId="9" fillId="0" borderId="41" xfId="0" applyNumberFormat="1" applyFont="1" applyBorder="1" applyAlignment="1">
      <alignment horizontal="center" wrapText="1"/>
    </xf>
    <xf numFmtId="14" fontId="45" fillId="0" borderId="0" xfId="0" applyNumberFormat="1" applyFont="1" applyAlignment="1">
      <alignment horizontal="right" wrapText="1"/>
    </xf>
    <xf numFmtId="14" fontId="9" fillId="6" borderId="0" xfId="0" applyNumberFormat="1" applyFont="1" applyFill="1" applyAlignment="1">
      <alignment horizontal="center" wrapText="1"/>
    </xf>
    <xf numFmtId="14" fontId="8" fillId="0" borderId="0" xfId="0" applyNumberFormat="1" applyFont="1" applyAlignment="1">
      <alignment wrapText="1"/>
    </xf>
    <xf numFmtId="0" fontId="9" fillId="6" borderId="0" xfId="0" applyFont="1" applyFill="1" applyAlignment="1">
      <alignment horizontal="center" wrapText="1"/>
    </xf>
    <xf numFmtId="1" fontId="9" fillId="6" borderId="0" xfId="2" applyNumberFormat="1" applyFont="1" applyFill="1" applyBorder="1" applyAlignment="1">
      <alignment horizontal="right" wrapText="1"/>
    </xf>
    <xf numFmtId="1" fontId="9" fillId="6" borderId="0" xfId="2" applyNumberFormat="1" applyFont="1" applyFill="1" applyAlignment="1">
      <alignment horizontal="right" wrapText="1"/>
    </xf>
    <xf numFmtId="0" fontId="9" fillId="6" borderId="0" xfId="0" quotePrefix="1" applyFont="1" applyFill="1" applyAlignment="1">
      <alignment horizontal="center" wrapText="1"/>
    </xf>
    <xf numFmtId="0" fontId="9" fillId="6" borderId="0" xfId="0" applyFont="1" applyFill="1" applyAlignment="1">
      <alignment horizontal="left" vertical="center" wrapText="1"/>
    </xf>
    <xf numFmtId="0" fontId="10" fillId="6" borderId="0" xfId="1" applyFont="1" applyFill="1" applyAlignment="1">
      <alignment horizontal="left" wrapText="1"/>
    </xf>
    <xf numFmtId="0" fontId="10" fillId="6" borderId="0" xfId="0" applyFont="1" applyFill="1" applyAlignment="1">
      <alignment horizontal="left" wrapText="1"/>
    </xf>
    <xf numFmtId="0" fontId="0" fillId="6" borderId="0" xfId="0" applyFill="1"/>
    <xf numFmtId="0" fontId="0" fillId="6" borderId="0" xfId="0" applyFill="1" applyAlignment="1">
      <alignment wrapText="1"/>
    </xf>
    <xf numFmtId="0" fontId="8" fillId="6" borderId="0" xfId="0" applyFont="1" applyFill="1" applyAlignment="1">
      <alignment wrapText="1"/>
    </xf>
    <xf numFmtId="1" fontId="9" fillId="0" borderId="29" xfId="2" applyNumberFormat="1" applyFont="1" applyFill="1" applyBorder="1" applyAlignment="1">
      <alignment horizontal="center" wrapText="1"/>
    </xf>
    <xf numFmtId="164" fontId="9" fillId="0" borderId="29" xfId="2" applyNumberFormat="1" applyFont="1" applyFill="1" applyBorder="1" applyAlignment="1">
      <alignment horizontal="left" wrapText="1"/>
    </xf>
    <xf numFmtId="1" fontId="9" fillId="0" borderId="29" xfId="2" applyNumberFormat="1" applyFont="1" applyFill="1" applyBorder="1" applyAlignment="1">
      <alignment horizontal="left" wrapText="1"/>
    </xf>
    <xf numFmtId="0" fontId="9" fillId="0" borderId="29" xfId="1" applyFont="1" applyFill="1" applyBorder="1" applyAlignment="1">
      <alignment horizontal="left" wrapText="1"/>
    </xf>
    <xf numFmtId="0" fontId="6" fillId="0" borderId="29" xfId="1" applyFill="1" applyBorder="1" applyAlignment="1">
      <alignment horizontal="left" wrapText="1"/>
    </xf>
    <xf numFmtId="164" fontId="9" fillId="0" borderId="29" xfId="2" applyNumberFormat="1" applyFont="1" applyFill="1" applyBorder="1" applyAlignment="1">
      <alignment horizontal="left"/>
    </xf>
    <xf numFmtId="0" fontId="9" fillId="0" borderId="50" xfId="0" applyFont="1" applyBorder="1"/>
    <xf numFmtId="165" fontId="9" fillId="0" borderId="41" xfId="0" applyNumberFormat="1" applyFont="1" applyBorder="1" applyAlignment="1">
      <alignment horizontal="right" wrapText="1"/>
    </xf>
    <xf numFmtId="14" fontId="9" fillId="0" borderId="29" xfId="0" applyNumberFormat="1" applyFont="1" applyBorder="1" applyAlignment="1">
      <alignment horizontal="left" wrapText="1"/>
    </xf>
    <xf numFmtId="0" fontId="9" fillId="15" borderId="43" xfId="0" applyFont="1" applyFill="1" applyBorder="1" applyAlignment="1">
      <alignment horizontal="left" wrapText="1"/>
    </xf>
    <xf numFmtId="0" fontId="9" fillId="0" borderId="43" xfId="0" applyFont="1" applyBorder="1" applyAlignment="1">
      <alignment wrapText="1"/>
    </xf>
    <xf numFmtId="0" fontId="9" fillId="0" borderId="47" xfId="0" applyFont="1" applyBorder="1" applyAlignment="1">
      <alignment horizontal="center"/>
    </xf>
    <xf numFmtId="0" fontId="97" fillId="0" borderId="0" xfId="0" applyFont="1"/>
    <xf numFmtId="0" fontId="9" fillId="0" borderId="54" xfId="0" applyFont="1" applyBorder="1" applyAlignment="1">
      <alignment horizontal="center" wrapText="1"/>
    </xf>
    <xf numFmtId="0" fontId="9" fillId="0" borderId="54" xfId="0" applyFont="1" applyBorder="1" applyAlignment="1">
      <alignment horizontal="left" wrapText="1"/>
    </xf>
    <xf numFmtId="165" fontId="9" fillId="0" borderId="54" xfId="0" applyNumberFormat="1" applyFont="1" applyBorder="1" applyAlignment="1">
      <alignment horizontal="left" wrapText="1"/>
    </xf>
    <xf numFmtId="1" fontId="9" fillId="0" borderId="54" xfId="2" applyNumberFormat="1" applyFont="1" applyBorder="1" applyAlignment="1">
      <alignment horizontal="right" wrapText="1"/>
    </xf>
    <xf numFmtId="14" fontId="9" fillId="0" borderId="54" xfId="0" applyNumberFormat="1" applyFont="1" applyBorder="1" applyAlignment="1">
      <alignment horizontal="center" wrapText="1"/>
    </xf>
    <xf numFmtId="0" fontId="27" fillId="0" borderId="54" xfId="0" applyFont="1" applyBorder="1" applyAlignment="1">
      <alignment wrapText="1"/>
    </xf>
    <xf numFmtId="0" fontId="6" fillId="0" borderId="54" xfId="1" applyBorder="1" applyAlignment="1">
      <alignment horizontal="left" wrapText="1"/>
    </xf>
    <xf numFmtId="0" fontId="10" fillId="0" borderId="54" xfId="0" applyFont="1" applyBorder="1" applyAlignment="1">
      <alignment horizontal="left" wrapText="1"/>
    </xf>
    <xf numFmtId="0" fontId="10" fillId="0" borderId="55" xfId="0" applyFont="1" applyBorder="1" applyAlignment="1">
      <alignment horizontal="left" wrapText="1"/>
    </xf>
    <xf numFmtId="49" fontId="28" fillId="0" borderId="0" xfId="0" applyNumberFormat="1" applyFont="1" applyAlignment="1">
      <alignment horizontal="center" wrapText="1"/>
    </xf>
    <xf numFmtId="49" fontId="27" fillId="0" borderId="0" xfId="0" applyNumberFormat="1" applyFont="1" applyAlignment="1">
      <alignment horizontal="center" wrapText="1"/>
    </xf>
    <xf numFmtId="49" fontId="9" fillId="0" borderId="0" xfId="0" applyNumberFormat="1" applyFont="1" applyAlignment="1">
      <alignment horizontal="center"/>
    </xf>
    <xf numFmtId="49" fontId="9" fillId="0" borderId="41" xfId="0" applyNumberFormat="1" applyFont="1" applyBorder="1" applyAlignment="1">
      <alignment horizontal="center"/>
    </xf>
    <xf numFmtId="49" fontId="8" fillId="0" borderId="0" xfId="0" applyNumberFormat="1" applyFont="1" applyAlignment="1">
      <alignment horizontal="center"/>
    </xf>
    <xf numFmtId="49" fontId="0" fillId="0" borderId="0" xfId="0" applyNumberFormat="1"/>
    <xf numFmtId="0" fontId="105" fillId="3" borderId="6" xfId="0" applyFont="1" applyFill="1" applyBorder="1" applyAlignment="1">
      <alignment horizontal="center" vertical="center" wrapText="1" readingOrder="1"/>
    </xf>
    <xf numFmtId="0" fontId="12" fillId="4" borderId="59" xfId="0" applyFont="1" applyFill="1" applyBorder="1" applyAlignment="1">
      <alignment horizontal="center" vertical="center" wrapText="1" readingOrder="1"/>
    </xf>
    <xf numFmtId="0" fontId="14" fillId="4" borderId="0" xfId="0" applyFont="1" applyFill="1" applyAlignment="1">
      <alignment horizontal="center" vertical="center" wrapText="1" readingOrder="1"/>
    </xf>
    <xf numFmtId="0" fontId="5" fillId="3" borderId="6" xfId="0" applyFont="1" applyFill="1" applyBorder="1" applyAlignment="1">
      <alignment horizontal="center" vertical="center" wrapText="1" readingOrder="1"/>
    </xf>
    <xf numFmtId="0" fontId="5" fillId="3" borderId="58" xfId="0" applyFont="1" applyFill="1" applyBorder="1" applyAlignment="1">
      <alignment horizontal="center" vertical="center" wrapText="1" readingOrder="1"/>
    </xf>
    <xf numFmtId="0" fontId="98" fillId="0" borderId="0" xfId="0" applyFont="1"/>
    <xf numFmtId="0" fontId="6" fillId="0" borderId="0" xfId="1" applyNumberFormat="1" applyFill="1" applyBorder="1"/>
    <xf numFmtId="0" fontId="9" fillId="0" borderId="0" xfId="1" applyNumberFormat="1" applyFont="1" applyFill="1" applyBorder="1" applyAlignment="1">
      <alignment horizontal="left"/>
    </xf>
    <xf numFmtId="0" fontId="9" fillId="0" borderId="0" xfId="1" applyNumberFormat="1" applyFont="1" applyFill="1" applyAlignment="1">
      <alignment horizontal="left"/>
    </xf>
    <xf numFmtId="0" fontId="9" fillId="0" borderId="0" xfId="1" applyNumberFormat="1" applyFont="1" applyFill="1" applyAlignment="1">
      <alignment horizontal="left" wrapText="1"/>
    </xf>
    <xf numFmtId="0" fontId="102" fillId="0" borderId="0" xfId="0" applyFont="1"/>
    <xf numFmtId="0" fontId="6" fillId="0" borderId="0" xfId="1" applyFill="1" applyAlignment="1">
      <alignment horizontal="left"/>
    </xf>
    <xf numFmtId="0" fontId="83" fillId="0" borderId="0" xfId="0" applyFont="1"/>
    <xf numFmtId="0" fontId="84" fillId="0" borderId="0" xfId="0" applyFont="1"/>
    <xf numFmtId="0" fontId="82" fillId="0" borderId="0" xfId="0" applyFont="1"/>
    <xf numFmtId="0" fontId="21" fillId="0" borderId="0" xfId="0" applyFont="1"/>
    <xf numFmtId="0" fontId="96" fillId="0" borderId="0" xfId="1" applyFont="1" applyFill="1" applyAlignment="1">
      <alignment horizontal="left" wrapText="1"/>
    </xf>
    <xf numFmtId="0" fontId="91" fillId="0" borderId="0" xfId="1" applyFont="1" applyFill="1" applyBorder="1" applyAlignment="1">
      <alignment horizontal="left" wrapText="1"/>
    </xf>
    <xf numFmtId="171" fontId="9" fillId="0" borderId="0" xfId="0" applyNumberFormat="1" applyFont="1" applyAlignment="1">
      <alignment horizontal="left" wrapText="1"/>
    </xf>
    <xf numFmtId="0" fontId="91" fillId="0" borderId="0" xfId="1" applyFont="1" applyFill="1" applyAlignment="1">
      <alignment horizontal="left" wrapText="1"/>
    </xf>
    <xf numFmtId="0" fontId="94" fillId="0" borderId="0" xfId="0" applyFont="1" applyAlignment="1">
      <alignment horizontal="left" wrapText="1"/>
    </xf>
    <xf numFmtId="0" fontId="57" fillId="0" borderId="0" xfId="0" applyFont="1"/>
    <xf numFmtId="0" fontId="9" fillId="0" borderId="29" xfId="0" applyFont="1" applyBorder="1" applyAlignment="1">
      <alignment wrapText="1"/>
    </xf>
    <xf numFmtId="0" fontId="27" fillId="0" borderId="29" xfId="0" applyFont="1" applyBorder="1" applyAlignment="1">
      <alignment wrapText="1"/>
    </xf>
    <xf numFmtId="164" fontId="9" fillId="0" borderId="0" xfId="0" applyNumberFormat="1" applyFont="1" applyAlignment="1">
      <alignment horizontal="left"/>
    </xf>
    <xf numFmtId="0" fontId="81" fillId="0" borderId="0" xfId="0" applyFont="1"/>
    <xf numFmtId="164" fontId="9" fillId="0" borderId="0" xfId="2" applyNumberFormat="1" applyFont="1" applyFill="1" applyAlignment="1"/>
    <xf numFmtId="0" fontId="9" fillId="0" borderId="0" xfId="0" applyFont="1" applyAlignment="1">
      <alignment vertical="center"/>
    </xf>
    <xf numFmtId="171" fontId="9" fillId="0" borderId="0" xfId="0" applyNumberFormat="1" applyFont="1" applyAlignment="1">
      <alignment horizontal="right" wrapText="1"/>
    </xf>
    <xf numFmtId="0" fontId="9" fillId="0" borderId="24" xfId="0" applyFont="1" applyBorder="1" applyAlignment="1">
      <alignment horizontal="left" vertical="center" wrapText="1"/>
    </xf>
    <xf numFmtId="0" fontId="9" fillId="0" borderId="24" xfId="0" applyFont="1" applyBorder="1" applyAlignment="1">
      <alignment wrapText="1"/>
    </xf>
    <xf numFmtId="0" fontId="85" fillId="0" borderId="0" xfId="1" applyFont="1" applyFill="1" applyBorder="1" applyAlignment="1">
      <alignment horizontal="left" wrapText="1"/>
    </xf>
    <xf numFmtId="14" fontId="6" fillId="0" borderId="0" xfId="1" applyNumberFormat="1" applyFill="1" applyBorder="1" applyAlignment="1">
      <alignment horizontal="left" wrapText="1"/>
    </xf>
    <xf numFmtId="0" fontId="0" fillId="0" borderId="0" xfId="0" quotePrefix="1" applyAlignment="1">
      <alignment wrapText="1"/>
    </xf>
    <xf numFmtId="165" fontId="101" fillId="0" borderId="0" xfId="0" applyNumberFormat="1" applyFont="1" applyAlignment="1">
      <alignment horizontal="right" wrapText="1"/>
    </xf>
    <xf numFmtId="0" fontId="101" fillId="0" borderId="0" xfId="0" applyFont="1" applyAlignment="1">
      <alignment horizontal="left" wrapText="1"/>
    </xf>
    <xf numFmtId="14" fontId="6" fillId="0" borderId="0" xfId="1" applyNumberFormat="1" applyFill="1" applyAlignment="1">
      <alignment horizontal="left" wrapText="1"/>
    </xf>
    <xf numFmtId="0" fontId="78" fillId="0" borderId="0" xfId="0" applyFont="1"/>
    <xf numFmtId="1" fontId="28" fillId="0" borderId="0" xfId="0" applyNumberFormat="1" applyFont="1" applyAlignment="1">
      <alignment wrapText="1"/>
    </xf>
    <xf numFmtId="0" fontId="28" fillId="0" borderId="0" xfId="0" applyFont="1" applyAlignment="1">
      <alignment wrapText="1"/>
    </xf>
    <xf numFmtId="168" fontId="28" fillId="0" borderId="0" xfId="0" applyNumberFormat="1" applyFont="1" applyAlignment="1">
      <alignment wrapText="1"/>
    </xf>
    <xf numFmtId="167" fontId="28" fillId="0" borderId="0" xfId="0" applyNumberFormat="1" applyFont="1" applyAlignment="1">
      <alignment wrapText="1"/>
    </xf>
    <xf numFmtId="171" fontId="28" fillId="0" borderId="0" xfId="0" applyNumberFormat="1" applyFont="1" applyAlignment="1">
      <alignment wrapText="1"/>
    </xf>
    <xf numFmtId="164" fontId="28" fillId="0" borderId="0" xfId="2" applyNumberFormat="1" applyFont="1" applyFill="1" applyBorder="1" applyAlignment="1">
      <alignment wrapText="1"/>
    </xf>
    <xf numFmtId="14" fontId="28" fillId="0" borderId="0" xfId="0" applyNumberFormat="1" applyFont="1" applyAlignment="1">
      <alignment wrapText="1"/>
    </xf>
    <xf numFmtId="0" fontId="20" fillId="0" borderId="0" xfId="0" applyFont="1" applyAlignment="1">
      <alignment wrapText="1"/>
    </xf>
    <xf numFmtId="171" fontId="9" fillId="0" borderId="0" xfId="0" applyNumberFormat="1" applyFont="1" applyAlignment="1">
      <alignment wrapText="1"/>
    </xf>
    <xf numFmtId="0" fontId="104" fillId="0" borderId="0" xfId="0" applyFont="1" applyAlignment="1">
      <alignment horizontal="left" wrapText="1"/>
    </xf>
    <xf numFmtId="0" fontId="18" fillId="0" borderId="0" xfId="0" applyFont="1"/>
    <xf numFmtId="168" fontId="27" fillId="0" borderId="0" xfId="0" applyNumberFormat="1" applyFont="1" applyAlignment="1">
      <alignment horizontal="right" wrapText="1"/>
    </xf>
    <xf numFmtId="167" fontId="27" fillId="0" borderId="0" xfId="0" applyNumberFormat="1" applyFont="1" applyAlignment="1">
      <alignment wrapText="1"/>
    </xf>
    <xf numFmtId="171" fontId="27" fillId="0" borderId="0" xfId="0" applyNumberFormat="1" applyFont="1" applyAlignment="1">
      <alignment wrapText="1"/>
    </xf>
    <xf numFmtId="171" fontId="78" fillId="0" borderId="0" xfId="0" applyNumberFormat="1" applyFont="1"/>
    <xf numFmtId="0" fontId="91" fillId="0" borderId="0" xfId="1" applyFont="1" applyFill="1" applyAlignment="1">
      <alignment wrapText="1"/>
    </xf>
    <xf numFmtId="0" fontId="9" fillId="0" borderId="0" xfId="1" applyFont="1" applyFill="1"/>
    <xf numFmtId="171" fontId="30" fillId="0" borderId="0" xfId="0" applyNumberFormat="1" applyFont="1" applyAlignment="1">
      <alignment wrapText="1"/>
    </xf>
    <xf numFmtId="171" fontId="9" fillId="0" borderId="0" xfId="0" applyNumberFormat="1" applyFont="1"/>
    <xf numFmtId="164" fontId="28" fillId="0" borderId="0" xfId="2" applyNumberFormat="1" applyFont="1" applyFill="1" applyBorder="1" applyAlignment="1">
      <alignment horizontal="center" wrapText="1"/>
    </xf>
    <xf numFmtId="0" fontId="96" fillId="0" borderId="0" xfId="0" applyFont="1"/>
    <xf numFmtId="164" fontId="9" fillId="0" borderId="0" xfId="0" applyNumberFormat="1" applyFont="1" applyAlignment="1">
      <alignment horizontal="center" wrapText="1"/>
    </xf>
    <xf numFmtId="164" fontId="9" fillId="0" borderId="0" xfId="0" applyNumberFormat="1" applyFont="1" applyAlignment="1">
      <alignment wrapText="1"/>
    </xf>
    <xf numFmtId="0" fontId="6" fillId="0" borderId="0" xfId="0" applyFont="1" applyAlignment="1">
      <alignment horizontal="center" vertical="top" wrapText="1"/>
    </xf>
    <xf numFmtId="171" fontId="52" fillId="0" borderId="0" xfId="0" applyNumberFormat="1" applyFont="1"/>
    <xf numFmtId="164" fontId="9" fillId="0" borderId="0" xfId="2" applyNumberFormat="1" applyFont="1" applyFill="1" applyAlignment="1">
      <alignment horizontal="center" wrapText="1"/>
    </xf>
    <xf numFmtId="164" fontId="9" fillId="0" borderId="0" xfId="2" applyNumberFormat="1" applyFont="1" applyFill="1" applyAlignment="1">
      <alignment wrapText="1"/>
    </xf>
    <xf numFmtId="164" fontId="9" fillId="0" borderId="0" xfId="2" quotePrefix="1" applyNumberFormat="1" applyFont="1" applyFill="1" applyBorder="1" applyAlignment="1">
      <alignment horizontal="center" wrapText="1"/>
    </xf>
    <xf numFmtId="0" fontId="22" fillId="0" borderId="0" xfId="0" applyFont="1" applyAlignment="1">
      <alignment wrapText="1"/>
    </xf>
    <xf numFmtId="0" fontId="9" fillId="0" borderId="1" xfId="0" applyFont="1" applyBorder="1" applyAlignment="1">
      <alignment wrapText="1"/>
    </xf>
    <xf numFmtId="1" fontId="9" fillId="0" borderId="1" xfId="0" applyNumberFormat="1" applyFont="1" applyBorder="1" applyAlignment="1">
      <alignment horizontal="center" wrapText="1"/>
    </xf>
    <xf numFmtId="171" fontId="9" fillId="0" borderId="29" xfId="0" applyNumberFormat="1" applyFont="1" applyBorder="1" applyAlignment="1">
      <alignment horizontal="center" wrapText="1"/>
    </xf>
    <xf numFmtId="0" fontId="91" fillId="0" borderId="29" xfId="1" applyFont="1" applyFill="1" applyBorder="1" applyAlignment="1">
      <alignment wrapText="1"/>
    </xf>
    <xf numFmtId="0" fontId="6" fillId="0" borderId="29" xfId="1" applyFill="1" applyBorder="1" applyAlignment="1">
      <alignment wrapText="1"/>
    </xf>
    <xf numFmtId="168" fontId="9" fillId="0" borderId="1" xfId="0" applyNumberFormat="1" applyFont="1" applyBorder="1" applyAlignment="1">
      <alignment horizontal="right" wrapText="1"/>
    </xf>
    <xf numFmtId="167" fontId="9" fillId="0" borderId="1" xfId="0" applyNumberFormat="1" applyFont="1" applyBorder="1" applyAlignment="1">
      <alignment horizontal="center" wrapText="1"/>
    </xf>
    <xf numFmtId="171" fontId="9" fillId="0" borderId="48" xfId="0" applyNumberFormat="1" applyFont="1" applyBorder="1" applyAlignment="1">
      <alignment wrapText="1"/>
    </xf>
    <xf numFmtId="164" fontId="9" fillId="0" borderId="1" xfId="2" applyNumberFormat="1" applyFont="1" applyFill="1" applyBorder="1" applyAlignment="1">
      <alignment horizontal="center" wrapText="1"/>
    </xf>
    <xf numFmtId="164" fontId="9" fillId="0" borderId="1" xfId="2" applyNumberFormat="1" applyFont="1" applyFill="1" applyBorder="1" applyAlignment="1">
      <alignment wrapText="1"/>
    </xf>
    <xf numFmtId="0" fontId="9" fillId="0" borderId="48" xfId="0" applyFont="1" applyBorder="1" applyAlignment="1">
      <alignment wrapText="1"/>
    </xf>
    <xf numFmtId="0" fontId="9" fillId="0" borderId="48" xfId="0" applyFont="1" applyBorder="1" applyAlignment="1">
      <alignment horizontal="center" wrapText="1"/>
    </xf>
    <xf numFmtId="0" fontId="9" fillId="0" borderId="49" xfId="0" applyFont="1" applyBorder="1" applyAlignment="1">
      <alignment wrapText="1"/>
    </xf>
    <xf numFmtId="0" fontId="75" fillId="0" borderId="0" xfId="0" applyFont="1" applyAlignment="1">
      <alignment horizontal="left" readingOrder="1"/>
    </xf>
    <xf numFmtId="0" fontId="91" fillId="0" borderId="0" xfId="1" applyFont="1" applyFill="1"/>
    <xf numFmtId="0" fontId="30" fillId="0" borderId="0" xfId="1" applyFont="1" applyFill="1" applyAlignment="1">
      <alignment horizontal="center" wrapText="1"/>
    </xf>
    <xf numFmtId="0" fontId="85" fillId="0" borderId="0" xfId="1" applyFont="1" applyFill="1" applyAlignment="1">
      <alignment horizontal="left" vertical="top" wrapText="1"/>
    </xf>
    <xf numFmtId="0" fontId="85" fillId="0" borderId="0" xfId="1" applyFont="1" applyFill="1" applyAlignment="1">
      <alignment vertical="top" wrapText="1"/>
    </xf>
    <xf numFmtId="168" fontId="9" fillId="0" borderId="0" xfId="0" quotePrefix="1" applyNumberFormat="1" applyFont="1" applyAlignment="1">
      <alignment horizontal="right" wrapText="1"/>
    </xf>
    <xf numFmtId="0" fontId="85" fillId="0" borderId="0" xfId="1" applyFont="1" applyFill="1" applyAlignment="1">
      <alignment wrapText="1"/>
    </xf>
    <xf numFmtId="0" fontId="106" fillId="0" borderId="0" xfId="0" applyFont="1"/>
    <xf numFmtId="0" fontId="6" fillId="0" borderId="29" xfId="1" applyFill="1" applyBorder="1"/>
    <xf numFmtId="1" fontId="9" fillId="0" borderId="29" xfId="2" applyNumberFormat="1" applyFont="1" applyFill="1" applyBorder="1" applyAlignment="1">
      <alignment horizontal="center"/>
    </xf>
    <xf numFmtId="0" fontId="6" fillId="0" borderId="29" xfId="1" applyFill="1" applyBorder="1" applyAlignment="1">
      <alignment vertical="center"/>
    </xf>
    <xf numFmtId="0" fontId="9" fillId="0" borderId="29" xfId="1" applyFont="1" applyFill="1" applyBorder="1" applyAlignment="1">
      <alignment vertical="center" wrapText="1"/>
    </xf>
    <xf numFmtId="0" fontId="6" fillId="0" borderId="29" xfId="1" applyFill="1" applyBorder="1" applyAlignment="1">
      <alignment vertical="center" wrapText="1"/>
    </xf>
    <xf numFmtId="1" fontId="9" fillId="0" borderId="29" xfId="0" applyNumberFormat="1" applyFont="1" applyBorder="1" applyAlignment="1">
      <alignment horizontal="center" wrapText="1"/>
    </xf>
    <xf numFmtId="0" fontId="9" fillId="0" borderId="29" xfId="0" quotePrefix="1" applyFont="1" applyBorder="1" applyAlignment="1">
      <alignment horizontal="center" wrapText="1"/>
    </xf>
    <xf numFmtId="165" fontId="9" fillId="0" borderId="29" xfId="0" applyNumberFormat="1" applyFont="1" applyBorder="1" applyAlignment="1">
      <alignment horizontal="left" wrapText="1"/>
    </xf>
    <xf numFmtId="14" fontId="9" fillId="0" borderId="29" xfId="0" applyNumberFormat="1" applyFont="1" applyBorder="1" applyAlignment="1">
      <alignment horizontal="center" wrapText="1"/>
    </xf>
    <xf numFmtId="0" fontId="9" fillId="0" borderId="29" xfId="0" applyFont="1" applyBorder="1" applyAlignment="1">
      <alignment horizontal="center" vertical="center"/>
    </xf>
    <xf numFmtId="0" fontId="19" fillId="0" borderId="29" xfId="0" applyFont="1" applyBorder="1" applyAlignment="1">
      <alignment horizontal="center" wrapText="1"/>
    </xf>
    <xf numFmtId="0" fontId="20" fillId="0" borderId="29" xfId="0" applyFont="1" applyBorder="1" applyAlignment="1">
      <alignment horizontal="center" wrapText="1"/>
    </xf>
    <xf numFmtId="0" fontId="9" fillId="0" borderId="29" xfId="0" applyFont="1" applyBorder="1" applyAlignment="1">
      <alignment horizontal="left"/>
    </xf>
    <xf numFmtId="0" fontId="30" fillId="0" borderId="29" xfId="0" applyFont="1" applyBorder="1"/>
    <xf numFmtId="0" fontId="21" fillId="0" borderId="29" xfId="0" applyFont="1" applyBorder="1" applyAlignment="1">
      <alignment vertical="center" wrapText="1"/>
    </xf>
    <xf numFmtId="0" fontId="21" fillId="0" borderId="29" xfId="0" applyFont="1" applyBorder="1" applyAlignment="1">
      <alignment wrapText="1"/>
    </xf>
    <xf numFmtId="0" fontId="9" fillId="0" borderId="29" xfId="0" applyFont="1" applyBorder="1" applyAlignment="1">
      <alignment horizontal="center"/>
    </xf>
    <xf numFmtId="0" fontId="0" fillId="0" borderId="29" xfId="0" quotePrefix="1" applyBorder="1"/>
    <xf numFmtId="165" fontId="9" fillId="0" borderId="29" xfId="0" applyNumberFormat="1" applyFont="1" applyBorder="1" applyAlignment="1">
      <alignment horizontal="left"/>
    </xf>
    <xf numFmtId="0" fontId="8" fillId="0" borderId="29" xfId="0" applyFont="1" applyBorder="1" applyAlignment="1">
      <alignment horizontal="center" wrapText="1"/>
    </xf>
    <xf numFmtId="14" fontId="9" fillId="0" borderId="29" xfId="0" applyNumberFormat="1" applyFont="1" applyBorder="1" applyAlignment="1">
      <alignment horizontal="center"/>
    </xf>
    <xf numFmtId="0" fontId="30" fillId="0" borderId="29" xfId="0" applyFont="1" applyBorder="1" applyAlignment="1">
      <alignment wrapText="1"/>
    </xf>
    <xf numFmtId="0" fontId="8" fillId="0" borderId="29" xfId="0" applyFont="1" applyBorder="1"/>
    <xf numFmtId="0" fontId="0" fillId="0" borderId="29" xfId="0" applyBorder="1" applyAlignment="1">
      <alignment horizontal="center"/>
    </xf>
    <xf numFmtId="0" fontId="9" fillId="0" borderId="29" xfId="0" applyFont="1" applyBorder="1"/>
    <xf numFmtId="0" fontId="6" fillId="0" borderId="29" xfId="1" applyFill="1" applyBorder="1" applyAlignment="1">
      <alignment horizontal="left"/>
    </xf>
    <xf numFmtId="0" fontId="9" fillId="0" borderId="29" xfId="0" applyFont="1" applyBorder="1" applyAlignment="1">
      <alignment horizontal="center" vertical="top" wrapText="1"/>
    </xf>
    <xf numFmtId="1" fontId="9" fillId="0" borderId="29" xfId="2" applyNumberFormat="1" applyFont="1" applyFill="1" applyBorder="1" applyAlignment="1">
      <alignment horizontal="right"/>
    </xf>
    <xf numFmtId="14" fontId="9" fillId="0" borderId="29" xfId="0" applyNumberFormat="1" applyFont="1" applyBorder="1" applyAlignment="1">
      <alignment horizontal="left"/>
    </xf>
    <xf numFmtId="0" fontId="21" fillId="0" borderId="29" xfId="0" applyFont="1" applyBorder="1"/>
    <xf numFmtId="0" fontId="9" fillId="0" borderId="29" xfId="0" quotePrefix="1" applyFont="1" applyBorder="1" applyAlignment="1">
      <alignment horizontal="center"/>
    </xf>
    <xf numFmtId="0" fontId="78" fillId="0" borderId="29" xfId="0" applyFont="1" applyBorder="1"/>
    <xf numFmtId="0" fontId="44" fillId="0" borderId="29" xfId="0" applyFont="1" applyBorder="1" applyAlignment="1">
      <alignment wrapText="1"/>
    </xf>
    <xf numFmtId="165" fontId="9" fillId="0" borderId="29" xfId="0" applyNumberFormat="1" applyFont="1" applyBorder="1" applyAlignment="1">
      <alignment horizontal="center" wrapText="1"/>
    </xf>
    <xf numFmtId="0" fontId="65" fillId="0" borderId="29" xfId="0" applyFont="1" applyBorder="1" applyAlignment="1">
      <alignment wrapText="1"/>
    </xf>
    <xf numFmtId="0" fontId="55" fillId="0" borderId="29" xfId="0" applyFont="1" applyBorder="1" applyAlignment="1">
      <alignment wrapText="1"/>
    </xf>
    <xf numFmtId="49" fontId="9" fillId="0" borderId="29" xfId="0" applyNumberFormat="1" applyFont="1" applyBorder="1" applyAlignment="1">
      <alignment horizontal="left"/>
    </xf>
    <xf numFmtId="164" fontId="9" fillId="0" borderId="29" xfId="2" applyNumberFormat="1" applyFont="1" applyFill="1" applyBorder="1" applyAlignment="1">
      <alignment horizontal="center"/>
    </xf>
    <xf numFmtId="164" fontId="9" fillId="0" borderId="29" xfId="2" applyNumberFormat="1" applyFont="1" applyFill="1" applyBorder="1" applyAlignment="1">
      <alignment horizontal="right"/>
    </xf>
    <xf numFmtId="0" fontId="66" fillId="0" borderId="29" xfId="0" applyFont="1" applyBorder="1" applyAlignment="1">
      <alignment wrapText="1"/>
    </xf>
    <xf numFmtId="0" fontId="9" fillId="0" borderId="29" xfId="1" applyFont="1" applyFill="1" applyBorder="1" applyAlignment="1">
      <alignment wrapText="1"/>
    </xf>
    <xf numFmtId="0" fontId="0" fillId="0" borderId="29" xfId="0" applyBorder="1" applyAlignment="1">
      <alignment horizontal="left"/>
    </xf>
    <xf numFmtId="0" fontId="33" fillId="0" borderId="29" xfId="0" applyFont="1" applyBorder="1" applyAlignment="1">
      <alignment horizontal="left"/>
    </xf>
    <xf numFmtId="0" fontId="9" fillId="0" borderId="29" xfId="0" applyFont="1" applyBorder="1" applyAlignment="1">
      <alignment horizontal="center" vertical="center" wrapText="1"/>
    </xf>
    <xf numFmtId="0" fontId="21" fillId="0" borderId="29" xfId="0" applyFont="1" applyBorder="1" applyAlignment="1">
      <alignment horizontal="center" vertical="center" wrapText="1"/>
    </xf>
    <xf numFmtId="0" fontId="21" fillId="0" borderId="29" xfId="0" applyFont="1" applyBorder="1" applyAlignment="1">
      <alignment horizontal="center" vertical="center"/>
    </xf>
    <xf numFmtId="0" fontId="21" fillId="0" borderId="29" xfId="0" applyFont="1" applyBorder="1" applyAlignment="1">
      <alignment vertical="center"/>
    </xf>
    <xf numFmtId="0" fontId="21" fillId="0" borderId="29" xfId="0" applyFont="1" applyBorder="1" applyAlignment="1">
      <alignment horizontal="right" vertical="center"/>
    </xf>
    <xf numFmtId="0" fontId="45" fillId="0" borderId="29" xfId="0" applyFont="1" applyBorder="1" applyAlignment="1">
      <alignment horizontal="center" vertical="center" wrapText="1"/>
    </xf>
    <xf numFmtId="0" fontId="45" fillId="0" borderId="29" xfId="0" applyFont="1" applyBorder="1" applyAlignment="1">
      <alignment vertical="center" wrapText="1"/>
    </xf>
    <xf numFmtId="0" fontId="45" fillId="0" borderId="29" xfId="0" applyFont="1" applyBorder="1" applyAlignment="1">
      <alignment vertical="center"/>
    </xf>
    <xf numFmtId="0" fontId="45" fillId="0" borderId="29" xfId="0" applyFont="1" applyBorder="1" applyAlignment="1">
      <alignment horizontal="center" vertical="center"/>
    </xf>
    <xf numFmtId="0" fontId="95" fillId="0" borderId="29" xfId="0" applyFont="1" applyBorder="1"/>
    <xf numFmtId="0" fontId="8" fillId="0" borderId="29" xfId="0" applyFont="1" applyBorder="1" applyAlignment="1">
      <alignment wrapText="1"/>
    </xf>
    <xf numFmtId="0" fontId="99" fillId="0" borderId="29" xfId="0" applyFont="1" applyBorder="1" applyAlignment="1">
      <alignment wrapText="1"/>
    </xf>
    <xf numFmtId="0" fontId="100" fillId="0" borderId="29" xfId="0" applyFont="1" applyBorder="1"/>
    <xf numFmtId="164" fontId="9" fillId="0" borderId="29" xfId="2" applyNumberFormat="1" applyFont="1" applyFill="1" applyBorder="1"/>
    <xf numFmtId="0" fontId="91" fillId="0" borderId="29" xfId="1" applyFont="1" applyFill="1" applyBorder="1" applyAlignment="1">
      <alignment horizontal="left" wrapText="1"/>
    </xf>
    <xf numFmtId="171" fontId="9" fillId="0" borderId="29" xfId="0" applyNumberFormat="1" applyFont="1" applyBorder="1" applyAlignment="1">
      <alignment horizontal="left"/>
    </xf>
    <xf numFmtId="0" fontId="103" fillId="0" borderId="29" xfId="0" applyFont="1" applyBorder="1"/>
    <xf numFmtId="0" fontId="97" fillId="0" borderId="29" xfId="0" applyFont="1" applyBorder="1" applyAlignment="1">
      <alignment wrapText="1"/>
    </xf>
    <xf numFmtId="1" fontId="9" fillId="0" borderId="29" xfId="0" applyNumberFormat="1" applyFont="1" applyBorder="1" applyAlignment="1">
      <alignment wrapText="1"/>
    </xf>
    <xf numFmtId="168" fontId="9" fillId="0" borderId="29" xfId="0" applyNumberFormat="1" applyFont="1" applyBorder="1" applyAlignment="1">
      <alignment horizontal="right" wrapText="1"/>
    </xf>
    <xf numFmtId="167" fontId="9" fillId="0" borderId="29" xfId="0" applyNumberFormat="1" applyFont="1" applyBorder="1" applyAlignment="1">
      <alignment horizontal="center" wrapText="1"/>
    </xf>
    <xf numFmtId="164" fontId="9" fillId="0" borderId="29" xfId="2" applyNumberFormat="1" applyFont="1" applyFill="1" applyBorder="1" applyAlignment="1">
      <alignment horizontal="center" wrapText="1"/>
    </xf>
    <xf numFmtId="1" fontId="9" fillId="0" borderId="29" xfId="0" applyNumberFormat="1" applyFont="1" applyBorder="1" applyAlignment="1">
      <alignment horizontal="left" wrapText="1"/>
    </xf>
    <xf numFmtId="14" fontId="9" fillId="0" borderId="29" xfId="1" applyNumberFormat="1" applyFont="1" applyFill="1" applyBorder="1" applyAlignment="1">
      <alignment horizontal="center" wrapText="1"/>
    </xf>
    <xf numFmtId="167" fontId="9" fillId="0" borderId="29" xfId="0" applyNumberFormat="1" applyFont="1" applyBorder="1" applyAlignment="1">
      <alignment horizontal="left" wrapText="1"/>
    </xf>
    <xf numFmtId="171" fontId="9" fillId="0" borderId="29" xfId="0" applyNumberFormat="1" applyFont="1" applyBorder="1" applyAlignment="1">
      <alignment horizontal="left" wrapText="1"/>
    </xf>
    <xf numFmtId="49" fontId="9" fillId="0" borderId="0" xfId="0" applyNumberFormat="1" applyFont="1" applyAlignment="1">
      <alignment horizontal="left"/>
    </xf>
    <xf numFmtId="0" fontId="0" fillId="0" borderId="45" xfId="0" applyBorder="1" applyAlignment="1">
      <alignment wrapText="1"/>
    </xf>
    <xf numFmtId="0" fontId="0" fillId="0" borderId="27" xfId="0" applyBorder="1" applyAlignment="1">
      <alignment wrapText="1"/>
    </xf>
    <xf numFmtId="0" fontId="0" fillId="0" borderId="0" xfId="0" quotePrefix="1" applyAlignment="1">
      <alignment horizontal="center" vertical="center"/>
    </xf>
    <xf numFmtId="168" fontId="9" fillId="0" borderId="0" xfId="0" applyNumberFormat="1" applyFont="1" applyAlignment="1">
      <alignment horizontal="center" wrapText="1"/>
    </xf>
    <xf numFmtId="0" fontId="9" fillId="0" borderId="47" xfId="0" applyFont="1" applyBorder="1"/>
    <xf numFmtId="14" fontId="9" fillId="0" borderId="47" xfId="0" applyNumberFormat="1" applyFont="1" applyBorder="1" applyAlignment="1">
      <alignment horizontal="center"/>
    </xf>
    <xf numFmtId="0" fontId="0" fillId="0" borderId="29" xfId="0" applyBorder="1" applyAlignment="1">
      <alignment horizontal="center" wrapText="1"/>
    </xf>
    <xf numFmtId="0" fontId="0" fillId="0" borderId="29" xfId="0" applyBorder="1" applyAlignment="1">
      <alignment horizontal="left" wrapText="1"/>
    </xf>
    <xf numFmtId="0" fontId="96" fillId="0" borderId="29" xfId="1" applyFont="1" applyFill="1" applyBorder="1"/>
    <xf numFmtId="165" fontId="0" fillId="0" borderId="29" xfId="0" applyNumberFormat="1" applyBorder="1" applyAlignment="1">
      <alignment horizontal="left" wrapText="1"/>
    </xf>
    <xf numFmtId="164" fontId="0" fillId="0" borderId="29" xfId="2" applyNumberFormat="1" applyFont="1" applyFill="1" applyBorder="1" applyAlignment="1">
      <alignment horizontal="center" wrapText="1"/>
    </xf>
    <xf numFmtId="14" fontId="0" fillId="0" borderId="29" xfId="0" applyNumberFormat="1" applyBorder="1" applyAlignment="1">
      <alignment horizontal="center" wrapText="1"/>
    </xf>
    <xf numFmtId="1" fontId="0" fillId="0" borderId="29" xfId="0" applyNumberFormat="1" applyBorder="1" applyAlignment="1">
      <alignment horizontal="left" wrapText="1"/>
    </xf>
    <xf numFmtId="0" fontId="87" fillId="0" borderId="29" xfId="0" applyFont="1" applyBorder="1" applyAlignment="1">
      <alignment wrapText="1"/>
    </xf>
    <xf numFmtId="0" fontId="2" fillId="0" borderId="29" xfId="0" applyFont="1" applyBorder="1"/>
    <xf numFmtId="49" fontId="9" fillId="0" borderId="29" xfId="0" applyNumberFormat="1" applyFont="1" applyBorder="1" applyAlignment="1">
      <alignment horizontal="center" wrapText="1"/>
    </xf>
    <xf numFmtId="49" fontId="9" fillId="0" borderId="29" xfId="0" quotePrefix="1" applyNumberFormat="1" applyFont="1" applyBorder="1" applyAlignment="1">
      <alignment horizontal="center" wrapText="1"/>
    </xf>
    <xf numFmtId="0" fontId="85" fillId="0" borderId="29" xfId="1" applyFont="1" applyFill="1" applyBorder="1" applyAlignment="1">
      <alignment horizontal="left" wrapText="1"/>
    </xf>
    <xf numFmtId="49" fontId="9" fillId="0" borderId="29" xfId="0" applyNumberFormat="1" applyFont="1" applyBorder="1" applyAlignment="1">
      <alignment horizontal="center"/>
    </xf>
    <xf numFmtId="0" fontId="2" fillId="0" borderId="29" xfId="0" applyFont="1" applyBorder="1" applyAlignment="1">
      <alignment wrapText="1"/>
    </xf>
    <xf numFmtId="0" fontId="2" fillId="0" borderId="29" xfId="0" applyFont="1" applyBorder="1" applyAlignment="1">
      <alignment horizontal="center" wrapText="1"/>
    </xf>
    <xf numFmtId="0" fontId="0" fillId="0" borderId="29" xfId="0" applyBorder="1" applyAlignment="1">
      <alignment horizontal="center" vertical="center"/>
    </xf>
    <xf numFmtId="0" fontId="85" fillId="0" borderId="29" xfId="1" applyFont="1" applyFill="1" applyBorder="1" applyAlignment="1">
      <alignment horizontal="center"/>
    </xf>
    <xf numFmtId="1" fontId="0" fillId="0" borderId="29" xfId="0" applyNumberFormat="1" applyBorder="1" applyAlignment="1">
      <alignment horizontal="center"/>
    </xf>
    <xf numFmtId="14" fontId="0" fillId="0" borderId="29" xfId="0" applyNumberFormat="1" applyBorder="1" applyAlignment="1">
      <alignment horizontal="center"/>
    </xf>
    <xf numFmtId="14" fontId="85" fillId="0" borderId="29" xfId="1" applyNumberFormat="1" applyFont="1" applyFill="1" applyBorder="1" applyAlignment="1">
      <alignment horizontal="center"/>
    </xf>
    <xf numFmtId="168" fontId="9" fillId="0" borderId="29" xfId="0" applyNumberFormat="1" applyFont="1" applyBorder="1" applyAlignment="1">
      <alignment horizontal="center" wrapText="1"/>
    </xf>
    <xf numFmtId="0" fontId="2" fillId="0" borderId="29" xfId="0" quotePrefix="1" applyFont="1" applyBorder="1"/>
    <xf numFmtId="0" fontId="88" fillId="0" borderId="29" xfId="0" applyFont="1" applyBorder="1" applyAlignment="1">
      <alignment wrapText="1"/>
    </xf>
    <xf numFmtId="0" fontId="86" fillId="0" borderId="29" xfId="0" applyFont="1" applyBorder="1" applyAlignment="1">
      <alignment horizontal="left" wrapText="1"/>
    </xf>
    <xf numFmtId="0" fontId="2" fillId="0" borderId="29" xfId="0" applyFont="1" applyBorder="1" applyAlignment="1">
      <alignment horizontal="center" vertical="center"/>
    </xf>
    <xf numFmtId="0" fontId="2" fillId="0" borderId="29" xfId="0" applyFont="1" applyBorder="1" applyAlignment="1">
      <alignment horizontal="center" vertical="center" wrapText="1"/>
    </xf>
    <xf numFmtId="0" fontId="2" fillId="0" borderId="29" xfId="0" quotePrefix="1" applyFont="1" applyBorder="1" applyAlignment="1">
      <alignment horizontal="center" vertical="center"/>
    </xf>
    <xf numFmtId="14" fontId="2" fillId="0" borderId="29" xfId="0" applyNumberFormat="1" applyFont="1" applyBorder="1" applyAlignment="1">
      <alignment horizontal="center" vertical="center"/>
    </xf>
    <xf numFmtId="0" fontId="9" fillId="0" borderId="29" xfId="0" applyFont="1" applyBorder="1" applyAlignment="1">
      <alignment horizontal="left" vertical="center" wrapText="1"/>
    </xf>
    <xf numFmtId="1" fontId="9" fillId="0" borderId="22" xfId="0" applyNumberFormat="1" applyFont="1" applyBorder="1" applyAlignment="1">
      <alignment horizontal="center" wrapText="1"/>
    </xf>
    <xf numFmtId="0" fontId="0" fillId="0" borderId="22" xfId="0" applyBorder="1"/>
    <xf numFmtId="168" fontId="9" fillId="0" borderId="22" xfId="0" applyNumberFormat="1" applyFont="1" applyBorder="1" applyAlignment="1">
      <alignment horizontal="right" wrapText="1"/>
    </xf>
    <xf numFmtId="167" fontId="9" fillId="0" borderId="22" xfId="0" applyNumberFormat="1" applyFont="1" applyBorder="1" applyAlignment="1">
      <alignment horizontal="center" wrapText="1"/>
    </xf>
    <xf numFmtId="1" fontId="0" fillId="0" borderId="29" xfId="0" applyNumberFormat="1" applyBorder="1"/>
    <xf numFmtId="14" fontId="0" fillId="0" borderId="29" xfId="0" applyNumberFormat="1" applyBorder="1"/>
    <xf numFmtId="0" fontId="28" fillId="17" borderId="36" xfId="0" applyFont="1" applyFill="1" applyBorder="1" applyAlignment="1">
      <alignment horizontal="center" wrapText="1"/>
    </xf>
    <xf numFmtId="0" fontId="0" fillId="0" borderId="38" xfId="0" applyBorder="1"/>
    <xf numFmtId="0" fontId="0" fillId="0" borderId="29" xfId="0" applyBorder="1" applyAlignment="1">
      <alignment horizontal="center" vertical="center" wrapText="1"/>
    </xf>
    <xf numFmtId="1" fontId="0" fillId="0" borderId="29" xfId="0" applyNumberFormat="1" applyBorder="1" applyAlignment="1">
      <alignment horizontal="center" vertical="center"/>
    </xf>
    <xf numFmtId="14" fontId="0" fillId="0" borderId="29" xfId="0" applyNumberFormat="1" applyBorder="1" applyAlignment="1">
      <alignment horizontal="center" vertical="center"/>
    </xf>
    <xf numFmtId="0" fontId="30" fillId="0" borderId="29" xfId="0" applyFont="1" applyBorder="1" applyAlignment="1">
      <alignment horizontal="center" vertical="center" wrapText="1"/>
    </xf>
    <xf numFmtId="0" fontId="0" fillId="0" borderId="29" xfId="1" applyFont="1" applyFill="1" applyBorder="1" applyAlignment="1">
      <alignment horizontal="center" vertical="center"/>
    </xf>
    <xf numFmtId="1" fontId="30" fillId="0" borderId="29" xfId="0" applyNumberFormat="1" applyFont="1" applyBorder="1" applyAlignment="1">
      <alignment horizontal="center" vertical="center"/>
    </xf>
    <xf numFmtId="0" fontId="56" fillId="0" borderId="29" xfId="0" applyFont="1" applyBorder="1" applyAlignment="1">
      <alignment horizontal="center" vertical="center" wrapText="1"/>
    </xf>
    <xf numFmtId="0" fontId="57" fillId="0" borderId="29" xfId="0" applyFont="1" applyBorder="1" applyAlignment="1">
      <alignment horizontal="center" vertical="center"/>
    </xf>
    <xf numFmtId="1" fontId="57" fillId="0" borderId="29" xfId="0" applyNumberFormat="1" applyFont="1" applyBorder="1" applyAlignment="1">
      <alignment horizontal="center" vertical="center" wrapText="1"/>
    </xf>
    <xf numFmtId="0" fontId="49" fillId="0" borderId="29" xfId="0" applyFont="1" applyBorder="1" applyAlignment="1">
      <alignment horizontal="center" vertical="center"/>
    </xf>
    <xf numFmtId="1" fontId="49" fillId="0" borderId="29" xfId="0" applyNumberFormat="1" applyFont="1" applyBorder="1" applyAlignment="1">
      <alignment horizontal="center" vertical="center"/>
    </xf>
    <xf numFmtId="0" fontId="30" fillId="0" borderId="29" xfId="0" applyFont="1" applyBorder="1" applyAlignment="1">
      <alignment horizontal="center" vertical="center"/>
    </xf>
    <xf numFmtId="0" fontId="58" fillId="0" borderId="29" xfId="0" applyFont="1" applyBorder="1" applyAlignment="1">
      <alignment horizontal="center" vertical="center" wrapText="1"/>
    </xf>
    <xf numFmtId="1" fontId="58" fillId="0" borderId="29" xfId="0" applyNumberFormat="1" applyFont="1" applyBorder="1" applyAlignment="1">
      <alignment horizontal="center" vertical="center" wrapText="1"/>
    </xf>
    <xf numFmtId="0" fontId="49" fillId="0" borderId="29" xfId="0" applyFont="1" applyBorder="1" applyAlignment="1">
      <alignment horizontal="center" vertical="center" wrapText="1"/>
    </xf>
    <xf numFmtId="0" fontId="59" fillId="0" borderId="29" xfId="0" applyFont="1" applyBorder="1" applyAlignment="1">
      <alignment horizontal="center" vertical="center" wrapText="1"/>
    </xf>
    <xf numFmtId="0" fontId="60" fillId="0" borderId="29" xfId="0" applyFont="1" applyBorder="1" applyAlignment="1">
      <alignment horizontal="center" vertical="center" wrapText="1"/>
    </xf>
    <xf numFmtId="14" fontId="0" fillId="0" borderId="29" xfId="0" applyNumberFormat="1" applyBorder="1" applyAlignment="1">
      <alignment horizontal="center" vertical="center" wrapText="1"/>
    </xf>
    <xf numFmtId="0" fontId="61" fillId="0" borderId="29" xfId="0" applyFont="1" applyBorder="1" applyAlignment="1">
      <alignment horizontal="center" vertical="center"/>
    </xf>
    <xf numFmtId="0" fontId="50" fillId="0" borderId="29" xfId="0" applyFont="1" applyBorder="1" applyAlignment="1">
      <alignment horizontal="center" vertical="center"/>
    </xf>
    <xf numFmtId="1" fontId="50" fillId="0" borderId="29" xfId="0" applyNumberFormat="1" applyFont="1" applyBorder="1" applyAlignment="1">
      <alignment horizontal="center" vertical="center"/>
    </xf>
    <xf numFmtId="0" fontId="0" fillId="0" borderId="29" xfId="0" quotePrefix="1" applyBorder="1" applyAlignment="1">
      <alignment horizontal="center" vertical="center"/>
    </xf>
    <xf numFmtId="0" fontId="50" fillId="0" borderId="29" xfId="0" applyFont="1" applyBorder="1" applyAlignment="1">
      <alignment horizontal="center" vertical="center" wrapText="1"/>
    </xf>
    <xf numFmtId="1" fontId="63" fillId="0" borderId="29" xfId="0" applyNumberFormat="1" applyFont="1" applyBorder="1" applyAlignment="1">
      <alignment horizontal="center" vertical="center"/>
    </xf>
    <xf numFmtId="0" fontId="33" fillId="0" borderId="29" xfId="0" applyFont="1" applyBorder="1" applyAlignment="1">
      <alignment horizontal="center" vertical="center"/>
    </xf>
    <xf numFmtId="0" fontId="85" fillId="0" borderId="29" xfId="1" applyFont="1" applyFill="1" applyBorder="1"/>
    <xf numFmtId="0" fontId="8" fillId="0" borderId="52" xfId="0" applyFont="1" applyBorder="1" applyAlignment="1">
      <alignment wrapText="1"/>
    </xf>
    <xf numFmtId="0" fontId="6" fillId="0" borderId="0" xfId="1" applyNumberFormat="1" applyFill="1" applyAlignment="1">
      <alignment horizontal="left"/>
    </xf>
    <xf numFmtId="0" fontId="46" fillId="0" borderId="0" xfId="1" applyFont="1" applyFill="1" applyBorder="1" applyAlignment="1">
      <alignment vertical="center" wrapText="1"/>
    </xf>
    <xf numFmtId="0" fontId="46" fillId="0" borderId="0" xfId="1" applyFont="1" applyFill="1" applyBorder="1" applyAlignment="1">
      <alignment wrapText="1"/>
    </xf>
    <xf numFmtId="0" fontId="45" fillId="0" borderId="0" xfId="0" applyFont="1" applyAlignment="1">
      <alignment horizontal="center" vertical="center" wrapText="1"/>
    </xf>
    <xf numFmtId="166" fontId="9" fillId="0" borderId="0" xfId="0" applyNumberFormat="1" applyFont="1" applyAlignment="1">
      <alignment horizontal="center" wrapText="1"/>
    </xf>
    <xf numFmtId="1" fontId="6" fillId="0" borderId="0" xfId="1" applyNumberFormat="1" applyFill="1" applyAlignment="1">
      <alignment horizontal="center" wrapText="1"/>
    </xf>
    <xf numFmtId="0" fontId="0" fillId="0" borderId="41" xfId="0" applyBorder="1" applyAlignment="1">
      <alignment wrapText="1"/>
    </xf>
    <xf numFmtId="0" fontId="46" fillId="0" borderId="0" xfId="1" applyFont="1" applyFill="1" applyBorder="1" applyAlignment="1">
      <alignment vertical="center"/>
    </xf>
    <xf numFmtId="173" fontId="9" fillId="0" borderId="0" xfId="0" applyNumberFormat="1" applyFont="1" applyAlignment="1">
      <alignment horizontal="left" wrapText="1"/>
    </xf>
    <xf numFmtId="164" fontId="8" fillId="0" borderId="0" xfId="2" applyNumberFormat="1" applyFont="1" applyFill="1" applyAlignment="1">
      <alignment horizontal="center"/>
    </xf>
    <xf numFmtId="1" fontId="8" fillId="0" borderId="0" xfId="2" applyNumberFormat="1" applyFont="1" applyFill="1" applyAlignment="1">
      <alignment horizontal="right"/>
    </xf>
    <xf numFmtId="172" fontId="9" fillId="0" borderId="0" xfId="0" applyNumberFormat="1" applyFont="1" applyAlignment="1">
      <alignment horizontal="left"/>
    </xf>
    <xf numFmtId="164" fontId="8" fillId="0" borderId="0" xfId="4" applyNumberFormat="1" applyFont="1" applyFill="1" applyAlignment="1">
      <alignment horizontal="center"/>
    </xf>
    <xf numFmtId="164" fontId="8" fillId="0" borderId="0" xfId="4" applyNumberFormat="1" applyFont="1" applyFill="1" applyAlignment="1">
      <alignment horizontal="right"/>
    </xf>
    <xf numFmtId="172" fontId="9" fillId="0" borderId="0" xfId="0" applyNumberFormat="1" applyFont="1" applyAlignment="1">
      <alignment horizontal="center" wrapText="1"/>
    </xf>
    <xf numFmtId="1" fontId="9" fillId="30" borderId="0" xfId="0" applyNumberFormat="1" applyFont="1" applyFill="1" applyAlignment="1">
      <alignment horizontal="center" wrapText="1"/>
    </xf>
    <xf numFmtId="0" fontId="9" fillId="30" borderId="0" xfId="0" applyFont="1" applyFill="1" applyAlignment="1">
      <alignment horizontal="center" wrapText="1"/>
    </xf>
    <xf numFmtId="0" fontId="9" fillId="30" borderId="0" xfId="0" applyFont="1" applyFill="1" applyAlignment="1">
      <alignment wrapText="1"/>
    </xf>
    <xf numFmtId="0" fontId="6" fillId="30" borderId="0" xfId="1" applyFill="1" applyAlignment="1">
      <alignment wrapText="1"/>
    </xf>
    <xf numFmtId="168" fontId="9" fillId="30" borderId="0" xfId="0" applyNumberFormat="1" applyFont="1" applyFill="1" applyAlignment="1">
      <alignment horizontal="right" wrapText="1"/>
    </xf>
    <xf numFmtId="167" fontId="9" fillId="30" borderId="0" xfId="0" applyNumberFormat="1" applyFont="1" applyFill="1" applyAlignment="1">
      <alignment horizontal="center" wrapText="1"/>
    </xf>
    <xf numFmtId="164" fontId="9" fillId="30" borderId="0" xfId="2" applyNumberFormat="1" applyFont="1" applyFill="1" applyBorder="1" applyAlignment="1">
      <alignment horizontal="center" wrapText="1"/>
    </xf>
    <xf numFmtId="164" fontId="9" fillId="30" borderId="0" xfId="2" applyNumberFormat="1" applyFont="1" applyFill="1" applyBorder="1" applyAlignment="1">
      <alignment wrapText="1"/>
    </xf>
    <xf numFmtId="14" fontId="9" fillId="30" borderId="0" xfId="0" applyNumberFormat="1" applyFont="1" applyFill="1" applyAlignment="1">
      <alignment horizontal="center" wrapText="1"/>
    </xf>
    <xf numFmtId="172" fontId="9" fillId="30" borderId="0" xfId="0" applyNumberFormat="1" applyFont="1" applyFill="1" applyAlignment="1">
      <alignment horizontal="center" wrapText="1"/>
    </xf>
    <xf numFmtId="0" fontId="107" fillId="0" borderId="0" xfId="0" applyFont="1"/>
    <xf numFmtId="0" fontId="108" fillId="0" borderId="0" xfId="0" applyFont="1"/>
    <xf numFmtId="0" fontId="9" fillId="0" borderId="0" xfId="1" applyNumberFormat="1" applyFont="1" applyBorder="1" applyAlignment="1">
      <alignment horizontal="left" wrapText="1"/>
    </xf>
    <xf numFmtId="165" fontId="9" fillId="19" borderId="0" xfId="0" applyNumberFormat="1" applyFont="1" applyFill="1" applyAlignment="1">
      <alignment horizontal="left" wrapText="1"/>
    </xf>
    <xf numFmtId="164" fontId="9" fillId="6" borderId="0" xfId="2" applyNumberFormat="1" applyFont="1" applyFill="1" applyBorder="1" applyAlignment="1">
      <alignment horizontal="center"/>
    </xf>
    <xf numFmtId="1" fontId="9" fillId="6" borderId="0" xfId="2" applyNumberFormat="1" applyFont="1" applyFill="1" applyBorder="1" applyAlignment="1">
      <alignment horizontal="right"/>
    </xf>
    <xf numFmtId="1" fontId="9" fillId="19" borderId="0" xfId="0" applyNumberFormat="1" applyFont="1" applyFill="1" applyAlignment="1">
      <alignment horizontal="left" wrapText="1"/>
    </xf>
    <xf numFmtId="0" fontId="9" fillId="19" borderId="0" xfId="1" applyNumberFormat="1" applyFont="1" applyFill="1" applyBorder="1" applyAlignment="1">
      <alignment horizontal="left"/>
    </xf>
    <xf numFmtId="0" fontId="9" fillId="19" borderId="0" xfId="0" applyFont="1" applyFill="1" applyAlignment="1">
      <alignment horizontal="left" wrapText="1"/>
    </xf>
    <xf numFmtId="0" fontId="9" fillId="19" borderId="0" xfId="0" applyFont="1" applyFill="1" applyAlignment="1">
      <alignment horizontal="center" wrapText="1"/>
    </xf>
    <xf numFmtId="1" fontId="9" fillId="19" borderId="0" xfId="0" applyNumberFormat="1" applyFont="1" applyFill="1" applyAlignment="1">
      <alignment horizontal="center" wrapText="1"/>
    </xf>
    <xf numFmtId="0" fontId="9" fillId="6" borderId="0" xfId="0" applyFont="1" applyFill="1" applyAlignment="1">
      <alignment horizontal="center"/>
    </xf>
    <xf numFmtId="0" fontId="0" fillId="0" borderId="1" xfId="0" applyBorder="1"/>
    <xf numFmtId="0" fontId="91" fillId="0" borderId="0" xfId="1" applyFont="1" applyFill="1" applyBorder="1" applyAlignment="1">
      <alignment wrapText="1"/>
    </xf>
    <xf numFmtId="0" fontId="0" fillId="3" borderId="20" xfId="0" applyFill="1" applyBorder="1" applyAlignment="1">
      <alignment horizontal="center" vertical="center" wrapText="1" readingOrder="1"/>
    </xf>
    <xf numFmtId="0" fontId="0" fillId="3" borderId="60" xfId="0" applyFill="1" applyBorder="1" applyAlignment="1">
      <alignment horizontal="center" vertical="center" wrapText="1" readingOrder="1"/>
    </xf>
    <xf numFmtId="0" fontId="0" fillId="3" borderId="6" xfId="0" applyFill="1" applyBorder="1" applyAlignment="1">
      <alignment horizontal="center" vertical="center" wrapText="1" readingOrder="1"/>
    </xf>
    <xf numFmtId="0" fontId="0" fillId="27" borderId="0" xfId="0" applyFill="1" applyAlignment="1">
      <alignment wrapText="1"/>
    </xf>
    <xf numFmtId="0" fontId="0" fillId="27" borderId="0" xfId="0" applyFill="1"/>
    <xf numFmtId="165" fontId="9" fillId="27" borderId="0" xfId="0" applyNumberFormat="1" applyFont="1" applyFill="1" applyAlignment="1">
      <alignment horizontal="left" wrapText="1"/>
    </xf>
    <xf numFmtId="0" fontId="6" fillId="27" borderId="0" xfId="1" applyFill="1"/>
    <xf numFmtId="0" fontId="9" fillId="27" borderId="0" xfId="0" applyFont="1" applyFill="1" applyAlignment="1">
      <alignment horizontal="center"/>
    </xf>
    <xf numFmtId="0" fontId="9" fillId="27" borderId="0" xfId="0" applyFont="1" applyFill="1" applyAlignment="1">
      <alignment horizontal="left"/>
    </xf>
    <xf numFmtId="0" fontId="9" fillId="27" borderId="0" xfId="1" applyFont="1" applyFill="1" applyAlignment="1">
      <alignment horizontal="left" wrapText="1"/>
    </xf>
    <xf numFmtId="0" fontId="0" fillId="4" borderId="20" xfId="0" applyFill="1" applyBorder="1" applyAlignment="1">
      <alignment horizontal="center" vertical="center" wrapText="1" readingOrder="1"/>
    </xf>
    <xf numFmtId="0" fontId="0" fillId="4" borderId="6" xfId="0" applyFill="1" applyBorder="1" applyAlignment="1">
      <alignment horizontal="center" vertical="center" wrapText="1" readingOrder="1"/>
    </xf>
    <xf numFmtId="0" fontId="27" fillId="27" borderId="0" xfId="0" applyFont="1" applyFill="1" applyAlignment="1">
      <alignment horizontal="center" wrapText="1"/>
    </xf>
    <xf numFmtId="165" fontId="9" fillId="27" borderId="0" xfId="0" applyNumberFormat="1" applyFont="1" applyFill="1" applyAlignment="1">
      <alignment horizontal="right" wrapText="1"/>
    </xf>
    <xf numFmtId="2" fontId="9" fillId="27" borderId="0" xfId="0" applyNumberFormat="1" applyFont="1" applyFill="1" applyAlignment="1">
      <alignment horizontal="right" wrapText="1"/>
    </xf>
    <xf numFmtId="1" fontId="9" fillId="27" borderId="0" xfId="0" applyNumberFormat="1" applyFont="1" applyFill="1" applyAlignment="1">
      <alignment horizontal="right" wrapText="1"/>
    </xf>
    <xf numFmtId="164" fontId="9" fillId="27" borderId="0" xfId="2" applyNumberFormat="1" applyFont="1" applyFill="1" applyAlignment="1">
      <alignment horizontal="right" wrapText="1"/>
    </xf>
    <xf numFmtId="14" fontId="9" fillId="27" borderId="0" xfId="0" applyNumberFormat="1" applyFont="1" applyFill="1" applyAlignment="1">
      <alignment horizontal="left" wrapText="1"/>
    </xf>
    <xf numFmtId="164" fontId="9" fillId="27" borderId="0" xfId="2" applyNumberFormat="1" applyFont="1" applyFill="1" applyBorder="1" applyAlignment="1">
      <alignment horizontal="left"/>
    </xf>
    <xf numFmtId="1" fontId="9" fillId="27" borderId="0" xfId="2" applyNumberFormat="1" applyFont="1" applyFill="1" applyBorder="1" applyAlignment="1">
      <alignment horizontal="right"/>
    </xf>
    <xf numFmtId="14" fontId="9" fillId="27" borderId="0" xfId="0" applyNumberFormat="1" applyFont="1" applyFill="1" applyAlignment="1">
      <alignment horizontal="center"/>
    </xf>
    <xf numFmtId="1" fontId="9" fillId="9" borderId="0" xfId="0" applyNumberFormat="1" applyFont="1" applyFill="1" applyAlignment="1">
      <alignment horizontal="left" wrapText="1"/>
    </xf>
    <xf numFmtId="0" fontId="6" fillId="0" borderId="0" xfId="1" applyNumberFormat="1" applyFill="1" applyBorder="1" applyAlignment="1">
      <alignment wrapText="1"/>
    </xf>
    <xf numFmtId="164" fontId="9" fillId="0" borderId="45" xfId="2" applyNumberFormat="1" applyFont="1" applyFill="1" applyBorder="1" applyAlignment="1">
      <alignment horizontal="center" wrapText="1"/>
    </xf>
    <xf numFmtId="0" fontId="6" fillId="0" borderId="0" xfId="1" applyFill="1" applyBorder="1"/>
    <xf numFmtId="0" fontId="0" fillId="4" borderId="28" xfId="0" applyFill="1" applyBorder="1" applyAlignment="1">
      <alignment horizontal="center" vertical="center" wrapText="1" readingOrder="1"/>
    </xf>
    <xf numFmtId="0" fontId="6" fillId="27" borderId="0" xfId="1" applyNumberFormat="1" applyFill="1" applyAlignment="1">
      <alignment horizontal="left" wrapText="1"/>
    </xf>
    <xf numFmtId="0" fontId="6" fillId="27" borderId="0" xfId="1" applyNumberFormat="1" applyFill="1" applyAlignment="1">
      <alignment horizontal="left"/>
    </xf>
    <xf numFmtId="0" fontId="29" fillId="27" borderId="0" xfId="0" applyFont="1" applyFill="1" applyAlignment="1">
      <alignment horizontal="center"/>
    </xf>
    <xf numFmtId="0" fontId="8" fillId="27" borderId="0" xfId="0" quotePrefix="1" applyFont="1" applyFill="1" applyAlignment="1">
      <alignment horizontal="left" wrapText="1"/>
    </xf>
    <xf numFmtId="0" fontId="9" fillId="9" borderId="41" xfId="0" applyFont="1" applyFill="1" applyBorder="1" applyAlignment="1">
      <alignment horizontal="left" wrapText="1"/>
    </xf>
    <xf numFmtId="0" fontId="6" fillId="0" borderId="0" xfId="1" applyNumberFormat="1" applyFill="1" applyBorder="1" applyAlignment="1">
      <alignment horizontal="left" wrapText="1"/>
    </xf>
    <xf numFmtId="0" fontId="90" fillId="0" borderId="0" xfId="0" applyFont="1" applyAlignment="1">
      <alignment horizontal="left" wrapText="1"/>
    </xf>
    <xf numFmtId="0" fontId="9" fillId="0" borderId="27" xfId="0" applyFont="1" applyBorder="1" applyAlignment="1">
      <alignment horizontal="center" wrapText="1"/>
    </xf>
    <xf numFmtId="0" fontId="91" fillId="0" borderId="51" xfId="1" applyFont="1" applyFill="1" applyBorder="1" applyAlignment="1">
      <alignment horizontal="left" wrapText="1"/>
    </xf>
    <xf numFmtId="0" fontId="85" fillId="0" borderId="0" xfId="1" applyFont="1" applyFill="1" applyBorder="1" applyAlignment="1">
      <alignment vertical="top" wrapText="1"/>
    </xf>
    <xf numFmtId="172" fontId="9" fillId="0" borderId="29" xfId="0" applyNumberFormat="1" applyFont="1" applyBorder="1" applyAlignment="1">
      <alignment horizontal="left" wrapText="1"/>
    </xf>
    <xf numFmtId="0" fontId="0" fillId="8" borderId="29" xfId="0" applyFill="1" applyBorder="1" applyAlignment="1">
      <alignment horizontal="center" vertical="center"/>
    </xf>
    <xf numFmtId="0" fontId="81" fillId="8" borderId="29" xfId="0" applyFont="1" applyFill="1" applyBorder="1"/>
    <xf numFmtId="0" fontId="0" fillId="8" borderId="29" xfId="0" applyFill="1" applyBorder="1" applyAlignment="1">
      <alignment horizontal="center" vertical="center" wrapText="1"/>
    </xf>
    <xf numFmtId="0" fontId="6" fillId="8" borderId="29" xfId="1" applyFill="1" applyBorder="1"/>
    <xf numFmtId="0" fontId="0" fillId="8" borderId="29" xfId="0" applyFill="1" applyBorder="1"/>
    <xf numFmtId="1" fontId="0" fillId="8" borderId="29" xfId="0" applyNumberFormat="1" applyFill="1" applyBorder="1"/>
    <xf numFmtId="14" fontId="0" fillId="8" borderId="29" xfId="0" applyNumberFormat="1" applyFill="1" applyBorder="1"/>
    <xf numFmtId="0" fontId="0" fillId="8" borderId="29" xfId="0" applyFill="1" applyBorder="1" applyAlignment="1">
      <alignment wrapText="1"/>
    </xf>
    <xf numFmtId="0" fontId="0" fillId="0" borderId="0" xfId="0" applyAlignment="1">
      <alignment horizontal="center" vertical="center" wrapText="1"/>
    </xf>
    <xf numFmtId="0" fontId="0" fillId="0" borderId="0" xfId="0" quotePrefix="1"/>
    <xf numFmtId="0" fontId="87" fillId="0" borderId="45" xfId="0" applyFont="1" applyBorder="1" applyAlignment="1">
      <alignment wrapText="1"/>
    </xf>
    <xf numFmtId="0" fontId="87" fillId="0" borderId="47" xfId="0" applyFont="1" applyBorder="1" applyAlignment="1">
      <alignment wrapText="1"/>
    </xf>
    <xf numFmtId="164" fontId="9" fillId="0" borderId="41" xfId="2" applyNumberFormat="1" applyFont="1" applyFill="1" applyBorder="1" applyAlignment="1">
      <alignment horizontal="right"/>
    </xf>
    <xf numFmtId="164" fontId="9" fillId="0" borderId="0" xfId="2" applyNumberFormat="1" applyFont="1" applyFill="1" applyAlignment="1">
      <alignment horizontal="right"/>
    </xf>
    <xf numFmtId="0" fontId="0" fillId="0" borderId="0" xfId="0" applyAlignment="1">
      <alignment vertical="center" wrapText="1"/>
    </xf>
    <xf numFmtId="0" fontId="45" fillId="0" borderId="0" xfId="0" applyFont="1" applyAlignment="1">
      <alignment horizontal="left" wrapText="1"/>
    </xf>
    <xf numFmtId="0" fontId="9" fillId="0" borderId="0" xfId="2" applyNumberFormat="1" applyFont="1" applyFill="1" applyAlignment="1">
      <alignment horizontal="center"/>
    </xf>
    <xf numFmtId="164" fontId="9" fillId="0" borderId="0" xfId="4" applyNumberFormat="1" applyFont="1" applyFill="1" applyAlignment="1">
      <alignment horizontal="center" wrapText="1"/>
    </xf>
    <xf numFmtId="0" fontId="27" fillId="0" borderId="0" xfId="0" quotePrefix="1" applyFont="1" applyAlignment="1">
      <alignment horizontal="left" wrapText="1"/>
    </xf>
    <xf numFmtId="0" fontId="9" fillId="0" borderId="24" xfId="0" applyFont="1" applyBorder="1" applyAlignment="1">
      <alignment horizontal="right" wrapText="1"/>
    </xf>
    <xf numFmtId="0" fontId="9" fillId="30" borderId="0" xfId="0" applyFont="1" applyFill="1" applyAlignment="1">
      <alignment horizontal="left" wrapText="1"/>
    </xf>
    <xf numFmtId="0" fontId="0" fillId="0" borderId="0" xfId="0" quotePrefix="1" applyAlignment="1">
      <alignment horizontal="center"/>
    </xf>
    <xf numFmtId="0" fontId="9" fillId="0" borderId="0" xfId="2" applyNumberFormat="1" applyFont="1" applyFill="1" applyBorder="1" applyAlignment="1">
      <alignment horizontal="center" wrapText="1"/>
    </xf>
    <xf numFmtId="0" fontId="9" fillId="0" borderId="62" xfId="0" applyFont="1" applyBorder="1" applyAlignment="1">
      <alignment horizontal="left" wrapText="1"/>
    </xf>
    <xf numFmtId="0" fontId="9" fillId="0" borderId="29" xfId="2" applyNumberFormat="1" applyFont="1" applyFill="1" applyBorder="1" applyAlignment="1">
      <alignment horizontal="center" wrapText="1"/>
    </xf>
    <xf numFmtId="0" fontId="9" fillId="0" borderId="0" xfId="2" applyNumberFormat="1" applyFont="1" applyFill="1" applyAlignment="1">
      <alignment horizontal="left" wrapText="1"/>
    </xf>
    <xf numFmtId="0" fontId="9" fillId="0" borderId="0" xfId="2" applyNumberFormat="1" applyFont="1" applyAlignment="1">
      <alignment horizontal="right" wrapText="1"/>
    </xf>
    <xf numFmtId="0" fontId="9" fillId="0" borderId="0" xfId="2" applyNumberFormat="1" applyFont="1" applyFill="1" applyAlignment="1">
      <alignment horizontal="right" wrapText="1"/>
    </xf>
    <xf numFmtId="0" fontId="9" fillId="0" borderId="53" xfId="0" applyFont="1" applyBorder="1" applyAlignment="1">
      <alignment horizontal="left" wrapText="1"/>
    </xf>
    <xf numFmtId="0" fontId="9" fillId="29" borderId="0" xfId="0" applyFont="1" applyFill="1" applyAlignment="1">
      <alignment wrapText="1"/>
    </xf>
    <xf numFmtId="0" fontId="6" fillId="0" borderId="0" xfId="1" applyBorder="1" applyAlignment="1">
      <alignment horizontal="center" vertical="center" wrapText="1"/>
    </xf>
    <xf numFmtId="0" fontId="81" fillId="0" borderId="0" xfId="0" applyFont="1" applyAlignment="1">
      <alignment horizontal="center" vertical="center"/>
    </xf>
    <xf numFmtId="0" fontId="9" fillId="14" borderId="0" xfId="0" applyFont="1" applyFill="1" applyAlignment="1">
      <alignment horizontal="center" wrapText="1"/>
    </xf>
    <xf numFmtId="0" fontId="9" fillId="14" borderId="0" xfId="0" applyFont="1" applyFill="1" applyAlignment="1">
      <alignment horizontal="left" wrapText="1"/>
    </xf>
    <xf numFmtId="0" fontId="0" fillId="14" borderId="0" xfId="0" applyFill="1"/>
    <xf numFmtId="0" fontId="9" fillId="14" borderId="0" xfId="0" applyFont="1" applyFill="1" applyAlignment="1">
      <alignment horizontal="center"/>
    </xf>
    <xf numFmtId="165" fontId="9" fillId="14" borderId="0" xfId="0" applyNumberFormat="1" applyFont="1" applyFill="1" applyAlignment="1">
      <alignment horizontal="left" wrapText="1"/>
    </xf>
    <xf numFmtId="164" fontId="9" fillId="14" borderId="0" xfId="2" applyNumberFormat="1" applyFont="1" applyFill="1" applyAlignment="1">
      <alignment horizontal="left"/>
    </xf>
    <xf numFmtId="1" fontId="9" fillId="14" borderId="0" xfId="2" applyNumberFormat="1" applyFont="1" applyFill="1" applyAlignment="1">
      <alignment horizontal="right"/>
    </xf>
    <xf numFmtId="0" fontId="9" fillId="14" borderId="0" xfId="0" applyFont="1" applyFill="1" applyAlignment="1">
      <alignment horizontal="left"/>
    </xf>
    <xf numFmtId="14" fontId="9" fillId="14" borderId="0" xfId="0" applyNumberFormat="1" applyFont="1" applyFill="1" applyAlignment="1">
      <alignment horizontal="center"/>
    </xf>
    <xf numFmtId="0" fontId="29" fillId="14" borderId="44" xfId="0" applyFont="1" applyFill="1" applyBorder="1" applyAlignment="1">
      <alignment horizontal="center"/>
    </xf>
    <xf numFmtId="0" fontId="8" fillId="14" borderId="0" xfId="0" applyFont="1" applyFill="1" applyAlignment="1">
      <alignment horizontal="center" wrapText="1"/>
    </xf>
    <xf numFmtId="0" fontId="8" fillId="14" borderId="0" xfId="0" applyFont="1" applyFill="1" applyAlignment="1">
      <alignment wrapText="1"/>
    </xf>
    <xf numFmtId="0" fontId="6" fillId="14" borderId="0" xfId="1" applyFill="1" applyAlignment="1">
      <alignment horizontal="center" wrapText="1"/>
    </xf>
    <xf numFmtId="0" fontId="8" fillId="14" borderId="0" xfId="0" applyFont="1" applyFill="1" applyAlignment="1">
      <alignment horizontal="left" wrapText="1"/>
    </xf>
    <xf numFmtId="0" fontId="9" fillId="14" borderId="0" xfId="0" applyFont="1" applyFill="1" applyAlignment="1">
      <alignment wrapText="1"/>
    </xf>
    <xf numFmtId="0" fontId="8" fillId="14" borderId="0" xfId="0" applyFont="1" applyFill="1"/>
    <xf numFmtId="0" fontId="6" fillId="14" borderId="0" xfId="1" applyNumberFormat="1" applyFill="1" applyAlignment="1">
      <alignment horizontal="left" wrapText="1"/>
    </xf>
    <xf numFmtId="164" fontId="9" fillId="14" borderId="0" xfId="2" applyNumberFormat="1" applyFont="1" applyFill="1" applyBorder="1" applyAlignment="1">
      <alignment horizontal="left"/>
    </xf>
    <xf numFmtId="1" fontId="9" fillId="14" borderId="0" xfId="2" applyNumberFormat="1" applyFont="1" applyFill="1" applyBorder="1" applyAlignment="1">
      <alignment horizontal="right"/>
    </xf>
    <xf numFmtId="0" fontId="6" fillId="14" borderId="0" xfId="1" applyNumberFormat="1" applyFill="1" applyAlignment="1">
      <alignment horizontal="left"/>
    </xf>
    <xf numFmtId="0" fontId="9" fillId="14" borderId="0" xfId="1" applyFont="1" applyFill="1" applyAlignment="1">
      <alignment horizontal="left" wrapText="1"/>
    </xf>
    <xf numFmtId="0" fontId="0" fillId="14" borderId="44" xfId="0" applyFill="1" applyBorder="1" applyAlignment="1">
      <alignment wrapText="1"/>
    </xf>
    <xf numFmtId="0" fontId="0" fillId="14" borderId="0" xfId="0" applyFill="1" applyAlignment="1">
      <alignment wrapText="1"/>
    </xf>
    <xf numFmtId="0" fontId="8" fillId="14" borderId="0" xfId="0" quotePrefix="1" applyFont="1" applyFill="1" applyAlignment="1">
      <alignment horizontal="left" wrapText="1"/>
    </xf>
    <xf numFmtId="1" fontId="9" fillId="15" borderId="0" xfId="0" applyNumberFormat="1" applyFont="1" applyFill="1" applyAlignment="1">
      <alignment horizontal="center" wrapText="1"/>
    </xf>
    <xf numFmtId="0" fontId="9" fillId="15" borderId="0" xfId="0" applyFont="1" applyFill="1" applyAlignment="1">
      <alignment horizontal="center" wrapText="1"/>
    </xf>
    <xf numFmtId="0" fontId="6" fillId="15" borderId="0" xfId="1" applyNumberFormat="1" applyFill="1" applyAlignment="1">
      <alignment horizontal="left" wrapText="1"/>
    </xf>
    <xf numFmtId="0" fontId="9" fillId="15" borderId="0" xfId="0" applyFont="1" applyFill="1" applyAlignment="1">
      <alignment horizontal="center"/>
    </xf>
    <xf numFmtId="165" fontId="9" fillId="15" borderId="0" xfId="0" applyNumberFormat="1" applyFont="1" applyFill="1" applyAlignment="1">
      <alignment horizontal="left" wrapText="1"/>
    </xf>
    <xf numFmtId="164" fontId="9" fillId="15" borderId="0" xfId="2" applyNumberFormat="1" applyFont="1" applyFill="1" applyBorder="1" applyAlignment="1">
      <alignment horizontal="left"/>
    </xf>
    <xf numFmtId="1" fontId="9" fillId="15" borderId="0" xfId="2" applyNumberFormat="1" applyFont="1" applyFill="1" applyBorder="1" applyAlignment="1">
      <alignment horizontal="right"/>
    </xf>
    <xf numFmtId="0" fontId="6" fillId="15" borderId="0" xfId="1" applyNumberFormat="1" applyFill="1" applyAlignment="1">
      <alignment horizontal="left"/>
    </xf>
    <xf numFmtId="0" fontId="9" fillId="15" borderId="0" xfId="0" applyFont="1" applyFill="1" applyAlignment="1">
      <alignment horizontal="left"/>
    </xf>
    <xf numFmtId="14" fontId="9" fillId="15" borderId="0" xfId="0" applyNumberFormat="1" applyFont="1" applyFill="1" applyAlignment="1">
      <alignment horizontal="center"/>
    </xf>
    <xf numFmtId="0" fontId="9" fillId="15" borderId="0" xfId="1" applyFont="1" applyFill="1" applyAlignment="1">
      <alignment horizontal="left" wrapText="1"/>
    </xf>
    <xf numFmtId="0" fontId="8" fillId="15" borderId="0" xfId="0" applyFont="1" applyFill="1" applyAlignment="1">
      <alignment wrapText="1"/>
    </xf>
    <xf numFmtId="0" fontId="8" fillId="15" borderId="0" xfId="0" applyFont="1" applyFill="1"/>
    <xf numFmtId="0" fontId="8" fillId="15" borderId="0" xfId="0" quotePrefix="1" applyFont="1" applyFill="1" applyAlignment="1">
      <alignment horizontal="left" wrapText="1"/>
    </xf>
    <xf numFmtId="0" fontId="9" fillId="15" borderId="0" xfId="0" applyFont="1" applyFill="1" applyAlignment="1">
      <alignment wrapText="1"/>
    </xf>
    <xf numFmtId="0" fontId="6" fillId="14" borderId="0" xfId="1" applyFill="1" applyAlignment="1">
      <alignment horizontal="left" wrapText="1"/>
    </xf>
    <xf numFmtId="0" fontId="29" fillId="14" borderId="0" xfId="0" applyFont="1" applyFill="1" applyAlignment="1">
      <alignment horizontal="center"/>
    </xf>
    <xf numFmtId="0" fontId="6" fillId="0" borderId="0" xfId="1" applyFill="1" applyAlignment="1">
      <alignment horizontal="center" wrapText="1"/>
    </xf>
    <xf numFmtId="0" fontId="109" fillId="0" borderId="47" xfId="0" applyFont="1" applyBorder="1" applyAlignment="1">
      <alignment horizontal="left" wrapText="1"/>
    </xf>
    <xf numFmtId="0" fontId="9" fillId="31" borderId="0" xfId="0" applyFont="1" applyFill="1" applyAlignment="1">
      <alignment horizontal="left" wrapText="1"/>
    </xf>
    <xf numFmtId="0" fontId="9" fillId="31" borderId="0" xfId="0" applyFont="1" applyFill="1" applyAlignment="1">
      <alignment horizontal="left"/>
    </xf>
    <xf numFmtId="0" fontId="6" fillId="6" borderId="0" xfId="1" applyFill="1"/>
    <xf numFmtId="49" fontId="9" fillId="6" borderId="0" xfId="0" applyNumberFormat="1" applyFont="1" applyFill="1" applyAlignment="1">
      <alignment horizontal="center"/>
    </xf>
    <xf numFmtId="0" fontId="0" fillId="6" borderId="0" xfId="0" applyFill="1" applyAlignment="1">
      <alignment horizontal="center"/>
    </xf>
    <xf numFmtId="164" fontId="9" fillId="6" borderId="0" xfId="2" applyNumberFormat="1" applyFont="1" applyFill="1" applyAlignment="1">
      <alignment horizontal="center"/>
    </xf>
    <xf numFmtId="0" fontId="9" fillId="6" borderId="0" xfId="0" applyFont="1" applyFill="1" applyAlignment="1">
      <alignment horizontal="left"/>
    </xf>
    <xf numFmtId="0" fontId="9" fillId="6" borderId="0" xfId="1" applyFont="1" applyFill="1" applyAlignment="1">
      <alignment horizontal="left" wrapText="1"/>
    </xf>
    <xf numFmtId="0" fontId="9" fillId="6" borderId="0" xfId="0" applyFont="1" applyFill="1"/>
    <xf numFmtId="0" fontId="6" fillId="6" borderId="0" xfId="1" applyFill="1" applyAlignment="1">
      <alignment wrapText="1"/>
    </xf>
    <xf numFmtId="0" fontId="8" fillId="6" borderId="0" xfId="0" applyFont="1" applyFill="1"/>
    <xf numFmtId="0" fontId="6" fillId="0" borderId="0" xfId="1" applyNumberFormat="1" applyFill="1"/>
    <xf numFmtId="0" fontId="114" fillId="0" borderId="0" xfId="1" applyFont="1" applyFill="1" applyAlignment="1">
      <alignment wrapText="1"/>
    </xf>
    <xf numFmtId="1" fontId="6" fillId="0" borderId="0" xfId="1" applyNumberFormat="1" applyFill="1" applyAlignment="1">
      <alignment horizontal="left" wrapText="1"/>
    </xf>
    <xf numFmtId="0" fontId="9" fillId="0" borderId="0" xfId="1" applyFont="1" applyFill="1" applyAlignment="1">
      <alignment horizontal="left"/>
    </xf>
    <xf numFmtId="0" fontId="10" fillId="0" borderId="0" xfId="1" applyFont="1" applyFill="1" applyAlignment="1">
      <alignment horizontal="left" wrapText="1"/>
    </xf>
    <xf numFmtId="165" fontId="9" fillId="0" borderId="0" xfId="0" applyNumberFormat="1" applyFont="1" applyAlignment="1">
      <alignment horizontal="center" wrapText="1"/>
    </xf>
    <xf numFmtId="0" fontId="9" fillId="23" borderId="0" xfId="1" applyFont="1" applyFill="1" applyAlignment="1">
      <alignment horizontal="left" wrapText="1"/>
    </xf>
    <xf numFmtId="0" fontId="8" fillId="23" borderId="0" xfId="0" applyFont="1" applyFill="1" applyAlignment="1">
      <alignment horizontal="left" wrapText="1"/>
    </xf>
    <xf numFmtId="0" fontId="8" fillId="15" borderId="0" xfId="0" applyFont="1" applyFill="1" applyAlignment="1">
      <alignment horizontal="left" wrapText="1"/>
    </xf>
    <xf numFmtId="0" fontId="9" fillId="32" borderId="0" xfId="0" applyFont="1" applyFill="1" applyAlignment="1">
      <alignment horizontal="center" wrapText="1"/>
    </xf>
    <xf numFmtId="0" fontId="9" fillId="32" borderId="0" xfId="0" applyFont="1" applyFill="1" applyAlignment="1">
      <alignment horizontal="left" wrapText="1"/>
    </xf>
    <xf numFmtId="0" fontId="9" fillId="32" borderId="0" xfId="0" applyFont="1" applyFill="1" applyAlignment="1">
      <alignment wrapText="1"/>
    </xf>
    <xf numFmtId="0" fontId="6" fillId="32" borderId="0" xfId="1" applyFill="1" applyAlignment="1">
      <alignment wrapText="1"/>
    </xf>
    <xf numFmtId="14" fontId="9" fillId="32" borderId="0" xfId="0" applyNumberFormat="1" applyFont="1" applyFill="1" applyAlignment="1">
      <alignment horizontal="center" wrapText="1"/>
    </xf>
    <xf numFmtId="168" fontId="9" fillId="15" borderId="0" xfId="0" applyNumberFormat="1" applyFont="1" applyFill="1" applyAlignment="1">
      <alignment horizontal="right" wrapText="1"/>
    </xf>
    <xf numFmtId="167" fontId="9" fillId="15" borderId="0" xfId="0" applyNumberFormat="1" applyFont="1" applyFill="1" applyAlignment="1">
      <alignment horizontal="center" wrapText="1"/>
    </xf>
    <xf numFmtId="171" fontId="9" fillId="15" borderId="0" xfId="0" applyNumberFormat="1" applyFont="1" applyFill="1" applyAlignment="1">
      <alignment horizontal="center" wrapText="1"/>
    </xf>
    <xf numFmtId="164" fontId="9" fillId="15" borderId="0" xfId="2" applyNumberFormat="1" applyFont="1" applyFill="1" applyAlignment="1">
      <alignment horizontal="center" wrapText="1"/>
    </xf>
    <xf numFmtId="164" fontId="9" fillId="32" borderId="0" xfId="2" applyNumberFormat="1" applyFont="1" applyFill="1" applyAlignment="1">
      <alignment wrapText="1"/>
    </xf>
    <xf numFmtId="0" fontId="9" fillId="32" borderId="0" xfId="1" applyFont="1" applyFill="1" applyAlignment="1">
      <alignment wrapText="1"/>
    </xf>
    <xf numFmtId="0" fontId="9" fillId="32" borderId="0" xfId="0" applyFont="1" applyFill="1" applyAlignment="1">
      <alignment vertical="center" wrapText="1"/>
    </xf>
    <xf numFmtId="1" fontId="9" fillId="15" borderId="29" xfId="0" applyNumberFormat="1" applyFont="1" applyFill="1" applyBorder="1" applyAlignment="1">
      <alignment horizontal="center" wrapText="1"/>
    </xf>
    <xf numFmtId="0" fontId="9" fillId="15" borderId="29" xfId="0" applyFont="1" applyFill="1" applyBorder="1" applyAlignment="1">
      <alignment horizontal="center" wrapText="1"/>
    </xf>
    <xf numFmtId="0" fontId="9" fillId="15" borderId="29" xfId="0" applyFont="1" applyFill="1" applyBorder="1" applyAlignment="1">
      <alignment horizontal="left" wrapText="1"/>
    </xf>
    <xf numFmtId="0" fontId="6" fillId="15" borderId="29" xfId="1" applyFill="1" applyBorder="1" applyAlignment="1">
      <alignment horizontal="left" wrapText="1"/>
    </xf>
    <xf numFmtId="0" fontId="9" fillId="15" borderId="29" xfId="0" quotePrefix="1" applyFont="1" applyFill="1" applyBorder="1" applyAlignment="1">
      <alignment horizontal="center" wrapText="1"/>
    </xf>
    <xf numFmtId="165" fontId="9" fillId="15" borderId="29" xfId="0" applyNumberFormat="1" applyFont="1" applyFill="1" applyBorder="1" applyAlignment="1">
      <alignment horizontal="left" wrapText="1"/>
    </xf>
    <xf numFmtId="1" fontId="9" fillId="15" borderId="29" xfId="2" applyNumberFormat="1" applyFont="1" applyFill="1" applyBorder="1" applyAlignment="1">
      <alignment horizontal="center" wrapText="1"/>
    </xf>
    <xf numFmtId="164" fontId="9" fillId="15" borderId="29" xfId="2" applyNumberFormat="1" applyFont="1" applyFill="1" applyBorder="1" applyAlignment="1">
      <alignment horizontal="left" wrapText="1"/>
    </xf>
    <xf numFmtId="1" fontId="9" fillId="15" borderId="29" xfId="2" applyNumberFormat="1" applyFont="1" applyFill="1" applyBorder="1" applyAlignment="1">
      <alignment horizontal="left" wrapText="1"/>
    </xf>
    <xf numFmtId="14" fontId="9" fillId="15" borderId="29" xfId="0" applyNumberFormat="1" applyFont="1" applyFill="1" applyBorder="1" applyAlignment="1">
      <alignment horizontal="center" wrapText="1"/>
    </xf>
    <xf numFmtId="0" fontId="0" fillId="15" borderId="29" xfId="0" applyFill="1" applyBorder="1"/>
    <xf numFmtId="0" fontId="9" fillId="15" borderId="29" xfId="1" applyFont="1" applyFill="1" applyBorder="1" applyAlignment="1">
      <alignment horizontal="left" wrapText="1"/>
    </xf>
    <xf numFmtId="0" fontId="9" fillId="15" borderId="29" xfId="0" applyFont="1" applyFill="1" applyBorder="1" applyAlignment="1">
      <alignment horizontal="center" vertical="center"/>
    </xf>
    <xf numFmtId="0" fontId="19" fillId="15" borderId="29" xfId="0" applyFont="1" applyFill="1" applyBorder="1" applyAlignment="1">
      <alignment horizontal="center" wrapText="1"/>
    </xf>
    <xf numFmtId="1" fontId="9" fillId="8" borderId="29" xfId="0" applyNumberFormat="1" applyFont="1" applyFill="1" applyBorder="1" applyAlignment="1">
      <alignment horizontal="center" wrapText="1"/>
    </xf>
    <xf numFmtId="0" fontId="9" fillId="8" borderId="29" xfId="0" applyFont="1" applyFill="1" applyBorder="1" applyAlignment="1">
      <alignment horizontal="left" wrapText="1"/>
    </xf>
    <xf numFmtId="0" fontId="9" fillId="8" borderId="29" xfId="0" applyFont="1" applyFill="1" applyBorder="1" applyAlignment="1">
      <alignment horizontal="center" wrapText="1"/>
    </xf>
    <xf numFmtId="167" fontId="9" fillId="8" borderId="29" xfId="0" applyNumberFormat="1" applyFont="1" applyFill="1" applyBorder="1" applyAlignment="1">
      <alignment horizontal="center" wrapText="1"/>
    </xf>
    <xf numFmtId="165" fontId="9" fillId="8" borderId="29" xfId="0" applyNumberFormat="1" applyFont="1" applyFill="1" applyBorder="1" applyAlignment="1">
      <alignment horizontal="left" wrapText="1"/>
    </xf>
    <xf numFmtId="1" fontId="9" fillId="8" borderId="29" xfId="2" applyNumberFormat="1" applyFont="1" applyFill="1" applyBorder="1" applyAlignment="1">
      <alignment horizontal="center" wrapText="1"/>
    </xf>
    <xf numFmtId="164" fontId="9" fillId="8" borderId="29" xfId="2" applyNumberFormat="1" applyFont="1" applyFill="1" applyBorder="1" applyAlignment="1">
      <alignment horizontal="left" wrapText="1"/>
    </xf>
    <xf numFmtId="1" fontId="9" fillId="8" borderId="29" xfId="0" applyNumberFormat="1" applyFont="1" applyFill="1" applyBorder="1" applyAlignment="1">
      <alignment horizontal="left" wrapText="1"/>
    </xf>
    <xf numFmtId="14" fontId="9" fillId="8" borderId="29" xfId="1" applyNumberFormat="1" applyFont="1" applyFill="1" applyBorder="1" applyAlignment="1">
      <alignment horizontal="center" wrapText="1"/>
    </xf>
    <xf numFmtId="167" fontId="9" fillId="8" borderId="29" xfId="0" applyNumberFormat="1" applyFont="1" applyFill="1" applyBorder="1" applyAlignment="1">
      <alignment horizontal="left" wrapText="1"/>
    </xf>
    <xf numFmtId="171" fontId="6" fillId="8" borderId="29" xfId="1" applyNumberFormat="1" applyFill="1" applyBorder="1" applyAlignment="1">
      <alignment horizontal="left" wrapText="1"/>
    </xf>
    <xf numFmtId="0" fontId="19" fillId="8" borderId="29" xfId="0" applyFont="1" applyFill="1" applyBorder="1" applyAlignment="1">
      <alignment horizontal="center" wrapText="1"/>
    </xf>
    <xf numFmtId="0" fontId="20" fillId="8" borderId="29" xfId="0" applyFont="1" applyFill="1" applyBorder="1" applyAlignment="1">
      <alignment horizontal="center" wrapText="1"/>
    </xf>
    <xf numFmtId="0" fontId="9" fillId="8" borderId="29" xfId="0" applyFont="1" applyFill="1" applyBorder="1" applyAlignment="1">
      <alignment horizontal="center"/>
    </xf>
    <xf numFmtId="165" fontId="9" fillId="8" borderId="29" xfId="0" applyNumberFormat="1" applyFont="1" applyFill="1" applyBorder="1" applyAlignment="1">
      <alignment horizontal="left"/>
    </xf>
    <xf numFmtId="1" fontId="9" fillId="8" borderId="29" xfId="2" applyNumberFormat="1" applyFont="1" applyFill="1" applyBorder="1" applyAlignment="1">
      <alignment horizontal="center"/>
    </xf>
    <xf numFmtId="164" fontId="9" fillId="8" borderId="29" xfId="2" applyNumberFormat="1" applyFont="1" applyFill="1" applyBorder="1" applyAlignment="1">
      <alignment horizontal="left"/>
    </xf>
    <xf numFmtId="0" fontId="9" fillId="8" borderId="29" xfId="0" applyFont="1" applyFill="1" applyBorder="1" applyAlignment="1">
      <alignment horizontal="left"/>
    </xf>
    <xf numFmtId="14" fontId="9" fillId="8" borderId="29" xfId="0" applyNumberFormat="1" applyFont="1" applyFill="1" applyBorder="1" applyAlignment="1">
      <alignment horizontal="center" wrapText="1"/>
    </xf>
    <xf numFmtId="0" fontId="9" fillId="8" borderId="29" xfId="1" applyFont="1" applyFill="1" applyBorder="1" applyAlignment="1">
      <alignment horizontal="left" wrapText="1"/>
    </xf>
    <xf numFmtId="0" fontId="9" fillId="8" borderId="29" xfId="0" applyFont="1" applyFill="1" applyBorder="1" applyAlignment="1">
      <alignment horizontal="center" vertical="center"/>
    </xf>
    <xf numFmtId="0" fontId="9" fillId="8" borderId="29" xfId="0" quotePrefix="1" applyFont="1" applyFill="1" applyBorder="1" applyAlignment="1">
      <alignment horizontal="left"/>
    </xf>
    <xf numFmtId="0" fontId="8" fillId="8" borderId="29" xfId="0" applyFont="1" applyFill="1" applyBorder="1"/>
    <xf numFmtId="0" fontId="6" fillId="8" borderId="29" xfId="1" applyFill="1" applyBorder="1" applyAlignment="1">
      <alignment horizontal="left" wrapText="1"/>
    </xf>
    <xf numFmtId="0" fontId="0" fillId="8" borderId="29" xfId="0" applyFill="1" applyBorder="1" applyAlignment="1">
      <alignment vertical="center" wrapText="1"/>
    </xf>
    <xf numFmtId="171" fontId="9" fillId="8" borderId="29" xfId="1" applyNumberFormat="1" applyFont="1" applyFill="1" applyBorder="1" applyAlignment="1">
      <alignment horizontal="left" wrapText="1"/>
    </xf>
    <xf numFmtId="0" fontId="111" fillId="8" borderId="29" xfId="0" applyFont="1" applyFill="1" applyBorder="1" applyAlignment="1">
      <alignment wrapText="1"/>
    </xf>
    <xf numFmtId="0" fontId="6" fillId="8" borderId="29" xfId="1" applyFill="1" applyBorder="1" applyAlignment="1">
      <alignment horizontal="left"/>
    </xf>
    <xf numFmtId="0" fontId="9" fillId="0" borderId="29" xfId="0" quotePrefix="1" applyFont="1" applyBorder="1" applyAlignment="1">
      <alignment horizontal="left"/>
    </xf>
    <xf numFmtId="0" fontId="9" fillId="0" borderId="29" xfId="1" applyFont="1" applyFill="1" applyBorder="1" applyAlignment="1">
      <alignment horizontal="left"/>
    </xf>
    <xf numFmtId="0" fontId="113" fillId="0" borderId="0" xfId="0" applyFont="1" applyAlignment="1">
      <alignment horizontal="left" wrapText="1"/>
    </xf>
    <xf numFmtId="0" fontId="112" fillId="0" borderId="0" xfId="0" applyFont="1" applyAlignment="1">
      <alignment vertical="center" wrapText="1"/>
    </xf>
    <xf numFmtId="0" fontId="6" fillId="0" borderId="0" xfId="1" applyFill="1" applyAlignment="1">
      <alignment vertical="center" wrapText="1"/>
    </xf>
    <xf numFmtId="164" fontId="9" fillId="0" borderId="0" xfId="2" quotePrefix="1" applyNumberFormat="1" applyFont="1" applyFill="1" applyAlignment="1">
      <alignment horizontal="left" wrapText="1"/>
    </xf>
    <xf numFmtId="0" fontId="9" fillId="0" borderId="36" xfId="0" applyFont="1" applyBorder="1" applyAlignment="1">
      <alignment horizontal="center" wrapText="1"/>
    </xf>
    <xf numFmtId="0" fontId="9" fillId="0" borderId="36" xfId="0" applyFont="1" applyBorder="1" applyAlignment="1">
      <alignment horizontal="left" wrapText="1"/>
    </xf>
    <xf numFmtId="0" fontId="9" fillId="0" borderId="36" xfId="1" applyFont="1" applyFill="1" applyBorder="1" applyAlignment="1">
      <alignment horizontal="left" wrapText="1"/>
    </xf>
    <xf numFmtId="164" fontId="9" fillId="0" borderId="36" xfId="2" applyNumberFormat="1" applyFont="1" applyFill="1" applyBorder="1" applyAlignment="1">
      <alignment horizontal="left" wrapText="1"/>
    </xf>
    <xf numFmtId="14" fontId="9" fillId="0" borderId="36" xfId="0" applyNumberFormat="1" applyFont="1" applyBorder="1" applyAlignment="1">
      <alignment horizontal="left" wrapText="1"/>
    </xf>
    <xf numFmtId="165" fontId="9" fillId="0" borderId="36" xfId="0" applyNumberFormat="1" applyFont="1" applyBorder="1" applyAlignment="1">
      <alignment horizontal="left" wrapText="1"/>
    </xf>
    <xf numFmtId="0" fontId="8" fillId="0" borderId="36" xfId="0" applyFont="1" applyBorder="1" applyAlignment="1">
      <alignment horizontal="center" wrapText="1"/>
    </xf>
    <xf numFmtId="0" fontId="61" fillId="0" borderId="29" xfId="0" applyFont="1" applyBorder="1" applyAlignment="1">
      <alignment vertical="center"/>
    </xf>
    <xf numFmtId="0" fontId="61" fillId="0" borderId="29" xfId="0" applyFont="1" applyBorder="1" applyAlignment="1">
      <alignment horizontal="center" vertical="center" wrapText="1"/>
    </xf>
    <xf numFmtId="0" fontId="8" fillId="0" borderId="0" xfId="0" quotePrefix="1" applyFont="1" applyAlignment="1">
      <alignment horizontal="left" wrapText="1"/>
    </xf>
    <xf numFmtId="0" fontId="109" fillId="0" borderId="29" xfId="0" applyFont="1" applyBorder="1" applyAlignment="1">
      <alignment horizontal="left" wrapText="1"/>
    </xf>
    <xf numFmtId="0" fontId="109" fillId="0" borderId="29" xfId="0" applyFont="1" applyBorder="1" applyAlignment="1">
      <alignment horizontal="center" wrapText="1"/>
    </xf>
    <xf numFmtId="165" fontId="109" fillId="0" borderId="29" xfId="0" applyNumberFormat="1" applyFont="1" applyBorder="1" applyAlignment="1">
      <alignment horizontal="left" wrapText="1"/>
    </xf>
    <xf numFmtId="164" fontId="109" fillId="0" borderId="29" xfId="2" applyNumberFormat="1" applyFont="1" applyFill="1" applyBorder="1" applyAlignment="1">
      <alignment horizontal="center" wrapText="1"/>
    </xf>
    <xf numFmtId="14" fontId="109" fillId="0" borderId="29" xfId="0" applyNumberFormat="1" applyFont="1" applyBorder="1" applyAlignment="1">
      <alignment horizontal="center" wrapText="1"/>
    </xf>
    <xf numFmtId="1" fontId="109" fillId="0" borderId="29" xfId="0" applyNumberFormat="1" applyFont="1" applyBorder="1" applyAlignment="1">
      <alignment horizontal="left" wrapText="1"/>
    </xf>
    <xf numFmtId="0" fontId="47" fillId="0" borderId="29" xfId="0" applyFont="1" applyBorder="1" applyAlignment="1">
      <alignment horizontal="center" vertical="center"/>
    </xf>
    <xf numFmtId="0" fontId="62" fillId="0" borderId="29" xfId="0" applyFont="1" applyBorder="1" applyAlignment="1">
      <alignment horizontal="center" vertical="center" wrapText="1"/>
    </xf>
    <xf numFmtId="0" fontId="104" fillId="0" borderId="45" xfId="0" applyFont="1" applyBorder="1" applyAlignment="1">
      <alignment horizontal="center" wrapText="1"/>
    </xf>
    <xf numFmtId="0" fontId="104" fillId="0" borderId="45" xfId="0" applyFont="1" applyBorder="1" applyAlignment="1">
      <alignment horizontal="left" wrapText="1"/>
    </xf>
    <xf numFmtId="165" fontId="104" fillId="0" borderId="45" xfId="0" applyNumberFormat="1" applyFont="1" applyBorder="1" applyAlignment="1">
      <alignment horizontal="left" wrapText="1"/>
    </xf>
    <xf numFmtId="164" fontId="104" fillId="0" borderId="45" xfId="2" applyNumberFormat="1" applyFont="1" applyFill="1" applyBorder="1" applyAlignment="1">
      <alignment horizontal="center" wrapText="1"/>
    </xf>
    <xf numFmtId="0" fontId="1" fillId="0" borderId="0" xfId="0" applyFont="1"/>
    <xf numFmtId="14" fontId="104" fillId="0" borderId="45" xfId="0" applyNumberFormat="1" applyFont="1" applyBorder="1" applyAlignment="1">
      <alignment horizontal="center" wrapText="1"/>
    </xf>
    <xf numFmtId="0" fontId="115" fillId="0" borderId="45" xfId="1" applyFont="1" applyFill="1" applyBorder="1" applyAlignment="1">
      <alignment horizontal="left" wrapText="1"/>
    </xf>
    <xf numFmtId="0" fontId="1" fillId="0" borderId="0" xfId="0" applyFont="1" applyAlignment="1">
      <alignment wrapText="1"/>
    </xf>
    <xf numFmtId="1" fontId="104" fillId="0" borderId="45" xfId="0" applyNumberFormat="1" applyFont="1" applyBorder="1" applyAlignment="1">
      <alignment horizontal="left" wrapText="1"/>
    </xf>
    <xf numFmtId="0" fontId="104" fillId="0" borderId="0" xfId="0" applyFont="1" applyAlignment="1">
      <alignment wrapText="1"/>
    </xf>
    <xf numFmtId="0" fontId="9" fillId="8" borderId="45" xfId="0" applyFont="1" applyFill="1" applyBorder="1" applyAlignment="1">
      <alignment horizontal="center" wrapText="1"/>
    </xf>
    <xf numFmtId="0" fontId="109" fillId="8" borderId="45" xfId="0" applyFont="1" applyFill="1" applyBorder="1" applyAlignment="1">
      <alignment horizontal="left" wrapText="1"/>
    </xf>
    <xf numFmtId="0" fontId="109" fillId="8" borderId="45" xfId="0" applyFont="1" applyFill="1" applyBorder="1" applyAlignment="1">
      <alignment horizontal="center" wrapText="1"/>
    </xf>
    <xf numFmtId="165" fontId="109" fillId="8" borderId="45" xfId="0" applyNumberFormat="1" applyFont="1" applyFill="1" applyBorder="1" applyAlignment="1">
      <alignment horizontal="left" wrapText="1"/>
    </xf>
    <xf numFmtId="164" fontId="109" fillId="8" borderId="45" xfId="2" applyNumberFormat="1" applyFont="1" applyFill="1" applyBorder="1" applyAlignment="1">
      <alignment horizontal="center" wrapText="1"/>
    </xf>
    <xf numFmtId="14" fontId="109" fillId="8" borderId="45" xfId="0" applyNumberFormat="1" applyFont="1" applyFill="1" applyBorder="1" applyAlignment="1">
      <alignment horizontal="center" wrapText="1"/>
    </xf>
    <xf numFmtId="1" fontId="109" fillId="8" borderId="45" xfId="0" applyNumberFormat="1" applyFont="1" applyFill="1" applyBorder="1" applyAlignment="1">
      <alignment horizontal="left" wrapText="1"/>
    </xf>
    <xf numFmtId="0" fontId="6" fillId="8" borderId="45" xfId="1" applyFill="1" applyBorder="1" applyAlignment="1">
      <alignment horizontal="left" wrapText="1"/>
    </xf>
    <xf numFmtId="0" fontId="87" fillId="8" borderId="0" xfId="0" applyFont="1" applyFill="1" applyAlignment="1">
      <alignment wrapText="1"/>
    </xf>
    <xf numFmtId="0" fontId="109" fillId="0" borderId="47" xfId="0" applyFont="1" applyBorder="1" applyAlignment="1">
      <alignment horizontal="center" wrapText="1"/>
    </xf>
    <xf numFmtId="0" fontId="109" fillId="0" borderId="47" xfId="1" applyFont="1" applyFill="1" applyBorder="1" applyAlignment="1">
      <alignment horizontal="left" wrapText="1"/>
    </xf>
    <xf numFmtId="165" fontId="109" fillId="0" borderId="47" xfId="0" applyNumberFormat="1" applyFont="1" applyBorder="1" applyAlignment="1">
      <alignment horizontal="left" wrapText="1"/>
    </xf>
    <xf numFmtId="164" fontId="109" fillId="0" borderId="47" xfId="2" applyNumberFormat="1" applyFont="1" applyFill="1" applyBorder="1" applyAlignment="1">
      <alignment horizontal="center" wrapText="1"/>
    </xf>
    <xf numFmtId="14" fontId="109" fillId="0" borderId="47" xfId="0" applyNumberFormat="1" applyFont="1" applyBorder="1" applyAlignment="1">
      <alignment horizontal="center" wrapText="1"/>
    </xf>
    <xf numFmtId="1" fontId="109" fillId="0" borderId="47" xfId="0" applyNumberFormat="1" applyFont="1" applyBorder="1" applyAlignment="1">
      <alignment horizontal="left" wrapText="1"/>
    </xf>
    <xf numFmtId="0" fontId="9" fillId="0" borderId="64" xfId="0" applyFont="1" applyBorder="1" applyAlignment="1">
      <alignment horizontal="center" wrapText="1"/>
    </xf>
    <xf numFmtId="0" fontId="9" fillId="8" borderId="0" xfId="0" applyFont="1" applyFill="1" applyAlignment="1">
      <alignment horizontal="center" wrapText="1"/>
    </xf>
    <xf numFmtId="165" fontId="9" fillId="8" borderId="0" xfId="0" applyNumberFormat="1" applyFont="1" applyFill="1" applyAlignment="1">
      <alignment horizontal="left" wrapText="1"/>
    </xf>
    <xf numFmtId="164" fontId="9" fillId="8" borderId="0" xfId="2" applyNumberFormat="1" applyFont="1" applyFill="1" applyAlignment="1">
      <alignment horizontal="left" wrapText="1"/>
    </xf>
    <xf numFmtId="0" fontId="9" fillId="8" borderId="0" xfId="1" applyFont="1" applyFill="1" applyAlignment="1">
      <alignment horizontal="left" wrapText="1"/>
    </xf>
    <xf numFmtId="14" fontId="9" fillId="8" borderId="0" xfId="0" applyNumberFormat="1" applyFont="1" applyFill="1" applyAlignment="1">
      <alignment horizontal="center" wrapText="1"/>
    </xf>
    <xf numFmtId="0" fontId="9" fillId="8" borderId="0" xfId="0" applyFont="1" applyFill="1" applyAlignment="1">
      <alignment wrapText="1"/>
    </xf>
    <xf numFmtId="0" fontId="9" fillId="8" borderId="47" xfId="0" applyFont="1" applyFill="1" applyBorder="1" applyAlignment="1">
      <alignment horizontal="left" wrapText="1"/>
    </xf>
    <xf numFmtId="0" fontId="0" fillId="0" borderId="36" xfId="0" applyBorder="1"/>
    <xf numFmtId="0" fontId="0" fillId="0" borderId="36" xfId="0" applyBorder="1" applyAlignment="1">
      <alignment wrapText="1"/>
    </xf>
    <xf numFmtId="14" fontId="9" fillId="8" borderId="29" xfId="0" applyNumberFormat="1" applyFont="1" applyFill="1" applyBorder="1" applyAlignment="1">
      <alignment horizontal="left" wrapText="1"/>
    </xf>
    <xf numFmtId="0" fontId="8" fillId="8" borderId="29" xfId="0" applyFont="1" applyFill="1" applyBorder="1" applyAlignment="1">
      <alignment horizontal="center" wrapText="1"/>
    </xf>
    <xf numFmtId="0" fontId="9" fillId="8" borderId="47" xfId="0" applyFont="1" applyFill="1" applyBorder="1" applyAlignment="1">
      <alignment horizontal="center" wrapText="1"/>
    </xf>
    <xf numFmtId="165" fontId="9" fillId="8" borderId="47" xfId="0" applyNumberFormat="1" applyFont="1" applyFill="1" applyBorder="1" applyAlignment="1">
      <alignment horizontal="left" wrapText="1"/>
    </xf>
    <xf numFmtId="164" fontId="9" fillId="8" borderId="47" xfId="2" applyNumberFormat="1" applyFont="1" applyFill="1" applyBorder="1" applyAlignment="1">
      <alignment horizontal="center" wrapText="1"/>
    </xf>
    <xf numFmtId="0" fontId="9" fillId="8" borderId="47" xfId="1" applyFont="1" applyFill="1" applyBorder="1" applyAlignment="1">
      <alignment horizontal="left" wrapText="1"/>
    </xf>
    <xf numFmtId="14" fontId="9" fillId="8" borderId="47" xfId="0" applyNumberFormat="1" applyFont="1" applyFill="1" applyBorder="1" applyAlignment="1">
      <alignment horizontal="center" wrapText="1"/>
    </xf>
    <xf numFmtId="1" fontId="9" fillId="8" borderId="47" xfId="0" applyNumberFormat="1" applyFont="1" applyFill="1" applyBorder="1" applyAlignment="1">
      <alignment horizontal="left" wrapText="1"/>
    </xf>
    <xf numFmtId="0" fontId="0" fillId="0" borderId="36" xfId="0" applyBorder="1" applyAlignment="1">
      <alignment horizontal="center" vertical="center"/>
    </xf>
    <xf numFmtId="0" fontId="0" fillId="0" borderId="36" xfId="0" applyBorder="1" applyAlignment="1">
      <alignment horizontal="center" vertical="center" wrapText="1"/>
    </xf>
    <xf numFmtId="0" fontId="61" fillId="0" borderId="36" xfId="0" applyFont="1" applyBorder="1" applyAlignment="1">
      <alignment vertical="center"/>
    </xf>
    <xf numFmtId="1" fontId="0" fillId="0" borderId="36" xfId="0" applyNumberFormat="1" applyBorder="1" applyAlignment="1">
      <alignment horizontal="center" vertical="center"/>
    </xf>
    <xf numFmtId="0" fontId="61" fillId="0" borderId="36" xfId="0" applyFont="1" applyBorder="1" applyAlignment="1">
      <alignment horizontal="center" vertical="center" wrapText="1"/>
    </xf>
    <xf numFmtId="14" fontId="0" fillId="0" borderId="36" xfId="0" applyNumberFormat="1" applyBorder="1" applyAlignment="1">
      <alignment horizontal="center" vertical="center"/>
    </xf>
    <xf numFmtId="0" fontId="9" fillId="0" borderId="38" xfId="0" applyFont="1" applyBorder="1" applyAlignment="1">
      <alignment wrapText="1"/>
    </xf>
    <xf numFmtId="0" fontId="6" fillId="0" borderId="29" xfId="1" applyBorder="1"/>
    <xf numFmtId="1" fontId="9" fillId="28" borderId="0" xfId="0" applyNumberFormat="1" applyFont="1" applyFill="1" applyAlignment="1">
      <alignment horizontal="center" wrapText="1"/>
    </xf>
    <xf numFmtId="0" fontId="9" fillId="28" borderId="0" xfId="0" applyFont="1" applyFill="1" applyAlignment="1">
      <alignment horizontal="center" wrapText="1"/>
    </xf>
    <xf numFmtId="0" fontId="9" fillId="28" borderId="0" xfId="0" applyFont="1" applyFill="1" applyAlignment="1">
      <alignment horizontal="left" wrapText="1"/>
    </xf>
    <xf numFmtId="0" fontId="9" fillId="28" borderId="0" xfId="0" applyFont="1" applyFill="1" applyAlignment="1">
      <alignment wrapText="1"/>
    </xf>
    <xf numFmtId="168" fontId="9" fillId="28" borderId="0" xfId="0" applyNumberFormat="1" applyFont="1" applyFill="1" applyAlignment="1">
      <alignment horizontal="right" wrapText="1"/>
    </xf>
    <xf numFmtId="167" fontId="9" fillId="28" borderId="0" xfId="0" applyNumberFormat="1" applyFont="1" applyFill="1" applyAlignment="1">
      <alignment horizontal="center" wrapText="1"/>
    </xf>
    <xf numFmtId="171" fontId="9" fillId="28" borderId="0" xfId="0" applyNumberFormat="1" applyFont="1" applyFill="1" applyAlignment="1">
      <alignment horizontal="center" wrapText="1"/>
    </xf>
    <xf numFmtId="164" fontId="9" fillId="28" borderId="0" xfId="2" applyNumberFormat="1" applyFont="1" applyFill="1" applyBorder="1" applyAlignment="1">
      <alignment horizontal="center" wrapText="1"/>
    </xf>
    <xf numFmtId="164" fontId="9" fillId="28" borderId="0" xfId="2" applyNumberFormat="1" applyFont="1" applyFill="1" applyBorder="1" applyAlignment="1">
      <alignment wrapText="1"/>
    </xf>
    <xf numFmtId="0" fontId="6" fillId="28" borderId="0" xfId="1" applyFill="1" applyBorder="1" applyAlignment="1">
      <alignment wrapText="1"/>
    </xf>
    <xf numFmtId="14" fontId="9" fillId="28" borderId="0" xfId="0" applyNumberFormat="1" applyFont="1" applyFill="1" applyAlignment="1">
      <alignment horizontal="center" wrapText="1"/>
    </xf>
    <xf numFmtId="0" fontId="0" fillId="28" borderId="0" xfId="0" applyFill="1" applyAlignment="1">
      <alignment wrapText="1"/>
    </xf>
    <xf numFmtId="0" fontId="44" fillId="28" borderId="0" xfId="0" applyFont="1" applyFill="1" applyAlignment="1">
      <alignment wrapText="1"/>
    </xf>
    <xf numFmtId="0" fontId="9" fillId="33" borderId="0" xfId="0" applyFont="1" applyFill="1" applyAlignment="1">
      <alignment horizontal="center" wrapText="1"/>
    </xf>
    <xf numFmtId="0" fontId="9" fillId="33" borderId="0" xfId="0" applyFont="1" applyFill="1" applyAlignment="1">
      <alignment horizontal="left" wrapText="1"/>
    </xf>
    <xf numFmtId="0" fontId="9" fillId="33" borderId="0" xfId="0" applyFont="1" applyFill="1" applyAlignment="1">
      <alignment wrapText="1"/>
    </xf>
    <xf numFmtId="168" fontId="9" fillId="33" borderId="0" xfId="0" applyNumberFormat="1" applyFont="1" applyFill="1" applyAlignment="1">
      <alignment horizontal="right" wrapText="1"/>
    </xf>
    <xf numFmtId="167" fontId="9" fillId="33" borderId="0" xfId="0" applyNumberFormat="1" applyFont="1" applyFill="1" applyAlignment="1">
      <alignment wrapText="1"/>
    </xf>
    <xf numFmtId="171" fontId="9" fillId="33" borderId="0" xfId="0" applyNumberFormat="1" applyFont="1" applyFill="1" applyAlignment="1">
      <alignment wrapText="1"/>
    </xf>
    <xf numFmtId="164" fontId="9" fillId="33" borderId="0" xfId="2" applyNumberFormat="1" applyFont="1" applyFill="1" applyBorder="1" applyAlignment="1">
      <alignment horizontal="center" wrapText="1"/>
    </xf>
    <xf numFmtId="164" fontId="9" fillId="33" borderId="0" xfId="2" applyNumberFormat="1" applyFont="1" applyFill="1" applyBorder="1" applyAlignment="1">
      <alignment wrapText="1"/>
    </xf>
    <xf numFmtId="14" fontId="9" fillId="33" borderId="0" xfId="0" applyNumberFormat="1" applyFont="1" applyFill="1" applyAlignment="1">
      <alignment horizontal="center" wrapText="1"/>
    </xf>
    <xf numFmtId="0" fontId="0" fillId="33" borderId="0" xfId="0" applyFill="1"/>
    <xf numFmtId="1" fontId="9" fillId="33" borderId="0" xfId="0" applyNumberFormat="1" applyFont="1" applyFill="1" applyAlignment="1">
      <alignment horizontal="center" wrapText="1"/>
    </xf>
    <xf numFmtId="0" fontId="9" fillId="33" borderId="1" xfId="0" applyFont="1" applyFill="1" applyBorder="1" applyAlignment="1">
      <alignment wrapText="1"/>
    </xf>
    <xf numFmtId="0" fontId="35" fillId="33" borderId="0" xfId="0" applyFont="1" applyFill="1" applyAlignment="1">
      <alignment wrapText="1"/>
    </xf>
    <xf numFmtId="171" fontId="30" fillId="33" borderId="0" xfId="0" applyNumberFormat="1" applyFont="1" applyFill="1" applyAlignment="1">
      <alignment wrapText="1"/>
    </xf>
    <xf numFmtId="167" fontId="9" fillId="33" borderId="0" xfId="0" applyNumberFormat="1" applyFont="1" applyFill="1" applyAlignment="1">
      <alignment horizontal="center" wrapText="1"/>
    </xf>
    <xf numFmtId="0" fontId="9" fillId="23" borderId="43" xfId="0" applyFont="1" applyFill="1" applyBorder="1" applyAlignment="1">
      <alignment horizontal="left" wrapText="1"/>
    </xf>
    <xf numFmtId="0" fontId="6" fillId="0" borderId="41" xfId="1" applyBorder="1"/>
    <xf numFmtId="0" fontId="6" fillId="0" borderId="41" xfId="1" applyNumberFormat="1" applyFill="1" applyBorder="1" applyAlignment="1">
      <alignment horizontal="left" wrapText="1"/>
    </xf>
    <xf numFmtId="165" fontId="9" fillId="0" borderId="0" xfId="0" applyNumberFormat="1" applyFont="1"/>
    <xf numFmtId="164" fontId="9" fillId="0" borderId="0" xfId="2" applyNumberFormat="1" applyFont="1" applyFill="1" applyBorder="1"/>
    <xf numFmtId="164" fontId="9" fillId="0" borderId="41" xfId="2" applyNumberFormat="1" applyFont="1" applyBorder="1" applyAlignment="1">
      <alignment horizontal="left"/>
    </xf>
    <xf numFmtId="1" fontId="9" fillId="0" borderId="41" xfId="2" applyNumberFormat="1" applyFont="1" applyBorder="1" applyAlignment="1">
      <alignment horizontal="right"/>
    </xf>
    <xf numFmtId="0" fontId="6" fillId="0" borderId="41" xfId="1" applyNumberFormat="1" applyFill="1" applyBorder="1" applyAlignment="1">
      <alignment horizontal="left"/>
    </xf>
    <xf numFmtId="0" fontId="0" fillId="15" borderId="44" xfId="0" applyFill="1" applyBorder="1" applyAlignment="1">
      <alignment wrapText="1"/>
    </xf>
    <xf numFmtId="0" fontId="45" fillId="0" borderId="44" xfId="0" applyFont="1" applyBorder="1" applyAlignment="1">
      <alignment vertical="center" wrapText="1"/>
    </xf>
    <xf numFmtId="0" fontId="9" fillId="0" borderId="44" xfId="0" applyFont="1" applyBorder="1" applyAlignment="1">
      <alignment horizontal="center" wrapText="1"/>
    </xf>
    <xf numFmtId="0" fontId="29" fillId="15" borderId="44" xfId="0" applyFont="1" applyFill="1" applyBorder="1" applyAlignment="1">
      <alignment horizontal="center"/>
    </xf>
    <xf numFmtId="0" fontId="27" fillId="0" borderId="54" xfId="0" applyFont="1" applyBorder="1" applyAlignment="1">
      <alignment horizontal="center" wrapText="1"/>
    </xf>
    <xf numFmtId="165" fontId="9" fillId="0" borderId="24" xfId="0" applyNumberFormat="1" applyFont="1" applyBorder="1" applyAlignment="1">
      <alignment horizontal="left" wrapText="1"/>
    </xf>
    <xf numFmtId="0" fontId="6" fillId="28" borderId="0" xfId="1" applyFill="1"/>
    <xf numFmtId="0" fontId="0" fillId="28" borderId="0" xfId="0" applyFill="1"/>
    <xf numFmtId="0" fontId="9" fillId="28" borderId="0" xfId="0" applyFont="1" applyFill="1" applyAlignment="1">
      <alignment horizontal="center"/>
    </xf>
    <xf numFmtId="165" fontId="9" fillId="28" borderId="0" xfId="0" applyNumberFormat="1" applyFont="1" applyFill="1" applyAlignment="1">
      <alignment horizontal="left" wrapText="1"/>
    </xf>
    <xf numFmtId="164" fontId="9" fillId="28" borderId="0" xfId="2" applyNumberFormat="1" applyFont="1" applyFill="1" applyAlignment="1">
      <alignment horizontal="left"/>
    </xf>
    <xf numFmtId="1" fontId="9" fillId="28" borderId="0" xfId="2" applyNumberFormat="1" applyFont="1" applyFill="1" applyAlignment="1">
      <alignment horizontal="right"/>
    </xf>
    <xf numFmtId="0" fontId="9" fillId="28" borderId="0" xfId="0" applyFont="1" applyFill="1" applyAlignment="1">
      <alignment horizontal="left"/>
    </xf>
    <xf numFmtId="14" fontId="9" fillId="28" borderId="0" xfId="0" applyNumberFormat="1" applyFont="1" applyFill="1" applyAlignment="1">
      <alignment horizontal="center"/>
    </xf>
    <xf numFmtId="0" fontId="29" fillId="28" borderId="0" xfId="0" applyFont="1" applyFill="1" applyAlignment="1">
      <alignment horizontal="center"/>
    </xf>
    <xf numFmtId="164" fontId="9" fillId="28" borderId="0" xfId="2" applyNumberFormat="1" applyFont="1" applyFill="1" applyBorder="1" applyAlignment="1">
      <alignment horizontal="left" wrapText="1"/>
    </xf>
    <xf numFmtId="0" fontId="27" fillId="0" borderId="46" xfId="0" applyFont="1" applyBorder="1" applyAlignment="1">
      <alignment horizontal="left" wrapText="1"/>
    </xf>
    <xf numFmtId="1" fontId="9" fillId="0" borderId="24" xfId="4" applyNumberFormat="1" applyFont="1" applyBorder="1" applyAlignment="1">
      <alignment horizontal="right" wrapText="1"/>
    </xf>
    <xf numFmtId="1" fontId="9" fillId="28" borderId="0" xfId="0" applyNumberFormat="1" applyFont="1" applyFill="1" applyAlignment="1">
      <alignment horizontal="left" wrapText="1"/>
    </xf>
    <xf numFmtId="0" fontId="27" fillId="28" borderId="0" xfId="0" applyFont="1" applyFill="1" applyAlignment="1">
      <alignment horizontal="left" wrapText="1"/>
    </xf>
    <xf numFmtId="0" fontId="27" fillId="28" borderId="0" xfId="0" applyFont="1" applyFill="1" applyAlignment="1">
      <alignment horizontal="center" wrapText="1"/>
    </xf>
    <xf numFmtId="165" fontId="9" fillId="28" borderId="0" xfId="0" applyNumberFormat="1" applyFont="1" applyFill="1" applyAlignment="1">
      <alignment horizontal="right" wrapText="1"/>
    </xf>
    <xf numFmtId="2" fontId="9" fillId="28" borderId="0" xfId="0" applyNumberFormat="1" applyFont="1" applyFill="1" applyAlignment="1">
      <alignment horizontal="right" wrapText="1"/>
    </xf>
    <xf numFmtId="1" fontId="9" fillId="28" borderId="0" xfId="0" applyNumberFormat="1" applyFont="1" applyFill="1" applyAlignment="1">
      <alignment horizontal="right" wrapText="1"/>
    </xf>
    <xf numFmtId="164" fontId="9" fillId="28" borderId="0" xfId="2" applyNumberFormat="1" applyFont="1" applyFill="1" applyBorder="1" applyAlignment="1">
      <alignment horizontal="right" wrapText="1"/>
    </xf>
    <xf numFmtId="0" fontId="6" fillId="28" borderId="0" xfId="1" applyFill="1" applyBorder="1" applyAlignment="1">
      <alignment horizontal="left" wrapText="1"/>
    </xf>
    <xf numFmtId="14" fontId="9" fillId="28" borderId="0" xfId="0" applyNumberFormat="1" applyFont="1" applyFill="1" applyAlignment="1">
      <alignment horizontal="left" wrapText="1"/>
    </xf>
    <xf numFmtId="0" fontId="9" fillId="28" borderId="0" xfId="1" applyFont="1" applyFill="1" applyAlignment="1">
      <alignment horizontal="left" wrapText="1"/>
    </xf>
    <xf numFmtId="49" fontId="0" fillId="28" borderId="0" xfId="0" applyNumberFormat="1" applyFill="1"/>
    <xf numFmtId="1" fontId="9" fillId="28" borderId="0" xfId="2" applyNumberFormat="1" applyFont="1" applyFill="1" applyBorder="1" applyAlignment="1">
      <alignment horizontal="right" wrapText="1"/>
    </xf>
    <xf numFmtId="0" fontId="9" fillId="28" borderId="0" xfId="0" applyFont="1" applyFill="1" applyAlignment="1">
      <alignment horizontal="left" vertical="center" wrapText="1"/>
    </xf>
    <xf numFmtId="0" fontId="10" fillId="28" borderId="0" xfId="1" applyFont="1" applyFill="1" applyBorder="1" applyAlignment="1">
      <alignment horizontal="left" wrapText="1"/>
    </xf>
    <xf numFmtId="0" fontId="10" fillId="28" borderId="0" xfId="0" applyFont="1" applyFill="1" applyAlignment="1">
      <alignment horizontal="left" wrapText="1"/>
    </xf>
    <xf numFmtId="49" fontId="9" fillId="28" borderId="0" xfId="0" applyNumberFormat="1" applyFont="1" applyFill="1" applyAlignment="1">
      <alignment horizontal="center"/>
    </xf>
    <xf numFmtId="164" fontId="9" fillId="28" borderId="0" xfId="2" applyNumberFormat="1" applyFont="1" applyFill="1" applyAlignment="1">
      <alignment horizontal="center"/>
    </xf>
    <xf numFmtId="0" fontId="9" fillId="28" borderId="0" xfId="0" applyFont="1" applyFill="1"/>
    <xf numFmtId="0" fontId="114" fillId="28" borderId="0" xfId="1" applyFont="1" applyFill="1" applyAlignment="1">
      <alignment wrapText="1"/>
    </xf>
    <xf numFmtId="0" fontId="0" fillId="28" borderId="0" xfId="0" applyFill="1" applyAlignment="1">
      <alignment horizontal="center"/>
    </xf>
    <xf numFmtId="0" fontId="9" fillId="28" borderId="0" xfId="1" applyFont="1" applyFill="1" applyBorder="1" applyAlignment="1">
      <alignment wrapText="1"/>
    </xf>
    <xf numFmtId="0" fontId="61" fillId="28" borderId="0" xfId="0" applyFont="1" applyFill="1"/>
    <xf numFmtId="14" fontId="9" fillId="28" borderId="0" xfId="0" applyNumberFormat="1" applyFont="1" applyFill="1" applyAlignment="1">
      <alignment wrapText="1"/>
    </xf>
    <xf numFmtId="0" fontId="8" fillId="28" borderId="0" xfId="0" applyFont="1" applyFill="1" applyAlignment="1">
      <alignment wrapText="1"/>
    </xf>
    <xf numFmtId="0" fontId="9" fillId="28" borderId="45" xfId="0" applyFont="1" applyFill="1" applyBorder="1" applyAlignment="1">
      <alignment horizontal="center" wrapText="1"/>
    </xf>
    <xf numFmtId="0" fontId="9" fillId="28" borderId="45" xfId="0" applyFont="1" applyFill="1" applyBorder="1" applyAlignment="1">
      <alignment horizontal="left" wrapText="1"/>
    </xf>
    <xf numFmtId="165" fontId="9" fillId="28" borderId="45" xfId="0" applyNumberFormat="1" applyFont="1" applyFill="1" applyBorder="1" applyAlignment="1">
      <alignment horizontal="left" wrapText="1"/>
    </xf>
    <xf numFmtId="164" fontId="9" fillId="28" borderId="45" xfId="2" applyNumberFormat="1" applyFont="1" applyFill="1" applyBorder="1" applyAlignment="1">
      <alignment horizontal="center" wrapText="1"/>
    </xf>
    <xf numFmtId="14" fontId="9" fillId="28" borderId="45" xfId="0" applyNumberFormat="1" applyFont="1" applyFill="1" applyBorder="1" applyAlignment="1">
      <alignment horizontal="center" wrapText="1"/>
    </xf>
    <xf numFmtId="1" fontId="9" fillId="28" borderId="45" xfId="0" applyNumberFormat="1" applyFont="1" applyFill="1" applyBorder="1" applyAlignment="1">
      <alignment horizontal="left" wrapText="1"/>
    </xf>
    <xf numFmtId="0" fontId="9" fillId="28" borderId="29" xfId="0" applyFont="1" applyFill="1" applyBorder="1" applyAlignment="1">
      <alignment horizontal="center" wrapText="1"/>
    </xf>
    <xf numFmtId="0" fontId="9" fillId="28" borderId="29" xfId="0" applyFont="1" applyFill="1" applyBorder="1" applyAlignment="1">
      <alignment horizontal="left" wrapText="1"/>
    </xf>
    <xf numFmtId="0" fontId="9" fillId="28" borderId="29" xfId="1" applyFont="1" applyFill="1" applyBorder="1" applyAlignment="1">
      <alignment horizontal="left" wrapText="1"/>
    </xf>
    <xf numFmtId="0" fontId="9" fillId="28" borderId="29" xfId="0" applyFont="1" applyFill="1" applyBorder="1" applyAlignment="1">
      <alignment horizontal="center"/>
    </xf>
    <xf numFmtId="165" fontId="9" fillId="28" borderId="29" xfId="0" applyNumberFormat="1" applyFont="1" applyFill="1" applyBorder="1" applyAlignment="1">
      <alignment horizontal="left"/>
    </xf>
    <xf numFmtId="1" fontId="9" fillId="28" borderId="29" xfId="2" applyNumberFormat="1" applyFont="1" applyFill="1" applyBorder="1" applyAlignment="1">
      <alignment horizontal="center"/>
    </xf>
    <xf numFmtId="164" fontId="9" fillId="28" borderId="29" xfId="2" applyNumberFormat="1" applyFont="1" applyFill="1" applyBorder="1" applyAlignment="1">
      <alignment horizontal="left"/>
    </xf>
    <xf numFmtId="0" fontId="9" fillId="28" borderId="29" xfId="0" applyFont="1" applyFill="1" applyBorder="1" applyAlignment="1">
      <alignment horizontal="left"/>
    </xf>
    <xf numFmtId="14" fontId="9" fillId="28" borderId="29" xfId="0" applyNumberFormat="1" applyFont="1" applyFill="1" applyBorder="1" applyAlignment="1">
      <alignment horizontal="center" wrapText="1"/>
    </xf>
    <xf numFmtId="0" fontId="9" fillId="28" borderId="29" xfId="1" applyFont="1" applyFill="1" applyBorder="1" applyAlignment="1">
      <alignment horizontal="left"/>
    </xf>
    <xf numFmtId="0" fontId="9" fillId="28" borderId="29" xfId="0" applyFont="1" applyFill="1" applyBorder="1" applyAlignment="1">
      <alignment horizontal="center" vertical="center"/>
    </xf>
    <xf numFmtId="0" fontId="27" fillId="28" borderId="24" xfId="0" applyFont="1" applyFill="1" applyBorder="1" applyAlignment="1">
      <alignment horizontal="left" wrapText="1"/>
    </xf>
    <xf numFmtId="165" fontId="9" fillId="28" borderId="0" xfId="0" applyNumberFormat="1" applyFont="1" applyFill="1" applyAlignment="1">
      <alignment horizontal="left"/>
    </xf>
    <xf numFmtId="0" fontId="9" fillId="28" borderId="0" xfId="1" applyFont="1" applyFill="1" applyAlignment="1">
      <alignment horizontal="left"/>
    </xf>
    <xf numFmtId="14" fontId="9" fillId="28" borderId="0" xfId="0" applyNumberFormat="1" applyFont="1" applyFill="1" applyAlignment="1">
      <alignment horizontal="left"/>
    </xf>
    <xf numFmtId="0" fontId="27" fillId="28" borderId="0" xfId="0" applyFont="1" applyFill="1" applyAlignment="1">
      <alignment horizontal="left"/>
    </xf>
    <xf numFmtId="49" fontId="9" fillId="28" borderId="0" xfId="0" applyNumberFormat="1" applyFont="1" applyFill="1" applyAlignment="1">
      <alignment horizontal="center" wrapText="1"/>
    </xf>
    <xf numFmtId="0" fontId="6" fillId="28" borderId="27" xfId="1" applyFill="1" applyBorder="1" applyAlignment="1">
      <alignment horizontal="left" wrapText="1"/>
    </xf>
    <xf numFmtId="165" fontId="9" fillId="28" borderId="47" xfId="0" applyNumberFormat="1" applyFont="1" applyFill="1" applyBorder="1" applyAlignment="1">
      <alignment horizontal="left" wrapText="1"/>
    </xf>
    <xf numFmtId="0" fontId="9" fillId="28" borderId="47" xfId="0" applyFont="1" applyFill="1" applyBorder="1" applyAlignment="1">
      <alignment horizontal="center" wrapText="1"/>
    </xf>
    <xf numFmtId="171" fontId="9" fillId="28" borderId="0" xfId="0" applyNumberFormat="1" applyFont="1" applyFill="1"/>
    <xf numFmtId="171" fontId="9" fillId="28" borderId="0" xfId="0" applyNumberFormat="1" applyFont="1" applyFill="1" applyAlignment="1">
      <alignment wrapText="1"/>
    </xf>
    <xf numFmtId="164" fontId="9" fillId="28" borderId="0" xfId="2" applyNumberFormat="1" applyFont="1" applyFill="1" applyAlignment="1">
      <alignment horizontal="center" wrapText="1"/>
    </xf>
    <xf numFmtId="0" fontId="6" fillId="28" borderId="0" xfId="1" applyFill="1" applyAlignment="1">
      <alignment wrapText="1"/>
    </xf>
    <xf numFmtId="0" fontId="116" fillId="28" borderId="45" xfId="0" applyFont="1" applyFill="1" applyBorder="1" applyAlignment="1">
      <alignment horizontal="center" wrapText="1"/>
    </xf>
    <xf numFmtId="0" fontId="116" fillId="28" borderId="45" xfId="0" applyFont="1" applyFill="1" applyBorder="1" applyAlignment="1">
      <alignment horizontal="left" wrapText="1"/>
    </xf>
    <xf numFmtId="165" fontId="116" fillId="28" borderId="45" xfId="0" applyNumberFormat="1" applyFont="1" applyFill="1" applyBorder="1" applyAlignment="1">
      <alignment horizontal="left" wrapText="1"/>
    </xf>
    <xf numFmtId="164" fontId="116" fillId="28" borderId="45" xfId="2" applyNumberFormat="1" applyFont="1" applyFill="1" applyBorder="1" applyAlignment="1">
      <alignment horizontal="center" wrapText="1"/>
    </xf>
    <xf numFmtId="14" fontId="116" fillId="28" borderId="45" xfId="0" applyNumberFormat="1" applyFont="1" applyFill="1" applyBorder="1" applyAlignment="1">
      <alignment horizontal="center" wrapText="1"/>
    </xf>
    <xf numFmtId="1" fontId="116" fillId="28" borderId="45" xfId="0" applyNumberFormat="1" applyFont="1" applyFill="1" applyBorder="1" applyAlignment="1">
      <alignment horizontal="left" wrapText="1"/>
    </xf>
    <xf numFmtId="0" fontId="116" fillId="8" borderId="45" xfId="0" applyFont="1" applyFill="1" applyBorder="1" applyAlignment="1">
      <alignment horizontal="left" wrapText="1"/>
    </xf>
    <xf numFmtId="3" fontId="0" fillId="28" borderId="0" xfId="0" applyNumberFormat="1" applyFill="1"/>
    <xf numFmtId="164" fontId="9" fillId="28" borderId="0" xfId="2" applyNumberFormat="1" applyFont="1" applyFill="1" applyAlignment="1">
      <alignment wrapText="1"/>
    </xf>
    <xf numFmtId="165" fontId="9" fillId="28" borderId="0" xfId="0" applyNumberFormat="1" applyFont="1" applyFill="1" applyAlignment="1">
      <alignment horizontal="center" wrapText="1"/>
    </xf>
    <xf numFmtId="0" fontId="9" fillId="28" borderId="0" xfId="1" applyNumberFormat="1" applyFont="1" applyFill="1" applyAlignment="1">
      <alignment horizontal="left" wrapText="1"/>
    </xf>
    <xf numFmtId="0" fontId="9" fillId="28" borderId="0" xfId="1" applyNumberFormat="1" applyFont="1" applyFill="1" applyAlignment="1">
      <alignment horizontal="left"/>
    </xf>
    <xf numFmtId="1" fontId="9" fillId="28" borderId="0" xfId="2" applyNumberFormat="1" applyFont="1" applyFill="1" applyAlignment="1">
      <alignment horizontal="right" wrapText="1"/>
    </xf>
    <xf numFmtId="164" fontId="9" fillId="28" borderId="0" xfId="2" applyNumberFormat="1" applyFont="1" applyFill="1" applyAlignment="1">
      <alignment horizontal="right" wrapText="1"/>
    </xf>
    <xf numFmtId="0" fontId="27" fillId="34" borderId="43" xfId="0" applyFont="1" applyFill="1" applyBorder="1" applyAlignment="1">
      <alignment wrapText="1"/>
    </xf>
    <xf numFmtId="0" fontId="6" fillId="28" borderId="0" xfId="1" applyFill="1" applyAlignment="1">
      <alignment horizontal="left" wrapText="1"/>
    </xf>
    <xf numFmtId="1" fontId="9" fillId="28" borderId="0" xfId="4" applyNumberFormat="1" applyFont="1" applyFill="1" applyBorder="1" applyAlignment="1">
      <alignment horizontal="right" wrapText="1"/>
    </xf>
    <xf numFmtId="164" fontId="9" fillId="28" borderId="0" xfId="4" applyNumberFormat="1" applyFont="1" applyFill="1" applyBorder="1" applyAlignment="1">
      <alignment horizontal="right" wrapText="1"/>
    </xf>
    <xf numFmtId="0" fontId="9" fillId="28" borderId="27" xfId="1" applyFont="1" applyFill="1" applyBorder="1" applyAlignment="1">
      <alignment horizontal="left" wrapText="1"/>
    </xf>
    <xf numFmtId="164" fontId="9" fillId="28" borderId="0" xfId="2" applyNumberFormat="1" applyFont="1" applyFill="1" applyBorder="1" applyAlignment="1">
      <alignment horizontal="left"/>
    </xf>
    <xf numFmtId="0" fontId="6" fillId="28" borderId="29" xfId="1" applyFill="1" applyBorder="1" applyAlignment="1">
      <alignment horizontal="left" wrapText="1"/>
    </xf>
    <xf numFmtId="49" fontId="9" fillId="28" borderId="0" xfId="0" applyNumberFormat="1" applyFont="1" applyFill="1" applyAlignment="1">
      <alignment horizontal="left" wrapText="1"/>
    </xf>
    <xf numFmtId="0" fontId="6" fillId="28" borderId="0" xfId="1" applyNumberFormat="1" applyFill="1"/>
    <xf numFmtId="164" fontId="9" fillId="28" borderId="0" xfId="2" applyNumberFormat="1" applyFont="1" applyFill="1" applyAlignment="1">
      <alignment horizontal="left" wrapText="1"/>
    </xf>
    <xf numFmtId="164" fontId="9" fillId="28" borderId="0" xfId="2" applyNumberFormat="1" applyFont="1" applyFill="1" applyBorder="1" applyAlignment="1">
      <alignment horizontal="center"/>
    </xf>
    <xf numFmtId="1" fontId="9" fillId="28" borderId="0" xfId="2" applyNumberFormat="1" applyFont="1" applyFill="1" applyBorder="1" applyAlignment="1">
      <alignment horizontal="right"/>
    </xf>
    <xf numFmtId="0" fontId="6" fillId="28" borderId="0" xfId="1" applyFill="1" applyBorder="1" applyAlignment="1">
      <alignment horizontal="left"/>
    </xf>
    <xf numFmtId="0" fontId="27" fillId="28" borderId="27" xfId="0" applyFont="1" applyFill="1" applyBorder="1" applyAlignment="1">
      <alignment horizontal="left" wrapText="1"/>
    </xf>
    <xf numFmtId="165" fontId="9" fillId="28" borderId="29" xfId="0" applyNumberFormat="1" applyFont="1" applyFill="1" applyBorder="1" applyAlignment="1">
      <alignment horizontal="left" wrapText="1"/>
    </xf>
    <xf numFmtId="1" fontId="9" fillId="28" borderId="29" xfId="2" applyNumberFormat="1" applyFont="1" applyFill="1" applyBorder="1" applyAlignment="1">
      <alignment horizontal="center" wrapText="1"/>
    </xf>
    <xf numFmtId="0" fontId="0" fillId="28" borderId="29" xfId="0" applyFill="1" applyBorder="1"/>
    <xf numFmtId="0" fontId="0" fillId="28" borderId="0" xfId="0" quotePrefix="1" applyFill="1"/>
    <xf numFmtId="49" fontId="9" fillId="28" borderId="0" xfId="2" applyNumberFormat="1" applyFont="1" applyFill="1" applyAlignment="1">
      <alignment horizontal="left" wrapText="1"/>
    </xf>
    <xf numFmtId="0" fontId="18" fillId="28" borderId="0" xfId="0" applyFont="1" applyFill="1" applyAlignment="1">
      <alignment horizontal="left" wrapText="1"/>
    </xf>
    <xf numFmtId="164" fontId="9" fillId="28" borderId="0" xfId="4" applyNumberFormat="1" applyFont="1" applyFill="1" applyAlignment="1">
      <alignment horizontal="right" wrapText="1"/>
    </xf>
    <xf numFmtId="0" fontId="27" fillId="28" borderId="0" xfId="0" quotePrefix="1" applyFont="1" applyFill="1" applyAlignment="1">
      <alignment horizontal="left"/>
    </xf>
    <xf numFmtId="0" fontId="9" fillId="28" borderId="27" xfId="0" applyFont="1" applyFill="1" applyBorder="1" applyAlignment="1">
      <alignment wrapText="1"/>
    </xf>
    <xf numFmtId="0" fontId="9" fillId="28" borderId="29" xfId="0" quotePrefix="1" applyFont="1" applyFill="1" applyBorder="1" applyAlignment="1">
      <alignment horizontal="left"/>
    </xf>
    <xf numFmtId="0" fontId="6" fillId="28" borderId="0" xfId="1" applyFill="1" applyAlignment="1">
      <alignment horizontal="left"/>
    </xf>
    <xf numFmtId="164" fontId="9" fillId="28" borderId="0" xfId="4" applyNumberFormat="1" applyFont="1" applyFill="1" applyBorder="1" applyAlignment="1">
      <alignment horizontal="center"/>
    </xf>
    <xf numFmtId="1" fontId="9" fillId="28" borderId="0" xfId="4" applyNumberFormat="1" applyFont="1" applyFill="1" applyBorder="1" applyAlignment="1">
      <alignment horizontal="right"/>
    </xf>
    <xf numFmtId="0" fontId="0" fillId="28" borderId="24" xfId="0" applyFill="1" applyBorder="1"/>
    <xf numFmtId="0" fontId="27" fillId="28" borderId="1" xfId="0" applyFont="1" applyFill="1" applyBorder="1" applyAlignment="1">
      <alignment horizontal="left" wrapText="1"/>
    </xf>
    <xf numFmtId="0" fontId="9" fillId="28" borderId="1" xfId="0" applyFont="1" applyFill="1" applyBorder="1" applyAlignment="1">
      <alignment horizontal="left" wrapText="1"/>
    </xf>
    <xf numFmtId="0" fontId="0" fillId="28" borderId="1" xfId="0" applyFill="1" applyBorder="1"/>
    <xf numFmtId="165" fontId="9" fillId="28" borderId="1" xfId="0" applyNumberFormat="1" applyFont="1" applyFill="1" applyBorder="1" applyAlignment="1">
      <alignment horizontal="right" wrapText="1"/>
    </xf>
    <xf numFmtId="2" fontId="9" fillId="28" borderId="1" xfId="0" applyNumberFormat="1" applyFont="1" applyFill="1" applyBorder="1" applyAlignment="1">
      <alignment horizontal="right" wrapText="1"/>
    </xf>
    <xf numFmtId="0" fontId="0" fillId="28" borderId="1" xfId="0" applyFill="1" applyBorder="1" applyAlignment="1">
      <alignment wrapText="1"/>
    </xf>
    <xf numFmtId="0" fontId="9" fillId="28" borderId="1" xfId="0" applyFont="1" applyFill="1" applyBorder="1" applyAlignment="1">
      <alignment horizontal="center" wrapText="1"/>
    </xf>
    <xf numFmtId="49" fontId="9" fillId="28" borderId="1" xfId="0" applyNumberFormat="1" applyFont="1" applyFill="1" applyBorder="1" applyAlignment="1">
      <alignment horizontal="left" wrapText="1"/>
    </xf>
    <xf numFmtId="49" fontId="116" fillId="28" borderId="45" xfId="0" applyNumberFormat="1" applyFont="1" applyFill="1" applyBorder="1" applyAlignment="1">
      <alignment horizontal="center" wrapText="1"/>
    </xf>
    <xf numFmtId="0" fontId="27" fillId="28" borderId="0" xfId="1" applyFont="1" applyFill="1" applyAlignment="1">
      <alignment horizontal="left"/>
    </xf>
    <xf numFmtId="49" fontId="9" fillId="28" borderId="0" xfId="0" applyNumberFormat="1" applyFont="1" applyFill="1" applyAlignment="1">
      <alignment horizontal="left" vertical="center" wrapText="1"/>
    </xf>
    <xf numFmtId="49" fontId="9" fillId="28" borderId="45" xfId="0" applyNumberFormat="1" applyFont="1" applyFill="1" applyBorder="1" applyAlignment="1">
      <alignment horizontal="center" wrapText="1"/>
    </xf>
    <xf numFmtId="0" fontId="6" fillId="28" borderId="45" xfId="1" applyFill="1" applyBorder="1" applyAlignment="1">
      <alignment horizontal="left" wrapText="1"/>
    </xf>
    <xf numFmtId="0" fontId="9" fillId="28" borderId="0" xfId="0" quotePrefix="1" applyFont="1" applyFill="1" applyAlignment="1">
      <alignment horizontal="center" wrapText="1"/>
    </xf>
    <xf numFmtId="1" fontId="9" fillId="28" borderId="0" xfId="2" applyNumberFormat="1" applyFont="1" applyFill="1" applyBorder="1" applyAlignment="1">
      <alignment horizontal="left" wrapText="1"/>
    </xf>
    <xf numFmtId="0" fontId="27" fillId="34" borderId="0" xfId="0" applyFont="1" applyFill="1" applyAlignment="1">
      <alignment horizontal="left" wrapText="1"/>
    </xf>
    <xf numFmtId="1" fontId="9" fillId="28" borderId="0" xfId="2" applyNumberFormat="1" applyFont="1" applyFill="1" applyAlignment="1">
      <alignment horizontal="left" wrapText="1"/>
    </xf>
    <xf numFmtId="0" fontId="27" fillId="28" borderId="43" xfId="0" applyFont="1" applyFill="1" applyBorder="1" applyAlignment="1">
      <alignment wrapText="1"/>
    </xf>
    <xf numFmtId="0" fontId="27" fillId="28" borderId="0" xfId="0" applyFont="1" applyFill="1" applyAlignment="1">
      <alignment wrapText="1"/>
    </xf>
    <xf numFmtId="166" fontId="9" fillId="28" borderId="0" xfId="2" applyNumberFormat="1" applyFont="1" applyFill="1" applyAlignment="1">
      <alignment horizontal="right" wrapText="1"/>
    </xf>
    <xf numFmtId="2" fontId="9" fillId="28" borderId="0" xfId="2" applyNumberFormat="1" applyFont="1" applyFill="1" applyAlignment="1">
      <alignment horizontal="right" wrapText="1"/>
    </xf>
    <xf numFmtId="169" fontId="9" fillId="28" borderId="0" xfId="2" applyNumberFormat="1" applyFont="1" applyFill="1" applyAlignment="1">
      <alignment horizontal="right" wrapText="1"/>
    </xf>
    <xf numFmtId="0" fontId="9" fillId="28" borderId="27" xfId="0" applyFont="1" applyFill="1" applyBorder="1" applyAlignment="1">
      <alignment horizontal="left" wrapText="1"/>
    </xf>
    <xf numFmtId="0" fontId="9" fillId="28" borderId="0" xfId="1" applyFont="1" applyFill="1" applyBorder="1" applyAlignment="1">
      <alignment horizontal="left" wrapText="1"/>
    </xf>
    <xf numFmtId="49" fontId="9" fillId="28" borderId="0" xfId="0" applyNumberFormat="1" applyFont="1" applyFill="1" applyAlignment="1">
      <alignment wrapText="1"/>
    </xf>
    <xf numFmtId="0" fontId="9" fillId="28" borderId="0" xfId="0" quotePrefix="1" applyFont="1" applyFill="1" applyAlignment="1">
      <alignment horizontal="left" wrapText="1"/>
    </xf>
    <xf numFmtId="0" fontId="9" fillId="28" borderId="43" xfId="0" applyFont="1" applyFill="1" applyBorder="1" applyAlignment="1">
      <alignment wrapText="1"/>
    </xf>
    <xf numFmtId="0" fontId="9" fillId="28" borderId="43" xfId="0" applyFont="1" applyFill="1" applyBorder="1" applyAlignment="1">
      <alignment horizontal="left" wrapText="1"/>
    </xf>
    <xf numFmtId="1" fontId="9" fillId="28" borderId="0" xfId="2" quotePrefix="1" applyNumberFormat="1" applyFont="1" applyFill="1" applyAlignment="1">
      <alignment horizontal="right" wrapText="1"/>
    </xf>
    <xf numFmtId="2" fontId="9" fillId="28" borderId="0" xfId="2" applyNumberFormat="1" applyFont="1" applyFill="1" applyBorder="1" applyAlignment="1">
      <alignment horizontal="right" wrapText="1"/>
    </xf>
    <xf numFmtId="165" fontId="9" fillId="33" borderId="0" xfId="0" applyNumberFormat="1" applyFont="1" applyFill="1" applyAlignment="1">
      <alignment horizontal="left" wrapText="1"/>
    </xf>
    <xf numFmtId="1" fontId="9" fillId="33" borderId="0" xfId="2" applyNumberFormat="1" applyFont="1" applyFill="1" applyAlignment="1">
      <alignment horizontal="right" wrapText="1"/>
    </xf>
    <xf numFmtId="1" fontId="9" fillId="33" borderId="0" xfId="2" applyNumberFormat="1" applyFont="1" applyFill="1" applyBorder="1" applyAlignment="1">
      <alignment horizontal="left" wrapText="1"/>
    </xf>
    <xf numFmtId="0" fontId="27" fillId="33" borderId="43" xfId="0" applyFont="1" applyFill="1" applyBorder="1" applyAlignment="1">
      <alignment wrapText="1"/>
    </xf>
    <xf numFmtId="0" fontId="6" fillId="33" borderId="0" xfId="1" applyFill="1" applyAlignment="1">
      <alignment horizontal="left" wrapText="1"/>
    </xf>
    <xf numFmtId="0" fontId="10" fillId="33" borderId="0" xfId="0" applyFont="1" applyFill="1" applyAlignment="1">
      <alignment horizontal="left" wrapText="1"/>
    </xf>
    <xf numFmtId="1" fontId="9" fillId="33" borderId="0" xfId="2" applyNumberFormat="1" applyFont="1" applyFill="1" applyAlignment="1">
      <alignment horizontal="left" wrapText="1"/>
    </xf>
    <xf numFmtId="0" fontId="0" fillId="33" borderId="0" xfId="0" applyFill="1" applyAlignment="1">
      <alignment wrapText="1"/>
    </xf>
    <xf numFmtId="0" fontId="27" fillId="33" borderId="0" xfId="0" applyFont="1" applyFill="1" applyAlignment="1">
      <alignment horizontal="left" wrapText="1"/>
    </xf>
    <xf numFmtId="0" fontId="9" fillId="33" borderId="43" xfId="0" applyFont="1" applyFill="1" applyBorder="1" applyAlignment="1">
      <alignment horizontal="left" wrapText="1"/>
    </xf>
    <xf numFmtId="49" fontId="9" fillId="33" borderId="0" xfId="0" applyNumberFormat="1" applyFont="1" applyFill="1" applyAlignment="1">
      <alignment wrapText="1"/>
    </xf>
    <xf numFmtId="164" fontId="9" fillId="33" borderId="0" xfId="2" applyNumberFormat="1" applyFont="1" applyFill="1" applyAlignment="1">
      <alignment horizontal="right" wrapText="1"/>
    </xf>
    <xf numFmtId="0" fontId="6" fillId="33" borderId="0" xfId="1" applyFill="1" applyBorder="1" applyAlignment="1">
      <alignment horizontal="left"/>
    </xf>
    <xf numFmtId="1" fontId="9" fillId="33" borderId="0" xfId="2" quotePrefix="1" applyNumberFormat="1" applyFont="1" applyFill="1" applyAlignment="1">
      <alignment horizontal="right" wrapText="1"/>
    </xf>
    <xf numFmtId="169" fontId="9" fillId="33" borderId="0" xfId="2" applyNumberFormat="1" applyFont="1" applyFill="1" applyAlignment="1">
      <alignment horizontal="right" wrapText="1"/>
    </xf>
    <xf numFmtId="0" fontId="9" fillId="33" borderId="0" xfId="0" applyFont="1" applyFill="1" applyAlignment="1">
      <alignment horizontal="left" vertical="center" wrapText="1"/>
    </xf>
    <xf numFmtId="0" fontId="0" fillId="28" borderId="43" xfId="0" applyFill="1" applyBorder="1" applyAlignment="1">
      <alignment wrapText="1"/>
    </xf>
    <xf numFmtId="2" fontId="9" fillId="28" borderId="0" xfId="0" applyNumberFormat="1" applyFont="1" applyFill="1" applyAlignment="1">
      <alignment horizontal="left" wrapText="1"/>
    </xf>
    <xf numFmtId="1" fontId="9" fillId="33" borderId="0" xfId="2" applyNumberFormat="1" applyFont="1" applyFill="1" applyBorder="1" applyAlignment="1">
      <alignment horizontal="right" wrapText="1"/>
    </xf>
    <xf numFmtId="164" fontId="9" fillId="33" borderId="0" xfId="2" applyNumberFormat="1" applyFont="1" applyFill="1" applyBorder="1" applyAlignment="1">
      <alignment horizontal="left" wrapText="1"/>
    </xf>
    <xf numFmtId="0" fontId="9" fillId="33" borderId="0" xfId="1" applyFont="1" applyFill="1" applyBorder="1" applyAlignment="1">
      <alignment horizontal="left" wrapText="1"/>
    </xf>
    <xf numFmtId="0" fontId="10" fillId="33" borderId="0" xfId="1" applyFont="1" applyFill="1" applyBorder="1" applyAlignment="1">
      <alignment horizontal="left" wrapText="1"/>
    </xf>
    <xf numFmtId="165" fontId="27" fillId="28" borderId="0" xfId="0" applyNumberFormat="1" applyFont="1" applyFill="1" applyAlignment="1">
      <alignment horizontal="right" wrapText="1"/>
    </xf>
    <xf numFmtId="2" fontId="27" fillId="28" borderId="0" xfId="0" applyNumberFormat="1" applyFont="1" applyFill="1" applyAlignment="1">
      <alignment horizontal="right" wrapText="1"/>
    </xf>
    <xf numFmtId="166" fontId="9" fillId="0" borderId="0" xfId="2" applyNumberFormat="1" applyFont="1" applyAlignment="1">
      <alignment wrapText="1"/>
    </xf>
    <xf numFmtId="0" fontId="2" fillId="28" borderId="0" xfId="0" applyFont="1" applyFill="1"/>
    <xf numFmtId="0" fontId="76" fillId="28" borderId="0" xfId="0" applyFont="1" applyFill="1"/>
    <xf numFmtId="0" fontId="30" fillId="28" borderId="0" xfId="0" applyFont="1" applyFill="1"/>
    <xf numFmtId="0" fontId="27" fillId="33" borderId="0" xfId="0" applyFont="1" applyFill="1" applyAlignment="1">
      <alignment horizontal="center" wrapText="1"/>
    </xf>
    <xf numFmtId="166" fontId="9" fillId="33" borderId="0" xfId="2" applyNumberFormat="1" applyFont="1" applyFill="1" applyBorder="1" applyAlignment="1">
      <alignment horizontal="right" wrapText="1"/>
    </xf>
    <xf numFmtId="166" fontId="9" fillId="33" borderId="0" xfId="2" applyNumberFormat="1" applyFont="1" applyFill="1" applyAlignment="1">
      <alignment horizontal="right" wrapText="1"/>
    </xf>
    <xf numFmtId="0" fontId="9" fillId="28" borderId="24" xfId="0" applyFont="1" applyFill="1" applyBorder="1" applyAlignment="1">
      <alignment horizontal="center" wrapText="1"/>
    </xf>
    <xf numFmtId="0" fontId="9" fillId="28" borderId="24" xfId="0" applyFont="1" applyFill="1" applyBorder="1" applyAlignment="1">
      <alignment horizontal="left" wrapText="1"/>
    </xf>
    <xf numFmtId="165" fontId="9" fillId="28" borderId="24" xfId="0" applyNumberFormat="1" applyFont="1" applyFill="1" applyBorder="1" applyAlignment="1">
      <alignment horizontal="left" wrapText="1"/>
    </xf>
    <xf numFmtId="1" fontId="9" fillId="28" borderId="24" xfId="2" applyNumberFormat="1" applyFont="1" applyFill="1" applyBorder="1" applyAlignment="1">
      <alignment horizontal="right" wrapText="1"/>
    </xf>
    <xf numFmtId="14" fontId="9" fillId="28" borderId="24" xfId="0" applyNumberFormat="1" applyFont="1" applyFill="1" applyBorder="1" applyAlignment="1">
      <alignment horizontal="center" wrapText="1"/>
    </xf>
    <xf numFmtId="0" fontId="9" fillId="28" borderId="25" xfId="0" applyFont="1" applyFill="1" applyBorder="1" applyAlignment="1">
      <alignment horizontal="left" wrapText="1"/>
    </xf>
    <xf numFmtId="0" fontId="8" fillId="28" borderId="0" xfId="0" applyFont="1" applyFill="1" applyAlignment="1">
      <alignment vertical="center" wrapText="1"/>
    </xf>
    <xf numFmtId="166" fontId="9" fillId="28" borderId="0" xfId="2" applyNumberFormat="1" applyFont="1" applyFill="1" applyBorder="1" applyAlignment="1">
      <alignment horizontal="right" wrapText="1"/>
    </xf>
    <xf numFmtId="164" fontId="9" fillId="28" borderId="0" xfId="0" applyNumberFormat="1" applyFont="1" applyFill="1" applyAlignment="1">
      <alignment horizontal="left"/>
    </xf>
    <xf numFmtId="1" fontId="9" fillId="28" borderId="0" xfId="0" applyNumberFormat="1" applyFont="1" applyFill="1" applyAlignment="1">
      <alignment horizontal="right"/>
    </xf>
    <xf numFmtId="165" fontId="9" fillId="33" borderId="0" xfId="0" applyNumberFormat="1" applyFont="1" applyFill="1" applyAlignment="1">
      <alignment horizontal="right" wrapText="1"/>
    </xf>
    <xf numFmtId="2" fontId="27" fillId="33" borderId="0" xfId="0" applyNumberFormat="1" applyFont="1" applyFill="1" applyAlignment="1">
      <alignment horizontal="right" wrapText="1"/>
    </xf>
    <xf numFmtId="1" fontId="9" fillId="33" borderId="0" xfId="0" applyNumberFormat="1" applyFont="1" applyFill="1" applyAlignment="1">
      <alignment horizontal="right" wrapText="1"/>
    </xf>
    <xf numFmtId="164" fontId="9" fillId="33" borderId="0" xfId="2" applyNumberFormat="1" applyFont="1" applyFill="1" applyBorder="1" applyAlignment="1">
      <alignment horizontal="right" wrapText="1"/>
    </xf>
    <xf numFmtId="14" fontId="9" fillId="33" borderId="0" xfId="0" applyNumberFormat="1" applyFont="1" applyFill="1" applyAlignment="1">
      <alignment horizontal="left" wrapText="1"/>
    </xf>
    <xf numFmtId="0" fontId="9" fillId="33" borderId="0" xfId="0" quotePrefix="1" applyFont="1" applyFill="1" applyAlignment="1">
      <alignment horizontal="left" wrapText="1"/>
    </xf>
    <xf numFmtId="0" fontId="54" fillId="33" borderId="0" xfId="0" applyFont="1" applyFill="1" applyAlignment="1">
      <alignment wrapText="1"/>
    </xf>
    <xf numFmtId="0" fontId="0" fillId="33" borderId="0" xfId="0" applyFill="1" applyAlignment="1">
      <alignment horizontal="right"/>
    </xf>
    <xf numFmtId="14" fontId="0" fillId="33" borderId="0" xfId="0" applyNumberFormat="1" applyFill="1" applyAlignment="1">
      <alignment wrapText="1"/>
    </xf>
    <xf numFmtId="0" fontId="27" fillId="28" borderId="0" xfId="0" applyFont="1" applyFill="1" applyAlignment="1">
      <alignment horizontal="right" wrapText="1"/>
    </xf>
    <xf numFmtId="14" fontId="27" fillId="28" borderId="0" xfId="0" applyNumberFormat="1" applyFont="1" applyFill="1" applyAlignment="1">
      <alignment horizontal="left" wrapText="1"/>
    </xf>
    <xf numFmtId="0" fontId="9" fillId="28" borderId="39" xfId="0" applyFont="1" applyFill="1" applyBorder="1" applyAlignment="1">
      <alignment horizontal="left" wrapText="1"/>
    </xf>
    <xf numFmtId="14" fontId="9" fillId="28" borderId="39" xfId="0" applyNumberFormat="1" applyFont="1" applyFill="1" applyBorder="1" applyAlignment="1">
      <alignment horizontal="center" wrapText="1"/>
    </xf>
    <xf numFmtId="0" fontId="9" fillId="28" borderId="0" xfId="0" applyFont="1" applyFill="1" applyAlignment="1">
      <alignment vertical="center" wrapText="1"/>
    </xf>
    <xf numFmtId="0" fontId="10" fillId="28" borderId="0" xfId="1" applyFont="1" applyFill="1" applyAlignment="1">
      <alignment horizontal="left" wrapText="1"/>
    </xf>
    <xf numFmtId="0" fontId="9" fillId="28" borderId="0" xfId="0" quotePrefix="1" applyFont="1" applyFill="1" applyAlignment="1">
      <alignment horizontal="left"/>
    </xf>
    <xf numFmtId="0" fontId="51" fillId="28" borderId="0" xfId="0" applyFont="1" applyFill="1"/>
    <xf numFmtId="0" fontId="0" fillId="28" borderId="27" xfId="0" applyFill="1" applyBorder="1"/>
    <xf numFmtId="0" fontId="9" fillId="28" borderId="51" xfId="0" applyFont="1" applyFill="1" applyBorder="1" applyAlignment="1">
      <alignment horizontal="left" wrapText="1"/>
    </xf>
    <xf numFmtId="0" fontId="0" fillId="3" borderId="28" xfId="0" applyFill="1" applyBorder="1" applyAlignment="1">
      <alignment horizontal="center" vertical="center" wrapText="1" readingOrder="1"/>
    </xf>
    <xf numFmtId="0" fontId="0" fillId="3" borderId="61" xfId="0" applyFill="1" applyBorder="1" applyAlignment="1">
      <alignment horizontal="center" vertical="center" wrapText="1" readingOrder="1"/>
    </xf>
    <xf numFmtId="165" fontId="9" fillId="28" borderId="24" xfId="0" applyNumberFormat="1" applyFont="1" applyFill="1" applyBorder="1" applyAlignment="1">
      <alignment horizontal="right" wrapText="1"/>
    </xf>
    <xf numFmtId="1" fontId="9" fillId="28" borderId="24" xfId="0" applyNumberFormat="1" applyFont="1" applyFill="1" applyBorder="1" applyAlignment="1">
      <alignment horizontal="right" wrapText="1"/>
    </xf>
    <xf numFmtId="14" fontId="9" fillId="28" borderId="24" xfId="0" applyNumberFormat="1" applyFont="1" applyFill="1" applyBorder="1" applyAlignment="1">
      <alignment horizontal="left" wrapText="1"/>
    </xf>
    <xf numFmtId="0" fontId="0" fillId="33" borderId="0" xfId="0" applyFill="1" applyAlignment="1">
      <alignment vertical="center" wrapText="1"/>
    </xf>
    <xf numFmtId="0" fontId="9" fillId="33" borderId="0" xfId="1" applyFont="1" applyFill="1" applyAlignment="1">
      <alignment horizontal="left" wrapText="1"/>
    </xf>
    <xf numFmtId="164" fontId="9" fillId="28" borderId="24" xfId="4" applyNumberFormat="1" applyFont="1" applyFill="1" applyBorder="1" applyAlignment="1">
      <alignment horizontal="right" wrapText="1"/>
    </xf>
    <xf numFmtId="0" fontId="9" fillId="28" borderId="0" xfId="1" applyFont="1" applyFill="1" applyBorder="1" applyAlignment="1">
      <alignment horizontal="left" vertical="center" wrapText="1"/>
    </xf>
    <xf numFmtId="165" fontId="9" fillId="28" borderId="0" xfId="0" applyNumberFormat="1" applyFont="1" applyFill="1" applyAlignment="1">
      <alignment horizontal="right"/>
    </xf>
    <xf numFmtId="0" fontId="9" fillId="28" borderId="0" xfId="4" applyNumberFormat="1" applyFont="1" applyFill="1" applyBorder="1" applyAlignment="1">
      <alignment horizontal="right" wrapText="1"/>
    </xf>
    <xf numFmtId="2" fontId="9" fillId="33" borderId="0" xfId="0" applyNumberFormat="1" applyFont="1" applyFill="1" applyAlignment="1">
      <alignment horizontal="right" wrapText="1"/>
    </xf>
    <xf numFmtId="164" fontId="9" fillId="33" borderId="0" xfId="4" applyNumberFormat="1" applyFont="1" applyFill="1" applyBorder="1" applyAlignment="1">
      <alignment horizontal="right" wrapText="1"/>
    </xf>
    <xf numFmtId="0" fontId="0" fillId="33" borderId="0" xfId="0" applyFill="1" applyAlignment="1">
      <alignment horizontal="left" wrapText="1"/>
    </xf>
    <xf numFmtId="0" fontId="0" fillId="28" borderId="0" xfId="0" quotePrefix="1" applyFill="1" applyAlignment="1">
      <alignment wrapText="1"/>
    </xf>
    <xf numFmtId="1" fontId="27" fillId="28" borderId="0" xfId="0" applyNumberFormat="1" applyFont="1" applyFill="1" applyAlignment="1">
      <alignment horizontal="right" wrapText="1"/>
    </xf>
    <xf numFmtId="170" fontId="27" fillId="28" borderId="0" xfId="4" applyNumberFormat="1" applyFont="1" applyFill="1" applyBorder="1" applyAlignment="1">
      <alignment horizontal="right" wrapText="1"/>
    </xf>
    <xf numFmtId="0" fontId="27" fillId="33" borderId="0" xfId="0" applyFont="1" applyFill="1" applyAlignment="1">
      <alignment horizontal="right" wrapText="1"/>
    </xf>
    <xf numFmtId="3" fontId="9" fillId="28" borderId="0" xfId="0" applyNumberFormat="1" applyFont="1" applyFill="1" applyAlignment="1">
      <alignment horizontal="left" wrapText="1"/>
    </xf>
    <xf numFmtId="0" fontId="27" fillId="28" borderId="0" xfId="0" applyFont="1" applyFill="1" applyAlignment="1">
      <alignment vertical="center" wrapText="1"/>
    </xf>
    <xf numFmtId="0" fontId="9" fillId="33" borderId="0" xfId="0" applyFont="1" applyFill="1" applyAlignment="1">
      <alignment vertical="center" wrapText="1"/>
    </xf>
    <xf numFmtId="165" fontId="9" fillId="28" borderId="0" xfId="2" applyNumberFormat="1" applyFont="1" applyFill="1" applyBorder="1" applyAlignment="1">
      <alignment horizontal="right"/>
    </xf>
    <xf numFmtId="0" fontId="6" fillId="28" borderId="46" xfId="1" applyFill="1" applyBorder="1" applyAlignment="1">
      <alignment horizontal="left" wrapText="1"/>
    </xf>
    <xf numFmtId="14" fontId="6" fillId="28" borderId="0" xfId="1" applyNumberFormat="1" applyFill="1" applyBorder="1" applyAlignment="1">
      <alignment horizontal="left" wrapText="1"/>
    </xf>
    <xf numFmtId="0" fontId="6" fillId="28" borderId="24" xfId="1" applyFill="1" applyBorder="1" applyAlignment="1">
      <alignment horizontal="left" wrapText="1"/>
    </xf>
    <xf numFmtId="168" fontId="9" fillId="28" borderId="0" xfId="0" applyNumberFormat="1" applyFont="1" applyFill="1" applyAlignment="1">
      <alignment horizontal="left" wrapText="1"/>
    </xf>
    <xf numFmtId="0" fontId="9" fillId="28" borderId="0" xfId="0" applyFont="1" applyFill="1" applyAlignment="1">
      <alignment horizontal="right" wrapText="1"/>
    </xf>
    <xf numFmtId="14" fontId="6" fillId="28" borderId="0" xfId="1" applyNumberFormat="1" applyFill="1" applyAlignment="1">
      <alignment horizontal="left" wrapText="1"/>
    </xf>
    <xf numFmtId="0" fontId="117" fillId="0" borderId="0" xfId="0" applyFont="1"/>
    <xf numFmtId="0" fontId="118" fillId="0" borderId="0" xfId="0" applyFont="1" applyAlignment="1">
      <alignment vertical="center" wrapText="1"/>
    </xf>
    <xf numFmtId="0" fontId="119" fillId="0" borderId="0" xfId="1" applyFont="1" applyAlignment="1">
      <alignment vertical="center" wrapText="1"/>
    </xf>
    <xf numFmtId="0" fontId="120" fillId="0" borderId="0" xfId="0" applyFont="1" applyAlignment="1">
      <alignment vertical="center" wrapText="1"/>
    </xf>
    <xf numFmtId="0" fontId="120" fillId="0" borderId="0" xfId="0" applyFont="1" applyAlignment="1">
      <alignment horizontal="left" vertical="center" wrapText="1"/>
    </xf>
    <xf numFmtId="0" fontId="121" fillId="0" borderId="0" xfId="0" applyFont="1" applyAlignment="1">
      <alignment horizontal="left" vertical="center" wrapText="1"/>
    </xf>
    <xf numFmtId="0" fontId="17" fillId="0" borderId="0" xfId="0" applyFont="1" applyAlignment="1">
      <alignment wrapText="1"/>
    </xf>
    <xf numFmtId="0" fontId="122" fillId="28" borderId="45" xfId="0" applyFont="1" applyFill="1" applyBorder="1" applyAlignment="1">
      <alignment horizontal="center" wrapText="1"/>
    </xf>
    <xf numFmtId="0" fontId="122" fillId="28" borderId="45" xfId="0" applyFont="1" applyFill="1" applyBorder="1" applyAlignment="1">
      <alignment horizontal="left" wrapText="1"/>
    </xf>
    <xf numFmtId="165" fontId="122" fillId="28" borderId="45" xfId="0" applyNumberFormat="1" applyFont="1" applyFill="1" applyBorder="1" applyAlignment="1">
      <alignment horizontal="left" wrapText="1"/>
    </xf>
    <xf numFmtId="164" fontId="122" fillId="28" borderId="45" xfId="2" applyNumberFormat="1" applyFont="1" applyFill="1" applyBorder="1" applyAlignment="1">
      <alignment horizontal="center" wrapText="1"/>
    </xf>
    <xf numFmtId="14" fontId="122" fillId="28" borderId="45" xfId="0" applyNumberFormat="1" applyFont="1" applyFill="1" applyBorder="1" applyAlignment="1">
      <alignment horizontal="center" wrapText="1"/>
    </xf>
    <xf numFmtId="1" fontId="122" fillId="28" borderId="45" xfId="0" applyNumberFormat="1" applyFont="1" applyFill="1" applyBorder="1" applyAlignment="1">
      <alignment horizontal="left" wrapText="1"/>
    </xf>
    <xf numFmtId="0" fontId="122" fillId="28" borderId="45" xfId="1" applyFont="1" applyFill="1" applyBorder="1" applyAlignment="1">
      <alignment horizontal="left" wrapText="1"/>
    </xf>
    <xf numFmtId="0" fontId="122" fillId="8" borderId="45" xfId="0" applyFont="1" applyFill="1" applyBorder="1" applyAlignment="1">
      <alignment horizontal="left" wrapText="1"/>
    </xf>
    <xf numFmtId="164" fontId="9" fillId="28" borderId="29" xfId="2" applyNumberFormat="1" applyFont="1" applyFill="1" applyBorder="1" applyAlignment="1">
      <alignment horizontal="left" wrapText="1"/>
    </xf>
    <xf numFmtId="0" fontId="9" fillId="28" borderId="36" xfId="0" applyFont="1" applyFill="1" applyBorder="1" applyAlignment="1">
      <alignment horizontal="left" wrapText="1"/>
    </xf>
    <xf numFmtId="0" fontId="123" fillId="0" borderId="0" xfId="0" applyFont="1" applyAlignment="1">
      <alignment wrapText="1"/>
    </xf>
    <xf numFmtId="0" fontId="27" fillId="28" borderId="0" xfId="0" applyFont="1" applyFill="1" applyAlignment="1">
      <alignment horizontal="center"/>
    </xf>
    <xf numFmtId="0" fontId="6" fillId="28" borderId="0" xfId="1" applyNumberFormat="1" applyFill="1" applyAlignment="1">
      <alignment horizontal="left" wrapText="1"/>
    </xf>
    <xf numFmtId="168" fontId="9" fillId="28" borderId="0" xfId="0" applyNumberFormat="1" applyFont="1" applyFill="1" applyAlignment="1">
      <alignment horizontal="center"/>
    </xf>
    <xf numFmtId="169" fontId="9" fillId="28" borderId="0" xfId="0" applyNumberFormat="1" applyFont="1" applyFill="1" applyAlignment="1">
      <alignment wrapText="1"/>
    </xf>
    <xf numFmtId="14" fontId="27" fillId="28" borderId="0" xfId="0" applyNumberFormat="1" applyFont="1" applyFill="1" applyAlignment="1">
      <alignment wrapText="1"/>
    </xf>
    <xf numFmtId="164" fontId="0" fillId="28" borderId="0" xfId="2" applyNumberFormat="1" applyFont="1" applyFill="1" applyBorder="1" applyAlignment="1">
      <alignment horizontal="center" wrapText="1"/>
    </xf>
    <xf numFmtId="168" fontId="9" fillId="28" borderId="0" xfId="0" applyNumberFormat="1" applyFont="1" applyFill="1" applyAlignment="1">
      <alignment horizontal="right"/>
    </xf>
    <xf numFmtId="165" fontId="9" fillId="28" borderId="0" xfId="0" applyNumberFormat="1" applyFont="1" applyFill="1" applyAlignment="1">
      <alignment wrapText="1"/>
    </xf>
    <xf numFmtId="0" fontId="9" fillId="37" borderId="0" xfId="0" applyFont="1" applyFill="1" applyAlignment="1">
      <alignment horizontal="center" wrapText="1"/>
    </xf>
    <xf numFmtId="0" fontId="9" fillId="37" borderId="0" xfId="0" applyFont="1" applyFill="1" applyAlignment="1">
      <alignment horizontal="left" wrapText="1"/>
    </xf>
    <xf numFmtId="0" fontId="9" fillId="37" borderId="0" xfId="0" applyFont="1" applyFill="1" applyAlignment="1">
      <alignment wrapText="1"/>
    </xf>
    <xf numFmtId="0" fontId="110" fillId="37" borderId="0" xfId="0" applyFont="1" applyFill="1" applyAlignment="1">
      <alignment horizontal="left" wrapText="1"/>
    </xf>
    <xf numFmtId="0" fontId="9" fillId="37" borderId="0" xfId="0" applyFont="1" applyFill="1" applyAlignment="1">
      <alignment horizontal="center"/>
    </xf>
    <xf numFmtId="0" fontId="9" fillId="37" borderId="0" xfId="0" applyFont="1" applyFill="1" applyAlignment="1">
      <alignment horizontal="right"/>
    </xf>
    <xf numFmtId="0" fontId="9" fillId="37" borderId="0" xfId="0" applyFont="1" applyFill="1" applyAlignment="1">
      <alignment horizontal="left"/>
    </xf>
    <xf numFmtId="0" fontId="110" fillId="37" borderId="0" xfId="0" applyFont="1" applyFill="1" applyAlignment="1">
      <alignment horizontal="left"/>
    </xf>
    <xf numFmtId="14" fontId="9" fillId="37" borderId="0" xfId="0" applyNumberFormat="1" applyFont="1" applyFill="1" applyAlignment="1">
      <alignment horizontal="center" wrapText="1"/>
    </xf>
    <xf numFmtId="0" fontId="52" fillId="28" borderId="0" xfId="0" applyFont="1" applyFill="1"/>
    <xf numFmtId="0" fontId="64" fillId="28" borderId="0" xfId="0" applyFont="1" applyFill="1"/>
    <xf numFmtId="0" fontId="124" fillId="28" borderId="0" xfId="0" applyFont="1" applyFill="1"/>
    <xf numFmtId="0" fontId="6" fillId="28" borderId="0" xfId="1" applyNumberFormat="1" applyFill="1" applyAlignment="1">
      <alignment wrapText="1"/>
    </xf>
    <xf numFmtId="0" fontId="27" fillId="34" borderId="0" xfId="0" applyFont="1" applyFill="1" applyAlignment="1">
      <alignment wrapText="1"/>
    </xf>
    <xf numFmtId="165" fontId="9" fillId="28" borderId="0" xfId="0" quotePrefix="1" applyNumberFormat="1" applyFont="1" applyFill="1" applyAlignment="1">
      <alignment horizontal="left" wrapText="1"/>
    </xf>
    <xf numFmtId="0" fontId="6" fillId="28" borderId="0" xfId="1" applyNumberFormat="1" applyFill="1" applyAlignment="1">
      <alignment horizontal="left"/>
    </xf>
    <xf numFmtId="1" fontId="9" fillId="28" borderId="0" xfId="2" applyNumberFormat="1" applyFont="1" applyFill="1" applyBorder="1" applyAlignment="1">
      <alignment horizontal="center" wrapText="1"/>
    </xf>
    <xf numFmtId="0" fontId="9" fillId="28" borderId="52" xfId="0" applyFont="1" applyFill="1" applyBorder="1" applyAlignment="1">
      <alignment horizontal="left" wrapText="1"/>
    </xf>
    <xf numFmtId="0" fontId="6" fillId="28" borderId="0" xfId="1" applyFill="1" applyBorder="1"/>
    <xf numFmtId="0" fontId="9" fillId="28" borderId="0" xfId="0" applyFont="1" applyFill="1" applyAlignment="1">
      <alignment horizontal="left" vertical="center"/>
    </xf>
    <xf numFmtId="1" fontId="9" fillId="28" borderId="0" xfId="4" applyNumberFormat="1" applyFont="1" applyFill="1" applyAlignment="1">
      <alignment horizontal="right" wrapText="1"/>
    </xf>
    <xf numFmtId="164" fontId="9" fillId="28" borderId="0" xfId="4" applyNumberFormat="1" applyFont="1" applyFill="1" applyAlignment="1">
      <alignment horizontal="left" wrapText="1"/>
    </xf>
    <xf numFmtId="164" fontId="9" fillId="28" borderId="0" xfId="4" applyNumberFormat="1" applyFont="1" applyFill="1" applyBorder="1" applyAlignment="1">
      <alignment horizontal="left" wrapText="1"/>
    </xf>
    <xf numFmtId="14" fontId="9" fillId="28" borderId="0" xfId="0" applyNumberFormat="1" applyFont="1" applyFill="1" applyAlignment="1">
      <alignment horizontal="left" vertical="top" wrapText="1"/>
    </xf>
    <xf numFmtId="0" fontId="9" fillId="28" borderId="0" xfId="0" applyFont="1" applyFill="1" applyAlignment="1">
      <alignment horizontal="left" vertical="top" wrapText="1"/>
    </xf>
    <xf numFmtId="0" fontId="27" fillId="28" borderId="24" xfId="0" applyFont="1" applyFill="1" applyBorder="1" applyAlignment="1">
      <alignment horizontal="center" wrapText="1"/>
    </xf>
    <xf numFmtId="164" fontId="9" fillId="28" borderId="24" xfId="2" applyNumberFormat="1" applyFont="1" applyFill="1" applyBorder="1" applyAlignment="1">
      <alignment horizontal="right" wrapText="1"/>
    </xf>
    <xf numFmtId="164" fontId="9" fillId="0" borderId="0" xfId="2" applyNumberFormat="1" applyFont="1" applyBorder="1"/>
    <xf numFmtId="0" fontId="109" fillId="0" borderId="0" xfId="0" applyFont="1" applyAlignment="1">
      <alignment horizontal="left" wrapText="1"/>
    </xf>
    <xf numFmtId="0" fontId="0" fillId="28" borderId="44" xfId="0" applyFill="1" applyBorder="1" applyAlignment="1">
      <alignment wrapText="1"/>
    </xf>
    <xf numFmtId="0" fontId="29" fillId="28" borderId="44" xfId="0" applyFont="1" applyFill="1" applyBorder="1" applyAlignment="1">
      <alignment horizontal="center"/>
    </xf>
    <xf numFmtId="0" fontId="9" fillId="9" borderId="41" xfId="0" applyFont="1" applyFill="1" applyBorder="1" applyAlignment="1">
      <alignment horizontal="center" wrapText="1"/>
    </xf>
    <xf numFmtId="0" fontId="9" fillId="0" borderId="41" xfId="0" applyFont="1" applyBorder="1"/>
    <xf numFmtId="0" fontId="9" fillId="0" borderId="40" xfId="0" applyFont="1" applyBorder="1" applyAlignment="1">
      <alignment horizontal="left" wrapText="1"/>
    </xf>
    <xf numFmtId="0" fontId="0" fillId="28" borderId="27" xfId="0" applyFill="1" applyBorder="1" applyAlignment="1">
      <alignment wrapText="1"/>
    </xf>
    <xf numFmtId="0" fontId="0" fillId="6" borderId="27" xfId="0" applyFill="1" applyBorder="1" applyAlignment="1">
      <alignment wrapText="1"/>
    </xf>
    <xf numFmtId="0" fontId="9" fillId="37" borderId="27" xfId="0" applyFont="1" applyFill="1" applyBorder="1" applyAlignment="1">
      <alignment horizontal="left" wrapText="1"/>
    </xf>
    <xf numFmtId="0" fontId="9" fillId="38" borderId="27" xfId="0" applyFont="1" applyFill="1" applyBorder="1" applyAlignment="1">
      <alignment horizontal="left" wrapText="1"/>
    </xf>
    <xf numFmtId="0" fontId="9" fillId="0" borderId="44" xfId="0" applyFont="1" applyBorder="1" applyAlignment="1">
      <alignment wrapText="1"/>
    </xf>
    <xf numFmtId="0" fontId="9" fillId="28" borderId="2" xfId="0" applyFont="1" applyFill="1" applyBorder="1" applyAlignment="1">
      <alignment horizontal="left" wrapText="1"/>
    </xf>
    <xf numFmtId="0" fontId="27" fillId="28" borderId="51" xfId="0" applyFont="1" applyFill="1" applyBorder="1" applyAlignment="1">
      <alignment horizontal="left" wrapText="1"/>
    </xf>
    <xf numFmtId="0" fontId="6" fillId="28" borderId="0" xfId="1" applyFill="1" applyBorder="1" applyAlignment="1">
      <alignment horizontal="center" wrapText="1"/>
    </xf>
    <xf numFmtId="0" fontId="6" fillId="28" borderId="51" xfId="1" applyFill="1" applyBorder="1" applyAlignment="1">
      <alignment horizontal="left" wrapText="1"/>
    </xf>
    <xf numFmtId="0" fontId="9" fillId="0" borderId="51" xfId="0" applyFont="1" applyBorder="1" applyAlignment="1">
      <alignment wrapText="1"/>
    </xf>
    <xf numFmtId="1" fontId="9" fillId="0" borderId="24" xfId="2" applyNumberFormat="1" applyFont="1" applyBorder="1" applyAlignment="1">
      <alignment horizontal="right" wrapText="1"/>
    </xf>
    <xf numFmtId="166" fontId="9" fillId="0" borderId="54" xfId="2" applyNumberFormat="1" applyFont="1" applyBorder="1" applyAlignment="1">
      <alignment horizontal="right" wrapText="1"/>
    </xf>
    <xf numFmtId="0" fontId="0" fillId="33" borderId="39" xfId="0" applyFill="1" applyBorder="1" applyAlignment="1">
      <alignment wrapText="1"/>
    </xf>
    <xf numFmtId="14" fontId="9" fillId="28" borderId="1" xfId="0" applyNumberFormat="1" applyFont="1" applyFill="1" applyBorder="1" applyAlignment="1">
      <alignment horizontal="center" wrapText="1"/>
    </xf>
    <xf numFmtId="14" fontId="9" fillId="33" borderId="39" xfId="0" applyNumberFormat="1" applyFont="1" applyFill="1" applyBorder="1" applyAlignment="1">
      <alignment horizontal="center" wrapText="1"/>
    </xf>
    <xf numFmtId="0" fontId="9" fillId="28" borderId="1" xfId="0" applyFont="1" applyFill="1" applyBorder="1" applyAlignment="1">
      <alignment horizontal="left" vertical="center" wrapText="1"/>
    </xf>
    <xf numFmtId="0" fontId="9" fillId="0" borderId="54" xfId="0" applyFont="1" applyBorder="1" applyAlignment="1">
      <alignment horizontal="left" vertical="center" wrapText="1"/>
    </xf>
    <xf numFmtId="0" fontId="9" fillId="0" borderId="24" xfId="0" applyFont="1" applyBorder="1" applyAlignment="1">
      <alignment vertical="center" wrapText="1"/>
    </xf>
    <xf numFmtId="0" fontId="27" fillId="36" borderId="43" xfId="0" applyFont="1" applyFill="1" applyBorder="1" applyAlignment="1">
      <alignment wrapText="1"/>
    </xf>
    <xf numFmtId="0" fontId="44" fillId="0" borderId="0" xfId="0" applyFont="1" applyAlignment="1">
      <alignment wrapText="1"/>
    </xf>
    <xf numFmtId="0" fontId="27" fillId="33" borderId="0" xfId="0" applyFont="1" applyFill="1" applyAlignment="1">
      <alignment wrapText="1"/>
    </xf>
    <xf numFmtId="0" fontId="9" fillId="23" borderId="24" xfId="0" applyFont="1" applyFill="1" applyBorder="1" applyAlignment="1">
      <alignment horizontal="center" wrapText="1"/>
    </xf>
    <xf numFmtId="0" fontId="9" fillId="0" borderId="39" xfId="0" applyFont="1" applyBorder="1" applyAlignment="1">
      <alignment horizontal="center" wrapText="1"/>
    </xf>
    <xf numFmtId="0" fontId="9" fillId="23" borderId="24" xfId="0" applyFont="1" applyFill="1" applyBorder="1" applyAlignment="1">
      <alignment horizontal="left" wrapText="1"/>
    </xf>
    <xf numFmtId="0" fontId="27" fillId="23" borderId="24" xfId="0" applyFont="1" applyFill="1" applyBorder="1" applyAlignment="1">
      <alignment horizontal="left" wrapText="1"/>
    </xf>
    <xf numFmtId="0" fontId="27" fillId="23" borderId="24" xfId="0" applyFont="1" applyFill="1" applyBorder="1" applyAlignment="1">
      <alignment horizontal="center" wrapText="1"/>
    </xf>
    <xf numFmtId="0" fontId="0" fillId="28" borderId="24" xfId="0" applyFill="1" applyBorder="1" applyAlignment="1">
      <alignment wrapText="1"/>
    </xf>
    <xf numFmtId="0" fontId="27" fillId="27" borderId="0" xfId="1" applyFont="1" applyFill="1" applyBorder="1" applyAlignment="1">
      <alignment horizontal="left" wrapText="1"/>
    </xf>
    <xf numFmtId="0" fontId="9" fillId="28" borderId="46" xfId="0" applyFont="1" applyFill="1" applyBorder="1" applyAlignment="1">
      <alignment horizontal="left" wrapText="1"/>
    </xf>
    <xf numFmtId="0" fontId="27" fillId="35" borderId="0" xfId="1" applyFont="1" applyFill="1" applyBorder="1" applyAlignment="1">
      <alignment horizontal="left" wrapText="1"/>
    </xf>
    <xf numFmtId="0" fontId="27" fillId="0" borderId="0" xfId="1" applyFont="1" applyFill="1" applyBorder="1" applyAlignment="1">
      <alignment horizontal="left" wrapText="1"/>
    </xf>
    <xf numFmtId="0" fontId="52" fillId="28" borderId="24" xfId="0" applyFont="1" applyFill="1" applyBorder="1"/>
    <xf numFmtId="49" fontId="9" fillId="28" borderId="24" xfId="0" applyNumberFormat="1" applyFont="1" applyFill="1" applyBorder="1" applyAlignment="1">
      <alignment horizontal="left" wrapText="1"/>
    </xf>
    <xf numFmtId="0" fontId="9" fillId="0" borderId="24" xfId="0" quotePrefix="1" applyFont="1" applyBorder="1" applyAlignment="1">
      <alignment horizontal="left" wrapText="1"/>
    </xf>
    <xf numFmtId="0" fontId="9" fillId="28" borderId="24" xfId="0" quotePrefix="1" applyFont="1" applyFill="1" applyBorder="1" applyAlignment="1">
      <alignment horizontal="left" wrapText="1"/>
    </xf>
    <xf numFmtId="165" fontId="9" fillId="23" borderId="24" xfId="0" applyNumberFormat="1" applyFont="1" applyFill="1" applyBorder="1" applyAlignment="1">
      <alignment horizontal="right" wrapText="1"/>
    </xf>
    <xf numFmtId="0" fontId="9" fillId="28" borderId="24" xfId="0" applyFont="1" applyFill="1" applyBorder="1" applyAlignment="1">
      <alignment horizontal="right" wrapText="1"/>
    </xf>
    <xf numFmtId="1" fontId="9" fillId="23" borderId="24" xfId="0" applyNumberFormat="1" applyFont="1" applyFill="1" applyBorder="1" applyAlignment="1">
      <alignment horizontal="right" wrapText="1"/>
    </xf>
    <xf numFmtId="164" fontId="9" fillId="0" borderId="0" xfId="4" applyNumberFormat="1" applyFont="1" applyFill="1" applyBorder="1" applyAlignment="1">
      <alignment horizontal="right"/>
    </xf>
    <xf numFmtId="0" fontId="0" fillId="28" borderId="24" xfId="0" applyFill="1" applyBorder="1" applyAlignment="1">
      <alignment horizontal="center"/>
    </xf>
    <xf numFmtId="164" fontId="9" fillId="23" borderId="24" xfId="2" applyNumberFormat="1" applyFont="1" applyFill="1" applyBorder="1" applyAlignment="1">
      <alignment horizontal="right" wrapText="1"/>
    </xf>
    <xf numFmtId="1" fontId="9" fillId="28" borderId="24" xfId="0" applyNumberFormat="1" applyFont="1" applyFill="1" applyBorder="1" applyAlignment="1">
      <alignment horizontal="right"/>
    </xf>
    <xf numFmtId="164" fontId="9" fillId="28" borderId="24" xfId="2" applyNumberFormat="1" applyFont="1" applyFill="1" applyBorder="1" applyAlignment="1">
      <alignment horizontal="left"/>
    </xf>
    <xf numFmtId="164" fontId="9" fillId="28" borderId="24" xfId="2" applyNumberFormat="1" applyFont="1" applyFill="1" applyBorder="1" applyAlignment="1">
      <alignment horizontal="left" wrapText="1"/>
    </xf>
    <xf numFmtId="0" fontId="9" fillId="28" borderId="24" xfId="0" applyFont="1" applyFill="1" applyBorder="1" applyAlignment="1">
      <alignment horizontal="left"/>
    </xf>
    <xf numFmtId="1" fontId="9" fillId="28" borderId="24" xfId="4" applyNumberFormat="1" applyFont="1" applyFill="1" applyBorder="1" applyAlignment="1">
      <alignment horizontal="left" wrapText="1"/>
    </xf>
    <xf numFmtId="0" fontId="6" fillId="33" borderId="0" xfId="1" applyFill="1" applyBorder="1" applyAlignment="1">
      <alignment horizontal="left" wrapText="1"/>
    </xf>
    <xf numFmtId="0" fontId="71" fillId="28" borderId="24" xfId="0" applyFont="1" applyFill="1" applyBorder="1" applyAlignment="1">
      <alignment wrapText="1"/>
    </xf>
    <xf numFmtId="14" fontId="9" fillId="23" borderId="24" xfId="0" applyNumberFormat="1" applyFont="1" applyFill="1" applyBorder="1" applyAlignment="1">
      <alignment horizontal="left" wrapText="1"/>
    </xf>
    <xf numFmtId="14" fontId="6" fillId="28" borderId="24" xfId="1" applyNumberFormat="1" applyFill="1" applyBorder="1" applyAlignment="1">
      <alignment horizontal="left" wrapText="1"/>
    </xf>
    <xf numFmtId="0" fontId="9" fillId="23" borderId="25" xfId="0" applyFont="1" applyFill="1" applyBorder="1" applyAlignment="1">
      <alignment horizontal="left" wrapText="1"/>
    </xf>
    <xf numFmtId="0" fontId="27" fillId="0" borderId="0" xfId="0" applyFont="1" applyAlignment="1">
      <alignment horizontal="left" vertical="center" wrapText="1"/>
    </xf>
    <xf numFmtId="0" fontId="27" fillId="22" borderId="0" xfId="0" applyFont="1" applyFill="1" applyAlignment="1">
      <alignment wrapText="1"/>
    </xf>
    <xf numFmtId="0" fontId="27" fillId="28" borderId="52" xfId="0" applyFont="1" applyFill="1" applyBorder="1" applyAlignment="1">
      <alignment wrapText="1"/>
    </xf>
    <xf numFmtId="0" fontId="75" fillId="0" borderId="0" xfId="0" applyFont="1" applyAlignment="1">
      <alignment readingOrder="1"/>
    </xf>
    <xf numFmtId="0" fontId="0" fillId="28" borderId="22" xfId="0" applyFill="1" applyBorder="1"/>
    <xf numFmtId="0" fontId="6" fillId="0" borderId="24" xfId="1" applyFill="1" applyBorder="1" applyAlignment="1">
      <alignment wrapText="1"/>
    </xf>
    <xf numFmtId="0" fontId="9" fillId="33" borderId="26" xfId="0" applyFont="1" applyFill="1" applyBorder="1" applyAlignment="1">
      <alignment wrapText="1"/>
    </xf>
    <xf numFmtId="0" fontId="0" fillId="28" borderId="23" xfId="0" applyFill="1" applyBorder="1"/>
    <xf numFmtId="0" fontId="9" fillId="0" borderId="23" xfId="0" applyFont="1" applyBorder="1" applyAlignment="1">
      <alignment wrapText="1"/>
    </xf>
    <xf numFmtId="0" fontId="0" fillId="33" borderId="1" xfId="0" applyFill="1" applyBorder="1"/>
    <xf numFmtId="14" fontId="9" fillId="0" borderId="1" xfId="0" applyNumberFormat="1" applyFont="1" applyBorder="1" applyAlignment="1">
      <alignment horizontal="center" wrapText="1"/>
    </xf>
    <xf numFmtId="43" fontId="9" fillId="0" borderId="1" xfId="2" applyFont="1" applyFill="1" applyBorder="1" applyAlignment="1">
      <alignment wrapText="1"/>
    </xf>
    <xf numFmtId="0" fontId="8" fillId="0" borderId="29" xfId="0" applyFont="1" applyBorder="1" applyAlignment="1">
      <alignment horizontal="left" wrapText="1"/>
    </xf>
    <xf numFmtId="0" fontId="9" fillId="0" borderId="63" xfId="0" applyFont="1" applyBorder="1" applyAlignment="1">
      <alignment horizontal="left" wrapText="1"/>
    </xf>
    <xf numFmtId="0" fontId="66" fillId="0" borderId="0" xfId="0" applyFont="1" applyAlignment="1">
      <alignment wrapText="1"/>
    </xf>
    <xf numFmtId="0" fontId="0" fillId="8" borderId="45" xfId="0" applyFill="1" applyBorder="1" applyAlignment="1">
      <alignment wrapText="1"/>
    </xf>
    <xf numFmtId="0" fontId="9" fillId="33" borderId="0" xfId="1" applyNumberFormat="1" applyFont="1" applyFill="1" applyAlignment="1">
      <alignment wrapText="1"/>
    </xf>
    <xf numFmtId="171" fontId="9" fillId="33" borderId="0" xfId="0" applyNumberFormat="1" applyFont="1" applyFill="1" applyAlignment="1">
      <alignment horizontal="center" wrapText="1"/>
    </xf>
    <xf numFmtId="164" fontId="9" fillId="33" borderId="0" xfId="2" applyNumberFormat="1" applyFont="1" applyFill="1" applyAlignment="1">
      <alignment horizontal="center" wrapText="1"/>
    </xf>
    <xf numFmtId="164" fontId="9" fillId="33" borderId="0" xfId="2" applyNumberFormat="1" applyFont="1" applyFill="1" applyAlignment="1">
      <alignment wrapText="1"/>
    </xf>
    <xf numFmtId="49" fontId="9" fillId="28" borderId="0" xfId="0" quotePrefix="1" applyNumberFormat="1" applyFont="1" applyFill="1" applyAlignment="1">
      <alignment horizontal="center" wrapText="1"/>
    </xf>
    <xf numFmtId="0" fontId="81" fillId="28" borderId="0" xfId="0" applyFont="1" applyFill="1"/>
    <xf numFmtId="0" fontId="81" fillId="28" borderId="0" xfId="0" applyFont="1" applyFill="1" applyAlignment="1">
      <alignment wrapText="1"/>
    </xf>
    <xf numFmtId="165" fontId="9" fillId="28" borderId="0" xfId="0" applyNumberFormat="1" applyFont="1" applyFill="1" applyAlignment="1">
      <alignment horizontal="left" vertical="center" wrapText="1"/>
    </xf>
    <xf numFmtId="0" fontId="27" fillId="28" borderId="0" xfId="1" applyFont="1" applyFill="1" applyAlignment="1">
      <alignment horizontal="left" wrapText="1"/>
    </xf>
    <xf numFmtId="0" fontId="27" fillId="0" borderId="0" xfId="1" applyFont="1" applyFill="1" applyAlignment="1">
      <alignment horizontal="left"/>
    </xf>
    <xf numFmtId="0" fontId="0" fillId="0" borderId="0" xfId="0" applyAlignment="1">
      <alignment horizontal="left"/>
    </xf>
    <xf numFmtId="170" fontId="9" fillId="28" borderId="0" xfId="4" applyNumberFormat="1" applyFont="1" applyFill="1" applyBorder="1" applyAlignment="1">
      <alignment horizontal="right"/>
    </xf>
    <xf numFmtId="0" fontId="71" fillId="28" borderId="0" xfId="0" applyFont="1" applyFill="1"/>
    <xf numFmtId="0" fontId="71" fillId="28" borderId="0" xfId="0" applyFont="1" applyFill="1" applyAlignment="1">
      <alignment wrapText="1"/>
    </xf>
    <xf numFmtId="0" fontId="52" fillId="28" borderId="0" xfId="0" applyFont="1" applyFill="1" applyAlignment="1">
      <alignment wrapText="1"/>
    </xf>
    <xf numFmtId="172" fontId="9" fillId="28" borderId="0" xfId="0" applyNumberFormat="1" applyFont="1" applyFill="1" applyAlignment="1">
      <alignment horizontal="left"/>
    </xf>
    <xf numFmtId="1" fontId="9" fillId="28" borderId="0" xfId="4" applyNumberFormat="1" applyFont="1" applyFill="1" applyBorder="1" applyAlignment="1">
      <alignment horizontal="center"/>
    </xf>
    <xf numFmtId="1" fontId="9" fillId="28" borderId="0" xfId="4" applyNumberFormat="1" applyFont="1" applyFill="1" applyBorder="1" applyAlignment="1">
      <alignment horizontal="left" wrapText="1"/>
    </xf>
    <xf numFmtId="0" fontId="27" fillId="28" borderId="24" xfId="1" applyFont="1" applyFill="1" applyBorder="1" applyAlignment="1">
      <alignment horizontal="left" wrapText="1"/>
    </xf>
    <xf numFmtId="14" fontId="9" fillId="28" borderId="0" xfId="1" applyNumberFormat="1" applyFont="1" applyFill="1" applyAlignment="1">
      <alignment horizontal="left" wrapText="1"/>
    </xf>
    <xf numFmtId="0" fontId="27" fillId="28" borderId="0" xfId="1" applyFont="1" applyFill="1" applyBorder="1" applyAlignment="1">
      <alignment horizontal="left" wrapText="1"/>
    </xf>
    <xf numFmtId="0" fontId="9" fillId="33" borderId="0" xfId="0" applyFont="1" applyFill="1" applyAlignment="1">
      <alignment horizontal="center"/>
    </xf>
    <xf numFmtId="49" fontId="9" fillId="33" borderId="0" xfId="0" applyNumberFormat="1" applyFont="1" applyFill="1" applyAlignment="1">
      <alignment horizontal="center"/>
    </xf>
    <xf numFmtId="164" fontId="9" fillId="33" borderId="0" xfId="2" applyNumberFormat="1" applyFont="1" applyFill="1" applyBorder="1" applyAlignment="1">
      <alignment horizontal="center"/>
    </xf>
    <xf numFmtId="1" fontId="9" fillId="33" borderId="0" xfId="2" applyNumberFormat="1" applyFont="1" applyFill="1" applyBorder="1" applyAlignment="1">
      <alignment horizontal="right"/>
    </xf>
    <xf numFmtId="0" fontId="9" fillId="33" borderId="0" xfId="0" applyFont="1" applyFill="1" applyAlignment="1">
      <alignment horizontal="left"/>
    </xf>
    <xf numFmtId="0" fontId="6" fillId="33" borderId="0" xfId="1" applyFill="1" applyAlignment="1">
      <alignment horizontal="left"/>
    </xf>
    <xf numFmtId="0" fontId="27" fillId="33" borderId="27" xfId="0" applyFont="1" applyFill="1" applyBorder="1" applyAlignment="1">
      <alignment horizontal="left" wrapText="1"/>
    </xf>
    <xf numFmtId="0" fontId="110" fillId="37" borderId="0" xfId="0" applyFont="1" applyFill="1" applyAlignment="1">
      <alignment wrapText="1"/>
    </xf>
    <xf numFmtId="0" fontId="9" fillId="37" borderId="0" xfId="0" applyFont="1" applyFill="1" applyAlignment="1">
      <alignment horizontal="right" wrapText="1"/>
    </xf>
    <xf numFmtId="14" fontId="9" fillId="37" borderId="0" xfId="0" applyNumberFormat="1" applyFont="1" applyFill="1" applyAlignment="1">
      <alignment wrapText="1"/>
    </xf>
    <xf numFmtId="164" fontId="9" fillId="28" borderId="0" xfId="2" applyNumberFormat="1" applyFont="1" applyFill="1" applyBorder="1" applyAlignment="1">
      <alignment horizontal="right"/>
    </xf>
    <xf numFmtId="0" fontId="9" fillId="38" borderId="44" xfId="0" applyFont="1" applyFill="1" applyBorder="1" applyAlignment="1">
      <alignment horizontal="left" wrapText="1"/>
    </xf>
    <xf numFmtId="0" fontId="9" fillId="38" borderId="44" xfId="0" applyFont="1" applyFill="1" applyBorder="1" applyAlignment="1">
      <alignment horizontal="center" wrapText="1"/>
    </xf>
    <xf numFmtId="0" fontId="9" fillId="28" borderId="44" xfId="0" applyFont="1" applyFill="1" applyBorder="1" applyAlignment="1">
      <alignment horizontal="center" wrapText="1"/>
    </xf>
    <xf numFmtId="14" fontId="45" fillId="0" borderId="0" xfId="0" applyNumberFormat="1" applyFont="1" applyAlignment="1">
      <alignment horizontal="center"/>
    </xf>
    <xf numFmtId="0" fontId="0" fillId="28" borderId="41" xfId="0" applyFill="1" applyBorder="1"/>
    <xf numFmtId="0" fontId="0" fillId="28" borderId="41" xfId="0" applyFill="1" applyBorder="1" applyAlignment="1">
      <alignment wrapText="1"/>
    </xf>
    <xf numFmtId="0" fontId="9" fillId="28" borderId="41" xfId="0" applyFont="1" applyFill="1" applyBorder="1" applyAlignment="1">
      <alignment horizontal="left" wrapText="1"/>
    </xf>
    <xf numFmtId="0" fontId="9" fillId="28" borderId="41" xfId="0" applyFont="1" applyFill="1" applyBorder="1" applyAlignment="1">
      <alignment horizontal="center" wrapText="1"/>
    </xf>
    <xf numFmtId="0" fontId="9" fillId="0" borderId="41" xfId="1" applyNumberFormat="1" applyFont="1" applyFill="1" applyBorder="1" applyAlignment="1">
      <alignment horizontal="left"/>
    </xf>
    <xf numFmtId="0" fontId="6" fillId="28" borderId="41" xfId="1" applyNumberFormat="1" applyFill="1" applyBorder="1" applyAlignment="1">
      <alignment wrapText="1"/>
    </xf>
    <xf numFmtId="0" fontId="6" fillId="28" borderId="41" xfId="1" applyNumberFormat="1" applyFill="1" applyBorder="1" applyAlignment="1">
      <alignment horizontal="left" wrapText="1"/>
    </xf>
    <xf numFmtId="0" fontId="53" fillId="28" borderId="0" xfId="0" applyFont="1" applyFill="1"/>
    <xf numFmtId="0" fontId="9" fillId="28" borderId="41" xfId="0" applyFont="1" applyFill="1" applyBorder="1" applyAlignment="1">
      <alignment horizontal="center"/>
    </xf>
    <xf numFmtId="49" fontId="9" fillId="28" borderId="41" xfId="0" applyNumberFormat="1" applyFont="1" applyFill="1" applyBorder="1" applyAlignment="1">
      <alignment horizontal="center"/>
    </xf>
    <xf numFmtId="0" fontId="52" fillId="0" borderId="41" xfId="0" applyFont="1" applyBorder="1"/>
    <xf numFmtId="165" fontId="9" fillId="28" borderId="41" xfId="0" applyNumberFormat="1" applyFont="1" applyFill="1" applyBorder="1" applyAlignment="1">
      <alignment horizontal="left" wrapText="1"/>
    </xf>
    <xf numFmtId="164" fontId="9" fillId="28" borderId="41" xfId="2" applyNumberFormat="1" applyFont="1" applyFill="1" applyBorder="1" applyAlignment="1">
      <alignment horizontal="left"/>
    </xf>
    <xf numFmtId="0" fontId="0" fillId="28" borderId="0" xfId="0" applyFill="1" applyAlignment="1">
      <alignment horizontal="right"/>
    </xf>
    <xf numFmtId="1" fontId="9" fillId="28" borderId="41" xfId="2" applyNumberFormat="1" applyFont="1" applyFill="1" applyBorder="1" applyAlignment="1">
      <alignment horizontal="right"/>
    </xf>
    <xf numFmtId="0" fontId="9" fillId="28" borderId="41" xfId="0" applyFont="1" applyFill="1" applyBorder="1" applyAlignment="1">
      <alignment horizontal="left"/>
    </xf>
    <xf numFmtId="0" fontId="6" fillId="0" borderId="0" xfId="1" applyNumberFormat="1" applyFill="1" applyBorder="1" applyAlignment="1">
      <alignment horizontal="left"/>
    </xf>
    <xf numFmtId="0" fontId="6" fillId="28" borderId="41" xfId="1" applyFill="1" applyBorder="1" applyAlignment="1">
      <alignment horizontal="left"/>
    </xf>
    <xf numFmtId="0" fontId="54" fillId="28" borderId="0" xfId="0" applyFont="1" applyFill="1"/>
    <xf numFmtId="14" fontId="9" fillId="28" borderId="41" xfId="0" applyNumberFormat="1" applyFont="1" applyFill="1" applyBorder="1" applyAlignment="1">
      <alignment horizontal="center" wrapText="1"/>
    </xf>
    <xf numFmtId="14" fontId="9" fillId="28" borderId="41" xfId="0" applyNumberFormat="1" applyFont="1" applyFill="1" applyBorder="1" applyAlignment="1">
      <alignment horizontal="center"/>
    </xf>
    <xf numFmtId="14" fontId="0" fillId="28" borderId="0" xfId="0" applyNumberFormat="1" applyFill="1" applyAlignment="1">
      <alignment horizontal="center" wrapText="1"/>
    </xf>
    <xf numFmtId="0" fontId="9" fillId="28" borderId="41" xfId="1" applyFont="1" applyFill="1" applyBorder="1" applyAlignment="1">
      <alignment horizontal="left" wrapText="1"/>
    </xf>
    <xf numFmtId="0" fontId="9" fillId="28" borderId="44" xfId="0" applyFont="1" applyFill="1" applyBorder="1" applyAlignment="1">
      <alignment horizontal="left" wrapText="1"/>
    </xf>
    <xf numFmtId="0" fontId="9" fillId="14" borderId="44" xfId="0" applyFont="1" applyFill="1" applyBorder="1" applyAlignment="1">
      <alignment horizontal="left" wrapText="1"/>
    </xf>
    <xf numFmtId="0" fontId="9" fillId="38" borderId="0" xfId="0" applyFont="1" applyFill="1" applyAlignment="1">
      <alignment horizontal="left" wrapText="1"/>
    </xf>
    <xf numFmtId="0" fontId="9" fillId="28" borderId="22" xfId="0" applyFont="1" applyFill="1" applyBorder="1" applyAlignment="1">
      <alignment horizontal="left" wrapText="1"/>
    </xf>
    <xf numFmtId="0" fontId="27" fillId="28" borderId="27" xfId="0" applyFont="1" applyFill="1" applyBorder="1" applyAlignment="1">
      <alignment wrapText="1"/>
    </xf>
    <xf numFmtId="0" fontId="9" fillId="0" borderId="27" xfId="0" applyFont="1" applyBorder="1"/>
    <xf numFmtId="0" fontId="9" fillId="23" borderId="0" xfId="0" applyFont="1" applyFill="1" applyAlignment="1">
      <alignment horizontal="center" wrapText="1"/>
    </xf>
    <xf numFmtId="0" fontId="27" fillId="28" borderId="52" xfId="0" applyFont="1" applyFill="1" applyBorder="1" applyAlignment="1">
      <alignment horizontal="left" wrapText="1"/>
    </xf>
    <xf numFmtId="0" fontId="27" fillId="23" borderId="0" xfId="0" applyFont="1" applyFill="1" applyAlignment="1">
      <alignment horizontal="left" wrapText="1"/>
    </xf>
    <xf numFmtId="0" fontId="27" fillId="23" borderId="0" xfId="0" applyFont="1" applyFill="1" applyAlignment="1">
      <alignment horizontal="center" wrapText="1"/>
    </xf>
    <xf numFmtId="0" fontId="27" fillId="0" borderId="41" xfId="0" applyFont="1" applyBorder="1" applyAlignment="1">
      <alignment horizontal="center" wrapText="1"/>
    </xf>
    <xf numFmtId="0" fontId="0" fillId="28" borderId="52" xfId="0" applyFill="1" applyBorder="1" applyAlignment="1">
      <alignment wrapText="1"/>
    </xf>
    <xf numFmtId="0" fontId="27" fillId="28" borderId="46" xfId="1" applyFont="1" applyFill="1" applyBorder="1" applyAlignment="1">
      <alignment horizontal="left" wrapText="1"/>
    </xf>
    <xf numFmtId="0" fontId="6" fillId="0" borderId="24" xfId="1" applyBorder="1" applyAlignment="1">
      <alignment wrapText="1"/>
    </xf>
    <xf numFmtId="0" fontId="6" fillId="0" borderId="24" xfId="1" applyFill="1" applyBorder="1"/>
    <xf numFmtId="0" fontId="9" fillId="0" borderId="24" xfId="1" applyFont="1" applyFill="1" applyBorder="1" applyAlignment="1">
      <alignment horizontal="left" wrapText="1"/>
    </xf>
    <xf numFmtId="0" fontId="54" fillId="0" borderId="24" xfId="0" applyFont="1" applyBorder="1"/>
    <xf numFmtId="0" fontId="85" fillId="0" borderId="24" xfId="1" applyFont="1" applyFill="1" applyBorder="1" applyAlignment="1">
      <alignment horizontal="left" wrapText="1"/>
    </xf>
    <xf numFmtId="0" fontId="9" fillId="28" borderId="24" xfId="1" applyFont="1" applyFill="1" applyBorder="1" applyAlignment="1">
      <alignment horizontal="left" wrapText="1"/>
    </xf>
    <xf numFmtId="0" fontId="6" fillId="0" borderId="41" xfId="1" applyFill="1" applyBorder="1" applyAlignment="1">
      <alignment wrapText="1"/>
    </xf>
    <xf numFmtId="0" fontId="9" fillId="28" borderId="24" xfId="0" applyFont="1" applyFill="1" applyBorder="1" applyAlignment="1">
      <alignment horizontal="center"/>
    </xf>
    <xf numFmtId="0" fontId="0" fillId="0" borderId="24" xfId="0" quotePrefix="1" applyBorder="1"/>
    <xf numFmtId="0" fontId="9" fillId="0" borderId="24" xfId="0" applyFont="1" applyBorder="1" applyAlignment="1">
      <alignment horizontal="center"/>
    </xf>
    <xf numFmtId="165" fontId="9" fillId="23" borderId="0" xfId="0" applyNumberFormat="1" applyFont="1" applyFill="1" applyAlignment="1">
      <alignment horizontal="right" wrapText="1"/>
    </xf>
    <xf numFmtId="165" fontId="9" fillId="28" borderId="24" xfId="0" applyNumberFormat="1" applyFont="1" applyFill="1" applyBorder="1" applyAlignment="1">
      <alignment horizontal="left"/>
    </xf>
    <xf numFmtId="1" fontId="9" fillId="0" borderId="24" xfId="0" applyNumberFormat="1" applyFont="1" applyBorder="1" applyAlignment="1">
      <alignment horizontal="center" wrapText="1"/>
    </xf>
    <xf numFmtId="1" fontId="9" fillId="23" borderId="0" xfId="0" applyNumberFormat="1" applyFont="1" applyFill="1" applyAlignment="1">
      <alignment horizontal="right" wrapText="1"/>
    </xf>
    <xf numFmtId="1" fontId="9" fillId="28" borderId="24" xfId="2" applyNumberFormat="1" applyFont="1" applyFill="1" applyBorder="1" applyAlignment="1">
      <alignment horizontal="center"/>
    </xf>
    <xf numFmtId="49" fontId="9" fillId="0" borderId="24" xfId="0" applyNumberFormat="1" applyFont="1" applyBorder="1" applyAlignment="1">
      <alignment horizontal="right" wrapText="1"/>
    </xf>
    <xf numFmtId="164" fontId="9" fillId="23" borderId="0" xfId="2" applyNumberFormat="1" applyFont="1" applyFill="1" applyBorder="1" applyAlignment="1">
      <alignment horizontal="right" wrapText="1"/>
    </xf>
    <xf numFmtId="164" fontId="9" fillId="0" borderId="24" xfId="2" applyNumberFormat="1" applyFont="1" applyFill="1" applyBorder="1" applyAlignment="1">
      <alignment horizontal="left" wrapText="1"/>
    </xf>
    <xf numFmtId="0" fontId="0" fillId="0" borderId="24" xfId="0" applyBorder="1" applyAlignment="1">
      <alignment wrapText="1"/>
    </xf>
    <xf numFmtId="14" fontId="9" fillId="23" borderId="0" xfId="0" applyNumberFormat="1" applyFont="1" applyFill="1" applyAlignment="1">
      <alignment horizontal="left" wrapText="1"/>
    </xf>
    <xf numFmtId="14" fontId="9" fillId="0" borderId="41" xfId="0" applyNumberFormat="1" applyFont="1" applyBorder="1" applyAlignment="1">
      <alignment horizontal="left" wrapText="1"/>
    </xf>
    <xf numFmtId="0" fontId="9" fillId="28" borderId="25" xfId="0" applyFont="1" applyFill="1" applyBorder="1" applyAlignment="1">
      <alignment horizontal="left"/>
    </xf>
    <xf numFmtId="0" fontId="27" fillId="24" borderId="0" xfId="0" applyFont="1" applyFill="1" applyAlignment="1">
      <alignment wrapText="1"/>
    </xf>
    <xf numFmtId="0" fontId="9" fillId="28" borderId="62" xfId="0" applyFont="1" applyFill="1" applyBorder="1" applyAlignment="1">
      <alignment horizontal="center" wrapText="1"/>
    </xf>
    <xf numFmtId="0" fontId="9" fillId="28" borderId="62" xfId="0" applyFont="1" applyFill="1" applyBorder="1" applyAlignment="1">
      <alignment horizontal="left" wrapText="1"/>
    </xf>
    <xf numFmtId="0" fontId="0" fillId="28" borderId="29" xfId="0" applyFill="1" applyBorder="1" applyAlignment="1">
      <alignment wrapText="1"/>
    </xf>
    <xf numFmtId="0" fontId="9" fillId="28" borderId="62" xfId="1" applyFont="1" applyFill="1" applyBorder="1" applyAlignment="1">
      <alignment horizontal="left" wrapText="1"/>
    </xf>
    <xf numFmtId="0" fontId="9" fillId="28" borderId="62" xfId="0" applyFont="1" applyFill="1" applyBorder="1" applyAlignment="1">
      <alignment horizontal="center"/>
    </xf>
    <xf numFmtId="165" fontId="9" fillId="28" borderId="62" xfId="0" applyNumberFormat="1" applyFont="1" applyFill="1" applyBorder="1" applyAlignment="1">
      <alignment horizontal="left"/>
    </xf>
    <xf numFmtId="1" fontId="9" fillId="28" borderId="62" xfId="2" applyNumberFormat="1" applyFont="1" applyFill="1" applyBorder="1" applyAlignment="1">
      <alignment horizontal="center"/>
    </xf>
    <xf numFmtId="164" fontId="9" fillId="28" borderId="62" xfId="2" applyNumberFormat="1" applyFont="1" applyFill="1" applyBorder="1" applyAlignment="1">
      <alignment horizontal="left"/>
    </xf>
    <xf numFmtId="0" fontId="9" fillId="28" borderId="62" xfId="0" applyFont="1" applyFill="1" applyBorder="1" applyAlignment="1">
      <alignment horizontal="left"/>
    </xf>
    <xf numFmtId="14" fontId="9" fillId="28" borderId="62" xfId="0" applyNumberFormat="1" applyFont="1" applyFill="1" applyBorder="1" applyAlignment="1">
      <alignment horizontal="center" wrapText="1"/>
    </xf>
    <xf numFmtId="0" fontId="0" fillId="28" borderId="62" xfId="0" applyFill="1" applyBorder="1" applyAlignment="1">
      <alignment wrapText="1"/>
    </xf>
    <xf numFmtId="0" fontId="33" fillId="0" borderId="0" xfId="0" applyFont="1" applyAlignment="1">
      <alignment wrapText="1"/>
    </xf>
    <xf numFmtId="0" fontId="9" fillId="28" borderId="29" xfId="0" applyFont="1" applyFill="1" applyBorder="1" applyAlignment="1">
      <alignment wrapText="1"/>
    </xf>
    <xf numFmtId="0" fontId="27" fillId="28" borderId="29" xfId="0" applyFont="1" applyFill="1" applyBorder="1" applyAlignment="1">
      <alignment horizontal="left" wrapText="1"/>
    </xf>
    <xf numFmtId="0" fontId="9" fillId="28" borderId="62" xfId="1" applyFont="1" applyFill="1" applyBorder="1" applyAlignment="1">
      <alignment horizontal="left"/>
    </xf>
    <xf numFmtId="0" fontId="0" fillId="28" borderId="62" xfId="0" applyFill="1" applyBorder="1"/>
    <xf numFmtId="0" fontId="0" fillId="28" borderId="29" xfId="0" quotePrefix="1" applyFill="1" applyBorder="1"/>
    <xf numFmtId="0" fontId="9" fillId="28" borderId="62" xfId="0" quotePrefix="1" applyFont="1" applyFill="1" applyBorder="1" applyAlignment="1">
      <alignment horizontal="left"/>
    </xf>
    <xf numFmtId="0" fontId="27" fillId="0" borderId="27" xfId="0" applyFont="1" applyBorder="1" applyAlignment="1">
      <alignment vertical="center" wrapText="1"/>
    </xf>
    <xf numFmtId="0" fontId="73" fillId="0" borderId="0" xfId="0" applyFont="1" applyAlignment="1">
      <alignment wrapText="1"/>
    </xf>
    <xf numFmtId="0" fontId="9" fillId="28" borderId="43" xfId="0" applyFont="1" applyFill="1" applyBorder="1" applyAlignment="1">
      <alignment horizontal="center" vertical="center" wrapText="1"/>
    </xf>
    <xf numFmtId="0" fontId="6" fillId="33" borderId="0" xfId="1" applyFill="1" applyAlignment="1">
      <alignment wrapText="1"/>
    </xf>
    <xf numFmtId="0" fontId="0" fillId="33" borderId="43" xfId="0" applyFill="1" applyBorder="1" applyAlignment="1">
      <alignment wrapText="1"/>
    </xf>
    <xf numFmtId="2" fontId="9" fillId="33" borderId="0" xfId="2" applyNumberFormat="1" applyFont="1" applyFill="1" applyAlignment="1">
      <alignment horizontal="right" wrapText="1"/>
    </xf>
    <xf numFmtId="0" fontId="27" fillId="36" borderId="0" xfId="0" applyFont="1" applyFill="1" applyAlignment="1">
      <alignment wrapText="1"/>
    </xf>
    <xf numFmtId="0" fontId="9" fillId="33" borderId="24" xfId="0" applyFont="1" applyFill="1" applyBorder="1" applyAlignment="1">
      <alignment horizontal="left" wrapText="1"/>
    </xf>
    <xf numFmtId="164" fontId="9" fillId="33" borderId="0" xfId="4" applyNumberFormat="1" applyFont="1" applyFill="1" applyBorder="1" applyAlignment="1">
      <alignment horizontal="right"/>
    </xf>
    <xf numFmtId="0" fontId="27" fillId="33" borderId="24" xfId="0" applyFont="1" applyFill="1" applyBorder="1" applyAlignment="1">
      <alignment horizontal="left" wrapText="1"/>
    </xf>
    <xf numFmtId="0" fontId="27" fillId="33" borderId="0" xfId="0" applyFont="1" applyFill="1" applyAlignment="1">
      <alignment horizontal="center"/>
    </xf>
    <xf numFmtId="0" fontId="27" fillId="33" borderId="0" xfId="1" applyFont="1" applyFill="1" applyBorder="1" applyAlignment="1">
      <alignment horizontal="left" wrapText="1"/>
    </xf>
    <xf numFmtId="49" fontId="9" fillId="33" borderId="0" xfId="0" applyNumberFormat="1" applyFont="1" applyFill="1" applyAlignment="1">
      <alignment horizontal="left" wrapText="1"/>
    </xf>
    <xf numFmtId="164" fontId="9" fillId="33" borderId="0" xfId="2" applyNumberFormat="1" applyFont="1" applyFill="1" applyAlignment="1">
      <alignment horizontal="left" wrapText="1"/>
    </xf>
    <xf numFmtId="0" fontId="9" fillId="33" borderId="27" xfId="0" applyFont="1" applyFill="1" applyBorder="1" applyAlignment="1">
      <alignment horizontal="left" wrapText="1"/>
    </xf>
    <xf numFmtId="165" fontId="9" fillId="33" borderId="0" xfId="0" applyNumberFormat="1" applyFont="1" applyFill="1" applyAlignment="1">
      <alignment horizontal="left"/>
    </xf>
    <xf numFmtId="164" fontId="9" fillId="33" borderId="0" xfId="4" applyNumberFormat="1" applyFont="1" applyFill="1" applyBorder="1" applyAlignment="1">
      <alignment horizontal="center"/>
    </xf>
    <xf numFmtId="1" fontId="9" fillId="33" borderId="0" xfId="4" applyNumberFormat="1" applyFont="1" applyFill="1" applyBorder="1" applyAlignment="1">
      <alignment horizontal="right"/>
    </xf>
    <xf numFmtId="0" fontId="80" fillId="28" borderId="0" xfId="0" applyFont="1" applyFill="1"/>
    <xf numFmtId="2" fontId="9" fillId="28" borderId="0" xfId="2" applyNumberFormat="1" applyFont="1" applyFill="1" applyAlignment="1">
      <alignment horizontal="right"/>
    </xf>
    <xf numFmtId="0" fontId="9" fillId="28" borderId="0" xfId="0" quotePrefix="1" applyFont="1" applyFill="1" applyAlignment="1">
      <alignment horizontal="center"/>
    </xf>
    <xf numFmtId="0" fontId="31" fillId="28" borderId="0" xfId="0" applyFont="1" applyFill="1" applyAlignment="1">
      <alignment horizontal="left" wrapText="1"/>
    </xf>
    <xf numFmtId="164" fontId="9" fillId="28" borderId="0" xfId="2" applyNumberFormat="1" applyFont="1" applyFill="1" applyAlignment="1">
      <alignment horizontal="right"/>
    </xf>
    <xf numFmtId="0" fontId="8" fillId="28" borderId="0" xfId="0" applyFont="1" applyFill="1" applyAlignment="1">
      <alignment horizontal="center" wrapText="1"/>
    </xf>
    <xf numFmtId="0" fontId="1" fillId="28" borderId="29" xfId="0" applyFont="1" applyFill="1" applyBorder="1" applyAlignment="1">
      <alignment horizontal="center" vertical="center" wrapText="1"/>
    </xf>
    <xf numFmtId="0" fontId="45" fillId="9" borderId="0" xfId="0" applyFont="1" applyFill="1" applyAlignment="1">
      <alignment vertical="center" wrapText="1"/>
    </xf>
    <xf numFmtId="0" fontId="29" fillId="15" borderId="0" xfId="0" applyFont="1" applyFill="1" applyAlignment="1">
      <alignment horizontal="center"/>
    </xf>
    <xf numFmtId="0" fontId="8" fillId="0" borderId="52" xfId="0" applyFont="1" applyBorder="1"/>
    <xf numFmtId="0" fontId="6" fillId="28" borderId="41" xfId="1" applyFill="1" applyBorder="1" applyAlignment="1">
      <alignment horizontal="left" wrapText="1"/>
    </xf>
    <xf numFmtId="0" fontId="6" fillId="0" borderId="41" xfId="1" applyNumberFormat="1" applyBorder="1" applyAlignment="1">
      <alignment horizontal="left" wrapText="1"/>
    </xf>
    <xf numFmtId="0" fontId="9" fillId="0" borderId="41" xfId="1" applyNumberFormat="1" applyFont="1" applyBorder="1" applyAlignment="1">
      <alignment horizontal="left"/>
    </xf>
    <xf numFmtId="0" fontId="27" fillId="28" borderId="41" xfId="0" applyFont="1" applyFill="1" applyBorder="1" applyAlignment="1">
      <alignment horizontal="left" wrapText="1"/>
    </xf>
    <xf numFmtId="0" fontId="21" fillId="0" borderId="52" xfId="0" applyFont="1" applyBorder="1"/>
    <xf numFmtId="0" fontId="21" fillId="0" borderId="52" xfId="0" applyFont="1" applyBorder="1" applyAlignment="1">
      <alignment wrapText="1"/>
    </xf>
    <xf numFmtId="0" fontId="27" fillId="28" borderId="43" xfId="0" applyFont="1" applyFill="1" applyBorder="1" applyAlignment="1">
      <alignment horizontal="left" wrapText="1"/>
    </xf>
    <xf numFmtId="0" fontId="9" fillId="0" borderId="43" xfId="0" applyFont="1" applyBorder="1" applyAlignment="1">
      <alignment horizontal="center" wrapText="1"/>
    </xf>
    <xf numFmtId="0" fontId="9" fillId="35" borderId="24" xfId="1" applyFont="1" applyFill="1" applyBorder="1" applyAlignment="1">
      <alignment horizontal="left" wrapText="1"/>
    </xf>
    <xf numFmtId="0" fontId="27" fillId="28" borderId="46" xfId="0" applyFont="1" applyFill="1" applyBorder="1" applyAlignment="1">
      <alignment horizontal="left" wrapText="1"/>
    </xf>
    <xf numFmtId="1" fontId="9" fillId="15" borderId="45" xfId="0" applyNumberFormat="1" applyFont="1" applyFill="1" applyBorder="1" applyAlignment="1">
      <alignment horizontal="center" wrapText="1"/>
    </xf>
    <xf numFmtId="0" fontId="9" fillId="28" borderId="45" xfId="1" applyFont="1" applyFill="1" applyBorder="1" applyAlignment="1">
      <alignment horizontal="left" wrapText="1"/>
    </xf>
    <xf numFmtId="1" fontId="9" fillId="28" borderId="0" xfId="0" applyNumberFormat="1" applyFont="1" applyFill="1" applyAlignment="1">
      <alignment wrapText="1"/>
    </xf>
    <xf numFmtId="164" fontId="9" fillId="28" borderId="29" xfId="2" applyNumberFormat="1" applyFont="1" applyFill="1" applyBorder="1" applyAlignment="1">
      <alignment horizontal="center" wrapText="1"/>
    </xf>
    <xf numFmtId="1" fontId="9" fillId="28" borderId="29" xfId="0" applyNumberFormat="1" applyFont="1" applyFill="1" applyBorder="1" applyAlignment="1">
      <alignment horizontal="left" wrapText="1"/>
    </xf>
    <xf numFmtId="0" fontId="6" fillId="37" borderId="0" xfId="1" applyFill="1" applyAlignment="1">
      <alignment wrapText="1"/>
    </xf>
    <xf numFmtId="1" fontId="126" fillId="15" borderId="45" xfId="0" applyNumberFormat="1" applyFont="1" applyFill="1" applyBorder="1" applyAlignment="1">
      <alignment horizontal="center" wrapText="1"/>
    </xf>
    <xf numFmtId="0" fontId="126" fillId="28" borderId="45" xfId="0" applyFont="1" applyFill="1" applyBorder="1" applyAlignment="1">
      <alignment horizontal="left" wrapText="1"/>
    </xf>
    <xf numFmtId="0" fontId="126" fillId="28" borderId="45" xfId="1" applyFont="1" applyFill="1" applyBorder="1" applyAlignment="1">
      <alignment horizontal="left" wrapText="1"/>
    </xf>
    <xf numFmtId="165" fontId="126" fillId="28" borderId="45" xfId="0" applyNumberFormat="1" applyFont="1" applyFill="1" applyBorder="1" applyAlignment="1">
      <alignment horizontal="left" wrapText="1"/>
    </xf>
    <xf numFmtId="164" fontId="126" fillId="28" borderId="45" xfId="2" applyNumberFormat="1" applyFont="1" applyFill="1" applyBorder="1" applyAlignment="1">
      <alignment horizontal="center" wrapText="1"/>
    </xf>
    <xf numFmtId="14" fontId="126" fillId="28" borderId="45" xfId="0" applyNumberFormat="1" applyFont="1" applyFill="1" applyBorder="1" applyAlignment="1">
      <alignment horizontal="center" wrapText="1"/>
    </xf>
    <xf numFmtId="1" fontId="126" fillId="28" borderId="45" xfId="0" applyNumberFormat="1" applyFont="1" applyFill="1" applyBorder="1" applyAlignment="1">
      <alignment horizontal="left" wrapText="1"/>
    </xf>
    <xf numFmtId="0" fontId="126" fillId="8" borderId="45" xfId="0" applyFont="1" applyFill="1" applyBorder="1" applyAlignment="1">
      <alignment horizontal="left" wrapText="1"/>
    </xf>
    <xf numFmtId="165" fontId="27" fillId="0" borderId="0" xfId="0" applyNumberFormat="1" applyFont="1" applyAlignment="1">
      <alignment horizontal="right" wrapText="1"/>
    </xf>
    <xf numFmtId="165" fontId="45" fillId="0" borderId="0" xfId="0" applyNumberFormat="1" applyFont="1" applyAlignment="1">
      <alignment horizontal="right" wrapText="1"/>
    </xf>
    <xf numFmtId="165" fontId="0" fillId="0" borderId="0" xfId="0" applyNumberFormat="1"/>
    <xf numFmtId="165" fontId="27" fillId="0" borderId="24" xfId="0" applyNumberFormat="1" applyFont="1" applyBorder="1" applyAlignment="1">
      <alignment horizontal="right" wrapText="1"/>
    </xf>
    <xf numFmtId="165" fontId="52" fillId="0" borderId="0" xfId="0" applyNumberFormat="1" applyFont="1"/>
    <xf numFmtId="165" fontId="52" fillId="28" borderId="0" xfId="0" applyNumberFormat="1" applyFont="1" applyFill="1"/>
    <xf numFmtId="165" fontId="27" fillId="0" borderId="0" xfId="0" applyNumberFormat="1" applyFont="1" applyAlignment="1">
      <alignment horizontal="left" wrapText="1"/>
    </xf>
    <xf numFmtId="165" fontId="0" fillId="28" borderId="0" xfId="0" applyNumberFormat="1" applyFill="1"/>
    <xf numFmtId="0" fontId="91" fillId="28" borderId="0" xfId="1" applyFont="1" applyFill="1" applyBorder="1" applyAlignment="1">
      <alignment horizontal="left" wrapText="1"/>
    </xf>
    <xf numFmtId="171" fontId="9" fillId="28" borderId="0" xfId="0" applyNumberFormat="1" applyFont="1" applyFill="1" applyAlignment="1">
      <alignment horizontal="left" wrapText="1"/>
    </xf>
    <xf numFmtId="0" fontId="9" fillId="0" borderId="22" xfId="0" applyFont="1" applyBorder="1" applyAlignment="1">
      <alignment horizontal="left"/>
    </xf>
    <xf numFmtId="0" fontId="6" fillId="0" borderId="22" xfId="1" applyNumberFormat="1" applyFill="1" applyBorder="1" applyAlignment="1">
      <alignment wrapText="1"/>
    </xf>
    <xf numFmtId="0" fontId="6" fillId="0" borderId="27" xfId="1" applyBorder="1" applyAlignment="1">
      <alignment horizontal="left" wrapText="1"/>
    </xf>
    <xf numFmtId="49" fontId="9" fillId="0" borderId="22" xfId="0" applyNumberFormat="1" applyFont="1" applyBorder="1" applyAlignment="1">
      <alignment horizontal="center"/>
    </xf>
    <xf numFmtId="165" fontId="9" fillId="0" borderId="22" xfId="0" applyNumberFormat="1" applyFont="1" applyBorder="1" applyAlignment="1">
      <alignment horizontal="left" wrapText="1"/>
    </xf>
    <xf numFmtId="164" fontId="9" fillId="0" borderId="22" xfId="2" applyNumberFormat="1" applyFont="1" applyFill="1" applyBorder="1" applyAlignment="1">
      <alignment horizontal="center"/>
    </xf>
    <xf numFmtId="1" fontId="9" fillId="0" borderId="22" xfId="2" applyNumberFormat="1" applyFont="1" applyFill="1" applyBorder="1" applyAlignment="1">
      <alignment horizontal="right"/>
    </xf>
    <xf numFmtId="0" fontId="26" fillId="0" borderId="43" xfId="0" applyFont="1" applyBorder="1" applyAlignment="1">
      <alignment horizontal="left"/>
    </xf>
    <xf numFmtId="0" fontId="9" fillId="0" borderId="22" xfId="1" applyNumberFormat="1" applyFont="1" applyFill="1" applyBorder="1" applyAlignment="1">
      <alignment horizontal="left"/>
    </xf>
    <xf numFmtId="0" fontId="27" fillId="34" borderId="56" xfId="0" applyFont="1" applyFill="1" applyBorder="1" applyAlignment="1">
      <alignment wrapText="1"/>
    </xf>
    <xf numFmtId="0" fontId="6" fillId="33" borderId="24" xfId="1" applyFill="1" applyBorder="1" applyAlignment="1">
      <alignment horizontal="left" wrapText="1"/>
    </xf>
    <xf numFmtId="0" fontId="9" fillId="0" borderId="27" xfId="1" applyFont="1" applyFill="1" applyBorder="1" applyAlignment="1">
      <alignment horizontal="left" wrapText="1"/>
    </xf>
    <xf numFmtId="0" fontId="46" fillId="0" borderId="24" xfId="1" applyFont="1" applyBorder="1" applyAlignment="1">
      <alignment wrapText="1"/>
    </xf>
    <xf numFmtId="0" fontId="0" fillId="28" borderId="52" xfId="0" applyFill="1" applyBorder="1"/>
    <xf numFmtId="14" fontId="9" fillId="0" borderId="39" xfId="0" applyNumberFormat="1" applyFont="1" applyBorder="1" applyAlignment="1">
      <alignment horizontal="left" wrapText="1"/>
    </xf>
    <xf numFmtId="14" fontId="9" fillId="0" borderId="1" xfId="0" applyNumberFormat="1" applyFont="1" applyBorder="1" applyAlignment="1">
      <alignment horizontal="left" wrapText="1"/>
    </xf>
    <xf numFmtId="0" fontId="27" fillId="0" borderId="47" xfId="0" applyFont="1" applyBorder="1" applyAlignment="1">
      <alignment horizontal="left" wrapText="1"/>
    </xf>
    <xf numFmtId="0" fontId="9" fillId="28" borderId="24" xfId="0" applyFont="1" applyFill="1" applyBorder="1" applyAlignment="1">
      <alignment horizontal="left" vertical="center" wrapText="1"/>
    </xf>
    <xf numFmtId="0" fontId="0" fillId="28" borderId="25" xfId="0" applyFill="1" applyBorder="1" applyAlignment="1">
      <alignment wrapText="1"/>
    </xf>
    <xf numFmtId="0" fontId="9" fillId="23" borderId="43" xfId="0" applyFont="1" applyFill="1" applyBorder="1" applyAlignment="1">
      <alignment vertical="center" wrapText="1"/>
    </xf>
    <xf numFmtId="0" fontId="6" fillId="0" borderId="29" xfId="1" applyBorder="1" applyAlignment="1">
      <alignment horizontal="left" wrapText="1"/>
    </xf>
    <xf numFmtId="0" fontId="9" fillId="0" borderId="64" xfId="0" applyFont="1" applyBorder="1" applyAlignment="1">
      <alignment horizontal="left" wrapText="1"/>
    </xf>
    <xf numFmtId="0" fontId="27" fillId="39" borderId="27" xfId="0" applyFont="1" applyFill="1" applyBorder="1" applyAlignment="1">
      <alignment horizontal="left" wrapText="1"/>
    </xf>
    <xf numFmtId="0" fontId="9" fillId="39" borderId="27" xfId="0" applyFont="1" applyFill="1" applyBorder="1" applyAlignment="1">
      <alignment wrapText="1"/>
    </xf>
    <xf numFmtId="0" fontId="9" fillId="39" borderId="0" xfId="0" applyFont="1" applyFill="1" applyAlignment="1">
      <alignment wrapText="1"/>
    </xf>
    <xf numFmtId="0" fontId="0" fillId="39" borderId="0" xfId="0" applyFill="1" applyAlignment="1">
      <alignment wrapText="1"/>
    </xf>
    <xf numFmtId="0" fontId="0" fillId="40" borderId="0" xfId="0" applyFill="1" applyAlignment="1">
      <alignment wrapText="1"/>
    </xf>
    <xf numFmtId="0" fontId="27" fillId="40" borderId="0" xfId="0" applyFont="1" applyFill="1" applyAlignment="1">
      <alignment horizontal="left" wrapText="1"/>
    </xf>
    <xf numFmtId="0" fontId="9" fillId="28" borderId="43" xfId="0" applyFont="1" applyFill="1" applyBorder="1" applyAlignment="1">
      <alignment vertical="center" wrapText="1"/>
    </xf>
    <xf numFmtId="0" fontId="27" fillId="41" borderId="43" xfId="0" applyFont="1" applyFill="1" applyBorder="1" applyAlignment="1">
      <alignment wrapText="1"/>
    </xf>
    <xf numFmtId="0" fontId="0" fillId="40" borderId="43" xfId="0" applyFill="1" applyBorder="1" applyAlignment="1">
      <alignment wrapText="1"/>
    </xf>
    <xf numFmtId="0" fontId="27" fillId="40" borderId="43" xfId="0" applyFont="1" applyFill="1" applyBorder="1" applyAlignment="1">
      <alignment wrapText="1"/>
    </xf>
    <xf numFmtId="0" fontId="27" fillId="34" borderId="29" xfId="0" applyFont="1" applyFill="1" applyBorder="1" applyAlignment="1">
      <alignment wrapText="1"/>
    </xf>
    <xf numFmtId="0" fontId="27" fillId="28" borderId="57" xfId="0" applyFont="1" applyFill="1" applyBorder="1" applyAlignment="1">
      <alignment wrapText="1"/>
    </xf>
    <xf numFmtId="0" fontId="27" fillId="41" borderId="0" xfId="0" applyFont="1" applyFill="1" applyAlignment="1">
      <alignment wrapText="1"/>
    </xf>
    <xf numFmtId="0" fontId="9" fillId="40" borderId="0" xfId="0" applyFont="1" applyFill="1" applyAlignment="1">
      <alignment horizontal="left" wrapText="1"/>
    </xf>
    <xf numFmtId="0" fontId="9" fillId="40" borderId="29" xfId="0" applyFont="1" applyFill="1" applyBorder="1" applyAlignment="1">
      <alignment horizontal="left" wrapText="1"/>
    </xf>
    <xf numFmtId="0" fontId="37" fillId="0" borderId="0" xfId="0" applyFont="1" applyAlignment="1">
      <alignment horizontal="center" vertical="center"/>
    </xf>
    <xf numFmtId="0" fontId="37" fillId="0" borderId="42" xfId="0" applyFont="1" applyBorder="1" applyAlignment="1">
      <alignment horizontal="center" vertical="center"/>
    </xf>
    <xf numFmtId="14" fontId="37" fillId="0" borderId="0" xfId="0" applyNumberFormat="1" applyFont="1" applyAlignment="1">
      <alignment horizontal="center" vertical="center"/>
    </xf>
    <xf numFmtId="14" fontId="37" fillId="0" borderId="42" xfId="0" applyNumberFormat="1" applyFont="1" applyBorder="1" applyAlignment="1">
      <alignment horizontal="center" vertical="center"/>
    </xf>
    <xf numFmtId="0" fontId="11" fillId="2" borderId="12"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49" fontId="11" fillId="2" borderId="13" xfId="0" applyNumberFormat="1" applyFont="1" applyFill="1" applyBorder="1" applyAlignment="1">
      <alignment horizontal="center" vertical="center" wrapText="1" readingOrder="1"/>
    </xf>
    <xf numFmtId="49" fontId="11" fillId="2" borderId="14" xfId="0" applyNumberFormat="1" applyFont="1" applyFill="1" applyBorder="1" applyAlignment="1">
      <alignment horizontal="center" vertical="center" wrapText="1" readingOrder="1"/>
    </xf>
    <xf numFmtId="49" fontId="11" fillId="2" borderId="15" xfId="0" applyNumberFormat="1" applyFont="1" applyFill="1" applyBorder="1" applyAlignment="1">
      <alignment horizontal="center" vertical="center" wrapText="1" readingOrder="1"/>
    </xf>
    <xf numFmtId="0" fontId="11" fillId="2" borderId="15" xfId="0" applyFont="1" applyFill="1" applyBorder="1" applyAlignment="1">
      <alignment horizontal="center" vertical="center" wrapText="1" readingOrder="1"/>
    </xf>
    <xf numFmtId="0" fontId="11" fillId="2" borderId="14" xfId="0" applyFont="1" applyFill="1" applyBorder="1" applyAlignment="1">
      <alignment horizontal="center" vertical="center" wrapText="1" readingOrder="1"/>
    </xf>
    <xf numFmtId="0" fontId="11" fillId="2" borderId="16" xfId="0" applyFont="1" applyFill="1" applyBorder="1" applyAlignment="1">
      <alignment horizontal="center" vertical="center" wrapText="1" readingOrder="1"/>
    </xf>
    <xf numFmtId="0" fontId="0" fillId="0" borderId="0" xfId="0" applyAlignment="1">
      <alignment horizontal="left" wrapText="1"/>
    </xf>
    <xf numFmtId="0" fontId="92" fillId="0" borderId="29" xfId="0" applyFont="1" applyBorder="1" applyAlignment="1">
      <alignment horizontal="center" vertical="center" wrapText="1"/>
    </xf>
    <xf numFmtId="0" fontId="3" fillId="0" borderId="29" xfId="0" applyFont="1" applyBorder="1" applyAlignment="1">
      <alignment horizontal="center" vertical="center" wrapText="1"/>
    </xf>
    <xf numFmtId="0" fontId="23" fillId="0" borderId="32" xfId="0" applyFont="1" applyBorder="1" applyAlignment="1">
      <alignment horizontal="right" vertical="center" wrapText="1"/>
    </xf>
    <xf numFmtId="0" fontId="23" fillId="0" borderId="34" xfId="0" applyFont="1" applyBorder="1" applyAlignment="1">
      <alignment horizontal="right" vertical="center" wrapText="1"/>
    </xf>
    <xf numFmtId="0" fontId="16" fillId="7" borderId="30" xfId="0" applyFont="1" applyFill="1" applyBorder="1" applyAlignment="1">
      <alignment horizontal="center"/>
    </xf>
    <xf numFmtId="0" fontId="16" fillId="7" borderId="31" xfId="0" applyFont="1" applyFill="1" applyBorder="1" applyAlignment="1">
      <alignment horizontal="center"/>
    </xf>
    <xf numFmtId="0" fontId="5" fillId="0" borderId="0" xfId="0" applyFont="1" applyAlignment="1">
      <alignment horizontal="center" wrapText="1"/>
    </xf>
    <xf numFmtId="0" fontId="16" fillId="7" borderId="0" xfId="0" applyFont="1" applyFill="1" applyAlignment="1">
      <alignment horizontal="center" wrapText="1"/>
    </xf>
    <xf numFmtId="0" fontId="3" fillId="0" borderId="33" xfId="0" applyFont="1" applyBorder="1" applyAlignment="1">
      <alignment horizontal="center" vertical="center" wrapText="1"/>
    </xf>
    <xf numFmtId="0" fontId="3" fillId="0" borderId="35" xfId="0" applyFont="1" applyBorder="1" applyAlignment="1">
      <alignment horizontal="center" vertical="center" wrapText="1"/>
    </xf>
    <xf numFmtId="0" fontId="23" fillId="0" borderId="32" xfId="0" applyFont="1" applyBorder="1" applyAlignment="1">
      <alignment horizontal="right" vertical="center"/>
    </xf>
    <xf numFmtId="0" fontId="23" fillId="0" borderId="34" xfId="0" applyFont="1" applyBorder="1" applyAlignment="1">
      <alignment horizontal="right" vertical="center"/>
    </xf>
    <xf numFmtId="0" fontId="16" fillId="5" borderId="30" xfId="0" applyFont="1" applyFill="1" applyBorder="1" applyAlignment="1">
      <alignment horizontal="center"/>
    </xf>
    <xf numFmtId="0" fontId="16" fillId="5" borderId="31" xfId="0" applyFont="1" applyFill="1" applyBorder="1" applyAlignment="1">
      <alignment horizontal="center"/>
    </xf>
    <xf numFmtId="0" fontId="16" fillId="5" borderId="0" xfId="0" applyFont="1" applyFill="1" applyAlignment="1">
      <alignment horizontal="center"/>
    </xf>
    <xf numFmtId="1" fontId="128" fillId="33" borderId="0" xfId="0" applyNumberFormat="1" applyFont="1" applyFill="1" applyAlignment="1">
      <alignment horizontal="center" vertical="center" wrapText="1"/>
    </xf>
    <xf numFmtId="1" fontId="127" fillId="33" borderId="0" xfId="0" applyNumberFormat="1" applyFont="1" applyFill="1" applyAlignment="1">
      <alignment horizontal="center" vertical="center" wrapText="1"/>
    </xf>
    <xf numFmtId="1" fontId="8" fillId="0" borderId="0" xfId="0" applyNumberFormat="1" applyFont="1" applyAlignment="1">
      <alignment horizontal="center"/>
    </xf>
    <xf numFmtId="1" fontId="127" fillId="28" borderId="0" xfId="0" applyNumberFormat="1" applyFont="1" applyFill="1" applyAlignment="1">
      <alignment horizontal="center" vertical="center"/>
    </xf>
  </cellXfs>
  <cellStyles count="6">
    <cellStyle name="Comma" xfId="2" builtinId="3"/>
    <cellStyle name="Comma 2" xfId="4" xr:uid="{F3DC352F-FD83-4AE9-B605-3AC3E32A6F49}"/>
    <cellStyle name="Hyperlink" xfId="1" builtinId="8"/>
    <cellStyle name="Hyperlink 2" xfId="3" xr:uid="{CCDA45F7-892C-45A2-8ECF-4D13A783A4B6}"/>
    <cellStyle name="Normal" xfId="0" builtinId="0"/>
    <cellStyle name="Normal 2" xfId="5" xr:uid="{880CADA4-7165-4D14-943F-EBE9E9CE9B7E}"/>
  </cellStyles>
  <dxfs count="54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vertAlign val="baseline"/>
        <sz val="11"/>
        <family val="2"/>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amily val="2"/>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amily val="2"/>
      </font>
      <fill>
        <patternFill patternType="none">
          <fgColor indexed="64"/>
          <bgColor auto="1"/>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amily val="2"/>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numFmt numFmtId="0" formatCode="General"/>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alignment wrapText="1"/>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numFmt numFmtId="19" formatCode="m/d/yyyy"/>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family val="2"/>
      </font>
      <fill>
        <patternFill patternType="none">
          <fgColor indexed="64"/>
          <bgColor auto="1"/>
        </patternFill>
      </fill>
    </dxf>
    <dxf>
      <font>
        <b/>
        <i val="0"/>
        <strike val="0"/>
        <condense val="0"/>
        <extend val="0"/>
        <outline val="0"/>
        <shadow val="0"/>
        <u val="none"/>
        <vertAlign val="baseline"/>
        <sz val="11"/>
        <color auto="1"/>
        <name val="Calibri"/>
        <family val="2"/>
        <scheme val="minor"/>
      </font>
      <fill>
        <patternFill patternType="solid">
          <fgColor indexed="64"/>
          <bgColor theme="5"/>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4" formatCode="_(* #,##0_);_(* \(#,##0\);_(* &quot;-&quot;??_);_(@_)"/>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5" formatCode="0.0000"/>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5" formatCode="0.0000"/>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 formatCode="0"/>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i val="0"/>
        <strike val="0"/>
        <condense val="0"/>
        <extend val="0"/>
        <outline val="0"/>
        <shadow val="0"/>
        <u val="none"/>
        <vertAlign val="baseline"/>
        <sz val="10"/>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5" formatCode="0.0000"/>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5" formatCode="0.0000"/>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4" formatCode="_(* #,##0_);_(* \(#,##0\);_(* &quot;-&quot;??_);_(@_)"/>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 formatCode="0"/>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strike val="0"/>
        <outline val="0"/>
        <shadow val="0"/>
        <u val="none"/>
        <vertAlign val="baseline"/>
        <sz val="11"/>
        <color auto="1"/>
        <name val="Calibri"/>
        <family val="2"/>
        <scheme val="minor"/>
      </font>
      <alignment horizontal="center" vertical="bottom" textRotation="0" wrapText="1" indent="0" justifyLastLine="0" shrinkToFit="0" readingOrder="0"/>
    </dxf>
    <dxf>
      <font>
        <strike val="0"/>
        <outline val="0"/>
        <shadow val="0"/>
        <u val="none"/>
        <vertAlign val="baseline"/>
        <sz val="11"/>
        <color auto="1"/>
        <name val="Calibri"/>
        <family val="2"/>
        <scheme val="minor"/>
      </font>
      <alignment horizontal="center" vertical="bottom" textRotation="0" wrapText="1" indent="0" justifyLastLine="0" shrinkToFit="0" readingOrder="0"/>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strike val="0"/>
        <outline val="0"/>
        <shadow val="0"/>
        <u val="none"/>
        <vertAlign val="baseline"/>
        <sz val="11"/>
        <color auto="1"/>
        <name val="Calibri"/>
        <family val="2"/>
        <scheme val="minor"/>
      </font>
      <numFmt numFmtId="164" formatCode="_(* #,##0_);_(* \(#,##0\);_(* &quot;-&quot;??_);_(@_)"/>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5" formatCode="0.0000"/>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5" formatCode="0.0000"/>
      <alignment horizontal="left" vertical="bottom" textRotation="0" wrapText="1" indent="0" justifyLastLine="0" shrinkToFit="0" readingOrder="0"/>
    </dxf>
    <dxf>
      <font>
        <strike val="0"/>
        <outline val="0"/>
        <shadow val="0"/>
        <u val="none"/>
        <vertAlign val="baseline"/>
        <sz val="11"/>
        <color auto="1"/>
        <name val="Calibri"/>
        <family val="2"/>
        <scheme val="minor"/>
      </font>
      <alignment horizontal="center" vertical="bottom" textRotation="0" wrapText="1" indent="0" justifyLastLine="0" shrinkToFit="0" readingOrder="0"/>
    </dxf>
    <dxf>
      <font>
        <strike val="0"/>
        <outline val="0"/>
        <shadow val="0"/>
        <u val="none"/>
        <vertAlign val="baseline"/>
        <sz val="11"/>
        <color auto="1"/>
        <name val="Calibri"/>
        <family val="2"/>
        <scheme val="minor"/>
      </font>
      <alignment horizontal="center" vertical="bottom" textRotation="0" wrapText="1" indent="0" justifyLastLine="0" shrinkToFit="0" readingOrder="0"/>
    </dxf>
    <dxf>
      <font>
        <strike val="0"/>
        <outline val="0"/>
        <shadow val="0"/>
        <u val="none"/>
        <vertAlign val="baseline"/>
        <sz val="11"/>
        <color auto="1"/>
        <name val="Calibri"/>
        <family val="2"/>
        <scheme val="minor"/>
      </font>
      <alignment horizontal="center" vertical="bottom" textRotation="0" wrapText="1" indent="0" justifyLastLine="0" shrinkToFit="0" readingOrder="0"/>
    </dxf>
    <dxf>
      <font>
        <strike val="0"/>
        <outline val="0"/>
        <shadow val="0"/>
        <u val="none"/>
        <vertAlign val="baseline"/>
        <sz val="11"/>
        <color auto="1"/>
        <name val="Calibri"/>
        <family val="2"/>
        <scheme val="minor"/>
      </font>
      <alignment horizontal="center" vertical="bottom" textRotation="0" wrapText="1" indent="0" justifyLastLine="0" shrinkToFit="0" readingOrder="0"/>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EC74D5"/>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9" formatCode="m/d/yyyy"/>
      <fill>
        <patternFill patternType="none">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4" formatCode="_(* #,##0_);_(* \(#,##0\);_(* &quot;-&quot;??_);_(@_)"/>
      <fill>
        <patternFill patternType="none">
          <bgColor auto="1"/>
        </patternFill>
      </fil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none">
          <bgColor auto="1"/>
        </patternFill>
      </fill>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5" formatCode="0.0000"/>
      <fill>
        <patternFill patternType="none">
          <bgColor auto="1"/>
        </patternFill>
      </fil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5" formatCode="0.0000"/>
      <fill>
        <patternFill patternType="none">
          <bgColor auto="1"/>
        </patternFill>
      </fil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fill>
        <patternFill patternType="none">
          <bgColor auto="1"/>
        </patternFill>
      </fill>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bottom" textRotation="0" indent="0" justifyLastLine="0" shrinkToFit="0" readingOrder="0"/>
    </dxf>
    <dxf>
      <font>
        <b/>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C74D5"/>
        </patternFill>
      </fill>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164" formatCode="_(* #,##0_);_(* \(#,##0\);_(* &quot;-&quot;??_);_(@_)"/>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4" formatCode="_(* #,##0_);_(* \(#,##0\);_(* &quot;-&quot;??_);_(@_)"/>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4" formatCode="_(* #,##0_);_(* \(#,##0\);_(* &quot;-&quot;??_);_(@_)"/>
      <alignment horizontal="general"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164" formatCode="_(* #,##0_);_(* \(#,##0\);_(* &quot;-&quot;??_);_(@_)"/>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4" formatCode="_(* #,##0_);_(* \(#,##0\);_(* &quot;-&quot;??_);_(@_)"/>
      <fill>
        <patternFill patternType="solid">
          <fgColor indexed="64"/>
          <bgColor rgb="FFEC74D5"/>
        </patternFill>
      </fill>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171" formatCode="0.00000"/>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71" formatCode="0.00000"/>
      <fill>
        <patternFill patternType="solid">
          <fgColor indexed="64"/>
          <bgColor rgb="FFEC74D5"/>
        </patternFill>
      </fill>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171" formatCode="0.00000"/>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71" formatCode="0.00000"/>
      <fill>
        <patternFill patternType="solid">
          <fgColor indexed="64"/>
          <bgColor rgb="FFEC74D5"/>
        </patternFill>
      </fill>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167" formatCode="[&lt;=9999999]###\-####;\(###\)\ ###\-####"/>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lt;=9999999]###\-####;\(###\)\ ###\-####"/>
      <fill>
        <patternFill patternType="solid">
          <fgColor indexed="64"/>
          <bgColor rgb="FFEC74D5"/>
        </patternFill>
      </fill>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168" formatCode="00000"/>
      <alignment horizontal="righ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8" formatCode="00000"/>
      <fill>
        <patternFill patternType="solid">
          <fgColor indexed="64"/>
          <bgColor rgb="FFEC74D5"/>
        </patternFill>
      </fill>
      <alignment horizontal="right"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C74D5"/>
        </patternFill>
      </fill>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C74D5"/>
        </patternFill>
      </fill>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C74D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C74D5"/>
        </patternFill>
      </fill>
      <alignment horizontal="general"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C74D5"/>
        </patternFill>
      </fill>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EC74D5"/>
        </patternFill>
      </fill>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4" formatCode="_(* #,##0_);_(* \(#,##0\);_(* &quot;-&quot;??_);_(@_)"/>
      <alignment horizontal="righ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5" formatCode="0.0000"/>
      <alignment horizontal="righ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left" vertical="bottom" textRotation="0" wrapText="1" indent="0" justifyLastLine="0" shrinkToFit="0" readingOrder="0"/>
      <border diagonalUp="0" diagonalDown="0" outline="0">
        <left/>
        <right/>
        <top style="thin">
          <color rgb="FF8EA9DB"/>
        </top>
        <bottom style="thin">
          <color rgb="FF8EA9DB"/>
        </bottom>
      </border>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 formatCode="0"/>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none"/>
      </font>
      <alignment horizontal="left" textRotation="0" wrapText="1" indent="0" justifyLastLine="0" shrinkToFit="0" readingOrder="0"/>
    </dxf>
    <dxf>
      <font>
        <b val="0"/>
        <i val="0"/>
        <strike val="0"/>
        <condense val="0"/>
        <extend val="0"/>
        <outline val="0"/>
        <shadow val="0"/>
        <u val="none"/>
        <vertAlign val="baseline"/>
        <sz val="8"/>
        <color auto="1"/>
        <name val="Calibri"/>
        <family val="2"/>
        <scheme val="none"/>
      </font>
      <alignment horizontal="left" textRotation="0" wrapText="1" indent="0" justifyLastLine="0" shrinkToFit="0" readingOrder="0"/>
    </dxf>
    <dxf>
      <font>
        <b val="0"/>
        <i val="0"/>
        <strike val="0"/>
        <condense val="0"/>
        <extend val="0"/>
        <outline val="0"/>
        <shadow val="0"/>
        <u val="none"/>
        <vertAlign val="baseline"/>
        <sz val="8"/>
        <color auto="1"/>
        <name val="Calibri"/>
        <family val="2"/>
        <scheme val="none"/>
      </font>
      <alignment horizontal="left" textRotation="0" wrapText="1" indent="0" justifyLastLine="0" shrinkToFit="0" readingOrder="0"/>
    </dxf>
    <dxf>
      <font>
        <b val="0"/>
        <i val="0"/>
        <strike val="0"/>
        <condense val="0"/>
        <extend val="0"/>
        <outline val="0"/>
        <shadow val="0"/>
        <u val="none"/>
        <vertAlign val="baseline"/>
        <sz val="8"/>
        <color auto="1"/>
        <name val="Calibri"/>
        <family val="2"/>
        <scheme val="none"/>
      </font>
      <alignment horizontal="left" textRotation="0" wrapText="1" indent="0" justifyLastLine="0" shrinkToFit="0" readingOrder="0"/>
    </dxf>
    <dxf>
      <font>
        <b val="0"/>
        <i val="0"/>
        <strike val="0"/>
        <condense val="0"/>
        <extend val="0"/>
        <outline val="0"/>
        <shadow val="0"/>
        <u val="none"/>
        <vertAlign val="baseline"/>
        <sz val="8"/>
        <color auto="1"/>
        <name val="Calibri"/>
        <family val="2"/>
        <scheme val="none"/>
      </font>
      <numFmt numFmtId="0" formatCode="General"/>
      <alignment horizontal="left" textRotation="0" wrapText="1" indent="0" justifyLastLine="0" shrinkToFit="0" readingOrder="0"/>
    </dxf>
    <dxf>
      <font>
        <b val="0"/>
        <i val="0"/>
        <strike val="0"/>
        <condense val="0"/>
        <extend val="0"/>
        <outline val="0"/>
        <shadow val="0"/>
        <u val="none"/>
        <vertAlign val="baseline"/>
        <sz val="8"/>
        <color auto="1"/>
        <name val="Calibri"/>
        <family val="2"/>
        <scheme val="none"/>
      </font>
      <alignment horizontal="left"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19" formatCode="m/d/yyyy"/>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165" formatCode="0.0000"/>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5" formatCode="0.0000"/>
      <alignment horizontal="left"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165" formatCode="0.0000"/>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5" formatCode="0.0000"/>
      <alignment horizontal="left"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1" formatCode="0"/>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 formatCode="0"/>
      <alignment horizontal="center" vertical="bottom" textRotation="0" wrapText="1" indent="0" justifyLastLine="0" shrinkToFit="0" readingOrder="0"/>
    </dxf>
    <dxf>
      <font>
        <b val="0"/>
        <i val="0"/>
        <strike val="0"/>
        <condense val="0"/>
        <extend val="0"/>
        <outline val="0"/>
        <shadow val="0"/>
        <u val="none"/>
        <vertAlign val="baseline"/>
        <sz val="8"/>
        <color auto="1"/>
        <name val="Calibri"/>
        <family val="2"/>
        <scheme val="none"/>
      </font>
      <alignment horizontal="left"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textRotation="0" indent="0" justifyLastLine="0" shrinkToFit="0" readingOrder="0"/>
    </dxf>
    <dxf>
      <font>
        <b val="0"/>
        <i val="0"/>
        <strike val="0"/>
        <condense val="0"/>
        <extend val="0"/>
        <outline val="0"/>
        <shadow val="0"/>
        <u val="none"/>
        <vertAlign val="baseline"/>
        <sz val="11"/>
        <color auto="1"/>
        <name val="Calibri"/>
        <family val="2"/>
        <scheme val="none"/>
      </font>
      <alignment horizontal="left" textRotation="0" indent="0" justifyLastLine="0" shrinkToFit="0" readingOrder="0"/>
    </dxf>
    <dxf>
      <font>
        <b val="0"/>
        <i val="0"/>
        <strike val="0"/>
        <condense val="0"/>
        <extend val="0"/>
        <outline val="0"/>
        <shadow val="0"/>
        <u val="none"/>
        <vertAlign val="baseline"/>
        <sz val="11"/>
        <color auto="1"/>
        <name val="Calibri"/>
        <family val="2"/>
        <scheme val="none"/>
      </font>
      <alignment horizontal="left" textRotation="0" indent="0" justifyLastLine="0" shrinkToFit="0" readingOrder="0"/>
    </dxf>
    <dxf>
      <font>
        <b val="0"/>
        <i val="0"/>
        <strike val="0"/>
        <condense val="0"/>
        <extend val="0"/>
        <outline val="0"/>
        <shadow val="0"/>
        <u val="none"/>
        <vertAlign val="baseline"/>
        <sz val="11"/>
        <color auto="1"/>
        <name val="Calibri"/>
        <family val="2"/>
        <scheme val="none"/>
      </font>
      <alignment horizontal="left" textRotation="0" indent="0" justifyLastLine="0" shrinkToFit="0" readingOrder="0"/>
    </dxf>
    <dxf>
      <font>
        <b val="0"/>
        <i val="0"/>
        <strike val="0"/>
        <condense val="0"/>
        <extend val="0"/>
        <outline val="0"/>
        <shadow val="0"/>
        <u val="none"/>
        <vertAlign val="baseline"/>
        <sz val="11"/>
        <color auto="1"/>
        <name val="Calibri"/>
        <family val="2"/>
        <scheme val="none"/>
      </font>
      <numFmt numFmtId="0" formatCode="General"/>
      <alignment horizontal="left" textRotation="0" indent="0" justifyLastLine="0" shrinkToFit="0" readingOrder="0"/>
    </dxf>
    <dxf>
      <font>
        <b val="0"/>
        <i val="0"/>
        <strike val="0"/>
        <condense val="0"/>
        <extend val="0"/>
        <outline val="0"/>
        <shadow val="0"/>
        <u val="none"/>
        <vertAlign val="baseline"/>
        <sz val="11"/>
        <color auto="1"/>
        <name val="Calibri"/>
        <family val="2"/>
        <scheme val="none"/>
      </font>
      <alignment horizontal="left" textRotation="0" indent="0" justifyLastLine="0" shrinkToFit="0" readingOrder="0"/>
    </dxf>
    <dxf>
      <font>
        <b val="0"/>
        <i val="0"/>
        <strike val="0"/>
        <condense val="0"/>
        <extend val="0"/>
        <outline val="0"/>
        <shadow val="0"/>
        <u val="none"/>
        <vertAlign val="baseline"/>
        <sz val="11"/>
        <color auto="1"/>
        <name val="Calibri"/>
        <family val="2"/>
        <scheme val="none"/>
      </font>
      <fill>
        <patternFill patternType="none"/>
      </fill>
      <alignment horizontal="left" textRotation="0" indent="0" justifyLastLine="0" shrinkToFit="0" readingOrder="0"/>
    </dxf>
    <dxf>
      <font>
        <b val="0"/>
        <i val="0"/>
        <strike val="0"/>
        <condense val="0"/>
        <extend val="0"/>
        <outline val="0"/>
        <shadow val="0"/>
        <u val="none"/>
        <vertAlign val="baseline"/>
        <sz val="11"/>
        <color auto="1"/>
        <name val="Calibri"/>
        <family val="2"/>
        <scheme val="minor"/>
      </font>
      <alignment horizontal="left" textRotation="0"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indent="0" justifyLastLine="0" shrinkToFit="0" readingOrder="0"/>
    </dxf>
    <dxf>
      <font>
        <b val="0"/>
        <i val="0"/>
        <strike val="0"/>
        <condense val="0"/>
        <extend val="0"/>
        <outline val="0"/>
        <shadow val="0"/>
        <u val="none"/>
        <vertAlign val="baseline"/>
        <sz val="11"/>
        <color auto="1"/>
        <name val="Calibri"/>
        <family val="2"/>
        <scheme val="minor"/>
      </font>
      <alignment horizontal="left" textRotation="0"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textRotation="0" indent="0" justifyLastLine="0" shrinkToFit="0" readingOrder="0"/>
    </dxf>
    <dxf>
      <font>
        <b val="0"/>
        <i val="0"/>
        <strike val="0"/>
        <condense val="0"/>
        <extend val="0"/>
        <outline val="0"/>
        <shadow val="0"/>
        <u val="none"/>
        <vertAlign val="baseline"/>
        <sz val="11"/>
        <color auto="1"/>
        <name val="Calibri"/>
        <family val="2"/>
        <scheme val="minor"/>
      </font>
      <alignment horizontal="left" textRotation="0" indent="0" justifyLastLine="0" shrinkToFit="0" readingOrder="0"/>
    </dxf>
    <dxf>
      <font>
        <b val="0"/>
        <i val="0"/>
        <strike val="0"/>
        <condense val="0"/>
        <extend val="0"/>
        <outline val="0"/>
        <shadow val="0"/>
        <u val="none"/>
        <vertAlign val="baseline"/>
        <sz val="11"/>
        <color auto="1"/>
        <name val="Calibri"/>
        <family val="2"/>
        <scheme val="minor"/>
      </font>
      <numFmt numFmtId="1" formatCode="0"/>
      <alignment horizontal="right" vertical="bottom" textRotation="0" indent="0" justifyLastLine="0" shrinkToFit="0" readingOrder="0"/>
    </dxf>
    <dxf>
      <font>
        <b val="0"/>
        <i val="0"/>
        <strike val="0"/>
        <condense val="0"/>
        <extend val="0"/>
        <outline val="0"/>
        <shadow val="0"/>
        <u val="none"/>
        <vertAlign val="baseline"/>
        <sz val="11"/>
        <color auto="1"/>
        <name val="Calibri"/>
        <family val="2"/>
        <scheme val="minor"/>
      </font>
      <numFmt numFmtId="164" formatCode="_(* #,##0_);_(* \(#,##0\);_(* &quot;-&quot;??_);_(@_)"/>
      <alignment horizontal="center" vertical="bottom" textRotation="0" indent="0" justifyLastLine="0" shrinkToFit="0" readingOrder="0"/>
    </dxf>
    <dxf>
      <font>
        <b val="0"/>
        <i val="0"/>
        <strike val="0"/>
        <condense val="0"/>
        <extend val="0"/>
        <outline val="0"/>
        <shadow val="0"/>
        <u val="none"/>
        <vertAlign val="baseline"/>
        <sz val="11"/>
        <color auto="1"/>
        <name val="Calibri"/>
        <family val="2"/>
        <scheme val="minor"/>
      </font>
      <numFmt numFmtId="165" formatCode="0.0000"/>
      <alignment horizontal="left" textRotation="0" indent="0" justifyLastLine="0" shrinkToFit="0" readingOrder="0"/>
    </dxf>
    <dxf>
      <font>
        <b val="0"/>
        <i val="0"/>
        <strike val="0"/>
        <condense val="0"/>
        <extend val="0"/>
        <outline val="0"/>
        <shadow val="0"/>
        <u val="none"/>
        <vertAlign val="baseline"/>
        <sz val="11"/>
        <color auto="1"/>
        <name val="Calibri"/>
        <family val="2"/>
        <scheme val="minor"/>
      </font>
      <numFmt numFmtId="165" formatCode="0.0000"/>
      <alignment horizontal="left" textRotation="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textRotation="0" indent="0" justifyLastLine="0" shrinkToFit="0" readingOrder="0"/>
    </dxf>
    <dxf>
      <font>
        <b val="0"/>
        <i val="0"/>
        <strike val="0"/>
        <condense val="0"/>
        <extend val="0"/>
        <outline val="0"/>
        <shadow val="0"/>
        <u val="none"/>
        <vertAlign val="baseline"/>
        <sz val="11"/>
        <color auto="1"/>
        <name val="Calibri"/>
        <family val="2"/>
        <scheme val="minor"/>
      </font>
      <alignment horizontal="left" textRotation="0" indent="0" justifyLastLine="0" shrinkToFit="0" readingOrder="0"/>
    </dxf>
    <dxf>
      <font>
        <b val="0"/>
        <i val="0"/>
        <strike val="0"/>
        <condense val="0"/>
        <extend val="0"/>
        <outline val="0"/>
        <shadow val="0"/>
        <u val="none"/>
        <vertAlign val="baseline"/>
        <sz val="11"/>
        <color auto="1"/>
        <name val="Calibri"/>
        <family val="2"/>
        <scheme val="minor"/>
      </font>
      <alignment horizontal="left" textRotation="0"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 formatCode="0"/>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left" textRotation="0" indent="0" justifyLastLine="0" shrinkToFit="0" readingOrder="0"/>
    </dxf>
    <dxf>
      <font>
        <b/>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strike val="0"/>
        <outline val="0"/>
        <shadow val="0"/>
        <u val="none"/>
        <vertAlign val="baseline"/>
        <sz val="11"/>
        <name val="Calibri"/>
        <family val="2"/>
      </font>
    </dxf>
    <dxf>
      <font>
        <strike val="0"/>
        <outline val="0"/>
        <shadow val="0"/>
        <u val="none"/>
        <vertAlign val="baseline"/>
        <sz val="11"/>
        <name val="Calibri"/>
        <family val="2"/>
      </font>
    </dxf>
    <dxf>
      <font>
        <strike val="0"/>
        <outline val="0"/>
        <shadow val="0"/>
        <u val="none"/>
        <vertAlign val="baseline"/>
        <sz val="11"/>
        <name val="Calibri"/>
        <family val="2"/>
      </font>
      <alignment vertical="bottom" textRotation="0" wrapText="1" indent="0" justifyLastLine="0" shrinkToFit="0" readingOrder="0"/>
    </dxf>
    <dxf>
      <font>
        <strike val="0"/>
        <outline val="0"/>
        <shadow val="0"/>
        <u val="none"/>
        <vertAlign val="baseline"/>
        <sz val="11"/>
        <name val="Calibri"/>
        <family val="2"/>
      </font>
    </dxf>
    <dxf>
      <font>
        <b val="0"/>
        <i val="0"/>
        <strike val="0"/>
        <condense val="0"/>
        <extend val="0"/>
        <outline val="0"/>
        <shadow val="0"/>
        <u val="none"/>
        <vertAlign val="baseline"/>
        <sz val="11"/>
        <color auto="1"/>
        <name val="Calibri"/>
        <family val="2"/>
        <scheme val="minor"/>
      </font>
      <numFmt numFmtId="0" formatCode="General"/>
      <alignment horizontal="center" vertical="bottom"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4" formatCode="_(* #,##0_);_(* \(#,##0\);_(* &quot;-&quot;??_);_(@_)"/>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0.0000"/>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5" formatCode="0.0000"/>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1" indent="0" justifyLastLine="0" shrinkToFit="0" readingOrder="0"/>
    </dxf>
    <dxf>
      <numFmt numFmtId="0" formatCode="General"/>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bottom" textRotation="0" wrapText="1" indent="0" justifyLastLine="0" shrinkToFit="0" readingOrder="0"/>
    </dxf>
    <dxf>
      <font>
        <strike val="0"/>
        <outline val="0"/>
        <shadow val="0"/>
        <u val="none"/>
        <vertAlign val="baseline"/>
        <sz val="11"/>
        <name val="Calibri"/>
        <family val="2"/>
      </font>
    </dxf>
    <dxf>
      <font>
        <b/>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strike val="0"/>
        <outline val="0"/>
        <shadow val="0"/>
        <vertAlign val="baseline"/>
        <sz val="11"/>
        <name val="Calibri"/>
        <family val="2"/>
        <scheme val="minor"/>
      </font>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8"/>
        <color auto="1"/>
        <name val="Calibri"/>
        <family val="2"/>
        <scheme val="minor"/>
      </font>
    </dxf>
    <dxf>
      <font>
        <b val="0"/>
        <i val="0"/>
        <strike val="0"/>
        <condense val="0"/>
        <extend val="0"/>
        <outline val="0"/>
        <shadow val="0"/>
        <u val="none"/>
        <vertAlign val="baseline"/>
        <sz val="8"/>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4" formatCode="_(* #,##0_);_(* \(#,##0\);_(* &quot;-&quot;??_);_(@_)"/>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0.0000"/>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5" formatCode="0.0000"/>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bottom" textRotation="0" wrapText="1" indent="0" justifyLastLine="0" shrinkToFit="0" readingOrder="0"/>
    </dxf>
    <dxf>
      <font>
        <strike val="0"/>
        <outline val="0"/>
        <shadow val="0"/>
        <vertAlign val="baseline"/>
        <sz val="11"/>
        <name val="Calibri"/>
        <family val="2"/>
        <scheme val="minor"/>
      </font>
    </dxf>
    <dxf>
      <font>
        <b/>
        <i val="0"/>
        <strike val="0"/>
        <condense val="0"/>
        <extend val="0"/>
        <outline val="0"/>
        <shadow val="0"/>
        <u val="none"/>
        <vertAlign val="baseline"/>
        <sz val="11"/>
        <color auto="1"/>
        <name val="Calibri"/>
        <family val="2"/>
        <scheme val="minor"/>
      </font>
      <alignment horizontal="center"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auto="1"/>
        <name val="Calibri"/>
        <scheme val="minor"/>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0" formatCode="General"/>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 formatCode="0"/>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9" formatCode="m/d/yyyy"/>
      <alignment horizontal="center"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64" formatCode="_(* #,##0_);_(* \(#,##0\);_(* &quot;-&quot;??_);_(@_)"/>
      <alignment horizontal="center"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65" formatCode="0.0000"/>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65" formatCode="0.0000"/>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center"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center"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 formatCode="0"/>
      <fill>
        <patternFill patternType="solid">
          <fgColor indexed="64"/>
          <bgColor theme="0"/>
        </patternFill>
      </fill>
      <alignment horizontal="center"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bottom" textRotation="0" wrapText="1" indent="0" justifyLastLine="0" shrinkToFit="0" readingOrder="0"/>
    </dxf>
    <dxf>
      <font>
        <b/>
        <i val="0"/>
        <strike val="0"/>
        <condense val="0"/>
        <extend val="0"/>
        <outline val="0"/>
        <shadow val="0"/>
        <u val="none"/>
        <vertAlign val="baseline"/>
        <sz val="11"/>
        <color auto="1"/>
        <name val="Calibri"/>
        <scheme val="minor"/>
      </font>
      <alignment horizontal="center" vertical="bottom" textRotation="0" wrapText="1" indent="0" justifyLastLine="0" shrinkToFit="0" readingOrder="0"/>
    </dxf>
  </dxfs>
  <tableStyles count="1" defaultTableStyle="TableStyleMedium2" defaultPivotStyle="PivotStyleLight16">
    <tableStyle name="Invisible" pivot="0" table="0" count="0" xr9:uid="{85F81BBF-5791-432C-8C09-187EC15AB6F2}"/>
  </tableStyles>
  <colors>
    <mruColors>
      <color rgb="FFF1C3E9"/>
      <color rgb="FFEC74D5"/>
      <color rgb="FFCBD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9" Type="http://schemas.openxmlformats.org/officeDocument/2006/relationships/customXml" Target="../customXml/item7.xml"/><Relationship Id="rId21" Type="http://schemas.openxmlformats.org/officeDocument/2006/relationships/worksheet" Target="worksheets/sheet21.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png"/><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9.emf"/></Relationships>
</file>

<file path=xl/drawings/_rels/drawing4.xml.rels><?xml version="1.0" encoding="UTF-8" standalone="yes"?>
<Relationships xmlns="http://schemas.openxmlformats.org/package/2006/relationships"><Relationship Id="rId1" Type="http://schemas.openxmlformats.org/officeDocument/2006/relationships/image" Target="../media/image9.emf"/></Relationships>
</file>

<file path=xl/drawings/_rels/drawing5.xml.rels><?xml version="1.0" encoding="UTF-8" standalone="yes"?>
<Relationships xmlns="http://schemas.openxmlformats.org/package/2006/relationships"><Relationship Id="rId1" Type="http://schemas.openxmlformats.org/officeDocument/2006/relationships/image" Target="../media/image9.emf"/></Relationships>
</file>

<file path=xl/drawings/_rels/drawing6.xml.rels><?xml version="1.0" encoding="UTF-8" standalone="yes"?>
<Relationships xmlns="http://schemas.openxmlformats.org/package/2006/relationships"><Relationship Id="rId1" Type="http://schemas.openxmlformats.org/officeDocument/2006/relationships/image" Target="../media/image9.emf"/></Relationships>
</file>

<file path=xl/drawings/_rels/drawing7.xml.rels><?xml version="1.0" encoding="UTF-8" standalone="yes"?>
<Relationships xmlns="http://schemas.openxmlformats.org/package/2006/relationships"><Relationship Id="rId1" Type="http://schemas.openxmlformats.org/officeDocument/2006/relationships/image" Target="../media/image10.emf"/></Relationships>
</file>

<file path=xl/drawings/_rels/drawing8.xml.rels><?xml version="1.0" encoding="UTF-8" standalone="yes"?>
<Relationships xmlns="http://schemas.openxmlformats.org/package/2006/relationships"><Relationship Id="rId1" Type="http://schemas.openxmlformats.org/officeDocument/2006/relationships/image" Target="../media/image9.emf"/></Relationships>
</file>

<file path=xl/drawings/_rels/drawing9.xml.rels><?xml version="1.0" encoding="UTF-8" standalone="yes"?>
<Relationships xmlns="http://schemas.openxmlformats.org/package/2006/relationships"><Relationship Id="rId1" Type="http://schemas.openxmlformats.org/officeDocument/2006/relationships/image" Target="../media/image9.emf"/></Relationships>
</file>

<file path=xl/drawings/_rels/drawing10.x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12553462</xdr:colOff>
      <xdr:row>5</xdr:row>
      <xdr:rowOff>2479585</xdr:rowOff>
    </xdr:to>
    <xdr:pic>
      <xdr:nvPicPr>
        <xdr:cNvPr id="3" name="Picture 2">
          <a:extLst>
            <a:ext uri="{FF2B5EF4-FFF2-40B4-BE49-F238E27FC236}">
              <a16:creationId xmlns:a16="http://schemas.microsoft.com/office/drawing/2014/main" id="{86168C73-F313-149D-8EBC-BA0F48C415A1}"/>
            </a:ext>
          </a:extLst>
        </xdr:cNvPr>
        <xdr:cNvPicPr>
          <a:picLocks noChangeAspect="1"/>
        </xdr:cNvPicPr>
      </xdr:nvPicPr>
      <xdr:blipFill>
        <a:blip xmlns:r="http://schemas.openxmlformats.org/officeDocument/2006/relationships" r:embed="rId1"/>
        <a:stretch>
          <a:fillRect/>
        </a:stretch>
      </xdr:blipFill>
      <xdr:spPr>
        <a:xfrm>
          <a:off x="0" y="2002692"/>
          <a:ext cx="12553462" cy="12883816"/>
        </a:xfrm>
        <a:prstGeom prst="rect">
          <a:avLst/>
        </a:prstGeom>
      </xdr:spPr>
    </xdr:pic>
    <xdr:clientData/>
  </xdr:twoCellAnchor>
  <xdr:twoCellAnchor editAs="oneCell">
    <xdr:from>
      <xdr:col>1</xdr:col>
      <xdr:colOff>0</xdr:colOff>
      <xdr:row>6</xdr:row>
      <xdr:rowOff>-1</xdr:rowOff>
    </xdr:from>
    <xdr:to>
      <xdr:col>1</xdr:col>
      <xdr:colOff>14434038</xdr:colOff>
      <xdr:row>10</xdr:row>
      <xdr:rowOff>709363</xdr:rowOff>
    </xdr:to>
    <xdr:pic>
      <xdr:nvPicPr>
        <xdr:cNvPr id="5" name="Picture 4">
          <a:extLst>
            <a:ext uri="{FF2B5EF4-FFF2-40B4-BE49-F238E27FC236}">
              <a16:creationId xmlns:a16="http://schemas.microsoft.com/office/drawing/2014/main" id="{F8FA99DC-E68F-8F24-5A69-30356FFAA576}"/>
            </a:ext>
          </a:extLst>
        </xdr:cNvPr>
        <xdr:cNvPicPr>
          <a:picLocks noChangeAspect="1"/>
        </xdr:cNvPicPr>
      </xdr:nvPicPr>
      <xdr:blipFill>
        <a:blip xmlns:r="http://schemas.openxmlformats.org/officeDocument/2006/relationships" r:embed="rId2"/>
        <a:stretch>
          <a:fillRect/>
        </a:stretch>
      </xdr:blipFill>
      <xdr:spPr>
        <a:xfrm>
          <a:off x="830385" y="15850576"/>
          <a:ext cx="14434038" cy="19954749"/>
        </a:xfrm>
        <a:prstGeom prst="rect">
          <a:avLst/>
        </a:prstGeom>
      </xdr:spPr>
    </xdr:pic>
    <xdr:clientData/>
  </xdr:twoCellAnchor>
  <xdr:twoCellAnchor editAs="oneCell">
    <xdr:from>
      <xdr:col>1</xdr:col>
      <xdr:colOff>-1</xdr:colOff>
      <xdr:row>10</xdr:row>
      <xdr:rowOff>170960</xdr:rowOff>
    </xdr:from>
    <xdr:to>
      <xdr:col>1</xdr:col>
      <xdr:colOff>15381110</xdr:colOff>
      <xdr:row>14</xdr:row>
      <xdr:rowOff>659422</xdr:rowOff>
    </xdr:to>
    <xdr:pic>
      <xdr:nvPicPr>
        <xdr:cNvPr id="6" name="Picture 5">
          <a:extLst>
            <a:ext uri="{FF2B5EF4-FFF2-40B4-BE49-F238E27FC236}">
              <a16:creationId xmlns:a16="http://schemas.microsoft.com/office/drawing/2014/main" id="{650B1C06-F69B-7649-0DC1-59A16B8FE5C1}"/>
            </a:ext>
          </a:extLst>
        </xdr:cNvPr>
        <xdr:cNvPicPr>
          <a:picLocks noChangeAspect="1"/>
        </xdr:cNvPicPr>
      </xdr:nvPicPr>
      <xdr:blipFill>
        <a:blip xmlns:r="http://schemas.openxmlformats.org/officeDocument/2006/relationships" r:embed="rId3"/>
        <a:stretch>
          <a:fillRect/>
        </a:stretch>
      </xdr:blipFill>
      <xdr:spPr>
        <a:xfrm>
          <a:off x="830384" y="35266922"/>
          <a:ext cx="15381111" cy="21296923"/>
        </a:xfrm>
        <a:prstGeom prst="rect">
          <a:avLst/>
        </a:prstGeom>
      </xdr:spPr>
    </xdr:pic>
    <xdr:clientData/>
  </xdr:twoCellAnchor>
  <xdr:twoCellAnchor editAs="oneCell">
    <xdr:from>
      <xdr:col>1</xdr:col>
      <xdr:colOff>-1</xdr:colOff>
      <xdr:row>15</xdr:row>
      <xdr:rowOff>0</xdr:rowOff>
    </xdr:from>
    <xdr:to>
      <xdr:col>1</xdr:col>
      <xdr:colOff>15581922</xdr:colOff>
      <xdr:row>17</xdr:row>
      <xdr:rowOff>4678272</xdr:rowOff>
    </xdr:to>
    <xdr:pic>
      <xdr:nvPicPr>
        <xdr:cNvPr id="8" name="Picture 7">
          <a:extLst>
            <a:ext uri="{FF2B5EF4-FFF2-40B4-BE49-F238E27FC236}">
              <a16:creationId xmlns:a16="http://schemas.microsoft.com/office/drawing/2014/main" id="{F4345EBB-664F-4BD4-B82A-429641CF5FCC}"/>
            </a:ext>
          </a:extLst>
        </xdr:cNvPr>
        <xdr:cNvPicPr>
          <a:picLocks noChangeAspect="1"/>
        </xdr:cNvPicPr>
      </xdr:nvPicPr>
      <xdr:blipFill>
        <a:blip xmlns:r="http://schemas.openxmlformats.org/officeDocument/2006/relationships" r:embed="rId4"/>
        <a:stretch>
          <a:fillRect/>
        </a:stretch>
      </xdr:blipFill>
      <xdr:spPr>
        <a:xfrm>
          <a:off x="830384" y="56710385"/>
          <a:ext cx="15581923" cy="150825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9525</xdr:colOff>
      <xdr:row>0</xdr:row>
      <xdr:rowOff>57149</xdr:rowOff>
    </xdr:from>
    <xdr:to>
      <xdr:col>22</xdr:col>
      <xdr:colOff>45230</xdr:colOff>
      <xdr:row>115</xdr:row>
      <xdr:rowOff>68416</xdr:rowOff>
    </xdr:to>
    <xdr:grpSp>
      <xdr:nvGrpSpPr>
        <xdr:cNvPr id="15" name="Group 14">
          <a:extLst>
            <a:ext uri="{FF2B5EF4-FFF2-40B4-BE49-F238E27FC236}">
              <a16:creationId xmlns:a16="http://schemas.microsoft.com/office/drawing/2014/main" id="{62E3E307-688A-49B7-0398-EA5D3C920152}"/>
            </a:ext>
          </a:extLst>
        </xdr:cNvPr>
        <xdr:cNvGrpSpPr/>
      </xdr:nvGrpSpPr>
      <xdr:grpSpPr>
        <a:xfrm>
          <a:off x="4235918" y="57149"/>
          <a:ext cx="9092263" cy="21559628"/>
          <a:chOff x="4010025" y="57149"/>
          <a:chExt cx="8608205" cy="21918767"/>
        </a:xfrm>
      </xdr:grpSpPr>
      <xdr:grpSp>
        <xdr:nvGrpSpPr>
          <xdr:cNvPr id="14" name="Group 13">
            <a:extLst>
              <a:ext uri="{FF2B5EF4-FFF2-40B4-BE49-F238E27FC236}">
                <a16:creationId xmlns:a16="http://schemas.microsoft.com/office/drawing/2014/main" id="{F213AD3D-669A-7FA9-0E13-A546C9E91462}"/>
              </a:ext>
            </a:extLst>
          </xdr:cNvPr>
          <xdr:cNvGrpSpPr/>
        </xdr:nvGrpSpPr>
        <xdr:grpSpPr>
          <a:xfrm>
            <a:off x="4067175" y="57149"/>
            <a:ext cx="8551055" cy="4695826"/>
            <a:chOff x="4333875" y="57149"/>
            <a:chExt cx="9122555" cy="4695826"/>
          </a:xfrm>
        </xdr:grpSpPr>
        <xdr:pic>
          <xdr:nvPicPr>
            <xdr:cNvPr id="2" name="Picture 1">
              <a:extLst>
                <a:ext uri="{FF2B5EF4-FFF2-40B4-BE49-F238E27FC236}">
                  <a16:creationId xmlns:a16="http://schemas.microsoft.com/office/drawing/2014/main" id="{1010ADF7-D688-902F-1A80-73336BAE9CAC}"/>
                </a:ext>
              </a:extLst>
            </xdr:cNvPr>
            <xdr:cNvPicPr>
              <a:picLocks noChangeAspect="1"/>
            </xdr:cNvPicPr>
          </xdr:nvPicPr>
          <xdr:blipFill>
            <a:blip xmlns:r="http://schemas.openxmlformats.org/officeDocument/2006/relationships" r:embed="rId1"/>
            <a:stretch>
              <a:fillRect/>
            </a:stretch>
          </xdr:blipFill>
          <xdr:spPr>
            <a:xfrm>
              <a:off x="4333875" y="57149"/>
              <a:ext cx="9122555" cy="4695826"/>
            </a:xfrm>
            <a:prstGeom prst="rect">
              <a:avLst/>
            </a:prstGeom>
            <a:ln w="28575">
              <a:solidFill>
                <a:sysClr val="windowText" lastClr="000000"/>
              </a:solidFill>
            </a:ln>
          </xdr:spPr>
        </xdr:pic>
        <xdr:sp macro="" textlink="">
          <xdr:nvSpPr>
            <xdr:cNvPr id="7" name="TextBox 6">
              <a:extLst>
                <a:ext uri="{FF2B5EF4-FFF2-40B4-BE49-F238E27FC236}">
                  <a16:creationId xmlns:a16="http://schemas.microsoft.com/office/drawing/2014/main" id="{38557460-B3D7-611C-2BC1-FA47CF9785F7}"/>
                </a:ext>
              </a:extLst>
            </xdr:cNvPr>
            <xdr:cNvSpPr txBox="1"/>
          </xdr:nvSpPr>
          <xdr:spPr>
            <a:xfrm>
              <a:off x="12592050" y="381000"/>
              <a:ext cx="352425"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1</a:t>
              </a:r>
            </a:p>
          </xdr:txBody>
        </xdr:sp>
      </xdr:grpSp>
      <xdr:grpSp>
        <xdr:nvGrpSpPr>
          <xdr:cNvPr id="13" name="Group 12">
            <a:extLst>
              <a:ext uri="{FF2B5EF4-FFF2-40B4-BE49-F238E27FC236}">
                <a16:creationId xmlns:a16="http://schemas.microsoft.com/office/drawing/2014/main" id="{FAEF12F2-6DC0-B624-F616-930553314487}"/>
              </a:ext>
            </a:extLst>
          </xdr:cNvPr>
          <xdr:cNvGrpSpPr/>
        </xdr:nvGrpSpPr>
        <xdr:grpSpPr>
          <a:xfrm>
            <a:off x="4010025" y="5219699"/>
            <a:ext cx="8590638" cy="5210175"/>
            <a:chOff x="4276725" y="5219699"/>
            <a:chExt cx="9124038" cy="5210175"/>
          </a:xfrm>
        </xdr:grpSpPr>
        <xdr:pic>
          <xdr:nvPicPr>
            <xdr:cNvPr id="3" name="Picture 2">
              <a:extLst>
                <a:ext uri="{FF2B5EF4-FFF2-40B4-BE49-F238E27FC236}">
                  <a16:creationId xmlns:a16="http://schemas.microsoft.com/office/drawing/2014/main" id="{3A81BEFE-62ED-DD96-BDDC-06CCFF54E977}"/>
                </a:ext>
              </a:extLst>
            </xdr:cNvPr>
            <xdr:cNvPicPr>
              <a:picLocks noChangeAspect="1"/>
            </xdr:cNvPicPr>
          </xdr:nvPicPr>
          <xdr:blipFill>
            <a:blip xmlns:r="http://schemas.openxmlformats.org/officeDocument/2006/relationships" r:embed="rId2"/>
            <a:stretch>
              <a:fillRect/>
            </a:stretch>
          </xdr:blipFill>
          <xdr:spPr>
            <a:xfrm>
              <a:off x="4276725" y="5219699"/>
              <a:ext cx="9124038" cy="5210175"/>
            </a:xfrm>
            <a:prstGeom prst="rect">
              <a:avLst/>
            </a:prstGeom>
            <a:ln w="28575">
              <a:solidFill>
                <a:sysClr val="windowText" lastClr="000000"/>
              </a:solidFill>
            </a:ln>
          </xdr:spPr>
        </xdr:pic>
        <xdr:sp macro="" textlink="">
          <xdr:nvSpPr>
            <xdr:cNvPr id="8" name="TextBox 7">
              <a:extLst>
                <a:ext uri="{FF2B5EF4-FFF2-40B4-BE49-F238E27FC236}">
                  <a16:creationId xmlns:a16="http://schemas.microsoft.com/office/drawing/2014/main" id="{5C76B7A7-418E-4BEA-A35E-C8D89841C09A}"/>
                </a:ext>
              </a:extLst>
            </xdr:cNvPr>
            <xdr:cNvSpPr txBox="1"/>
          </xdr:nvSpPr>
          <xdr:spPr>
            <a:xfrm>
              <a:off x="12468225" y="5391149"/>
              <a:ext cx="352425"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2</a:t>
              </a:r>
            </a:p>
          </xdr:txBody>
        </xdr:sp>
      </xdr:grpSp>
      <xdr:grpSp>
        <xdr:nvGrpSpPr>
          <xdr:cNvPr id="11" name="Group 10">
            <a:extLst>
              <a:ext uri="{FF2B5EF4-FFF2-40B4-BE49-F238E27FC236}">
                <a16:creationId xmlns:a16="http://schemas.microsoft.com/office/drawing/2014/main" id="{C9911EEC-BB19-7CD4-F1AB-2C517F19572B}"/>
              </a:ext>
            </a:extLst>
          </xdr:cNvPr>
          <xdr:cNvGrpSpPr/>
        </xdr:nvGrpSpPr>
        <xdr:grpSpPr>
          <a:xfrm>
            <a:off x="4029074" y="17030700"/>
            <a:ext cx="8562975" cy="4945216"/>
            <a:chOff x="4295774" y="17030700"/>
            <a:chExt cx="9134475" cy="4945216"/>
          </a:xfrm>
        </xdr:grpSpPr>
        <xdr:pic>
          <xdr:nvPicPr>
            <xdr:cNvPr id="6" name="Picture 5">
              <a:extLst>
                <a:ext uri="{FF2B5EF4-FFF2-40B4-BE49-F238E27FC236}">
                  <a16:creationId xmlns:a16="http://schemas.microsoft.com/office/drawing/2014/main" id="{2A5CF0DC-2087-45E4-06FC-24172988D157}"/>
                </a:ext>
              </a:extLst>
            </xdr:cNvPr>
            <xdr:cNvPicPr>
              <a:picLocks noChangeAspect="1"/>
            </xdr:cNvPicPr>
          </xdr:nvPicPr>
          <xdr:blipFill>
            <a:blip xmlns:r="http://schemas.openxmlformats.org/officeDocument/2006/relationships" r:embed="rId3"/>
            <a:stretch>
              <a:fillRect/>
            </a:stretch>
          </xdr:blipFill>
          <xdr:spPr>
            <a:xfrm>
              <a:off x="4295774" y="17030700"/>
              <a:ext cx="9134475" cy="4945216"/>
            </a:xfrm>
            <a:prstGeom prst="rect">
              <a:avLst/>
            </a:prstGeom>
            <a:ln w="28575">
              <a:solidFill>
                <a:sysClr val="windowText" lastClr="000000"/>
              </a:solidFill>
            </a:ln>
          </xdr:spPr>
        </xdr:pic>
        <xdr:sp macro="" textlink="">
          <xdr:nvSpPr>
            <xdr:cNvPr id="9" name="TextBox 8">
              <a:extLst>
                <a:ext uri="{FF2B5EF4-FFF2-40B4-BE49-F238E27FC236}">
                  <a16:creationId xmlns:a16="http://schemas.microsoft.com/office/drawing/2014/main" id="{67E0A91F-B143-48C5-825D-ECEA7B838914}"/>
                </a:ext>
              </a:extLst>
            </xdr:cNvPr>
            <xdr:cNvSpPr txBox="1"/>
          </xdr:nvSpPr>
          <xdr:spPr>
            <a:xfrm>
              <a:off x="12563475" y="17211674"/>
              <a:ext cx="352425"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4</a:t>
              </a:r>
            </a:p>
          </xdr:txBody>
        </xdr:sp>
      </xdr:grpSp>
      <xdr:grpSp>
        <xdr:nvGrpSpPr>
          <xdr:cNvPr id="12" name="Group 11">
            <a:extLst>
              <a:ext uri="{FF2B5EF4-FFF2-40B4-BE49-F238E27FC236}">
                <a16:creationId xmlns:a16="http://schemas.microsoft.com/office/drawing/2014/main" id="{CD68EE4D-DA6C-7675-2AB3-868A9AB7524A}"/>
              </a:ext>
            </a:extLst>
          </xdr:cNvPr>
          <xdr:cNvGrpSpPr/>
        </xdr:nvGrpSpPr>
        <xdr:grpSpPr>
          <a:xfrm>
            <a:off x="4057650" y="11277600"/>
            <a:ext cx="8546576" cy="5314950"/>
            <a:chOff x="4324350" y="11277600"/>
            <a:chExt cx="9079976" cy="5314950"/>
          </a:xfrm>
        </xdr:grpSpPr>
        <xdr:pic>
          <xdr:nvPicPr>
            <xdr:cNvPr id="5" name="Picture 4">
              <a:extLst>
                <a:ext uri="{FF2B5EF4-FFF2-40B4-BE49-F238E27FC236}">
                  <a16:creationId xmlns:a16="http://schemas.microsoft.com/office/drawing/2014/main" id="{9719C871-052A-B2C6-6AC0-13982CCAE917}"/>
                </a:ext>
              </a:extLst>
            </xdr:cNvPr>
            <xdr:cNvPicPr>
              <a:picLocks noChangeAspect="1"/>
            </xdr:cNvPicPr>
          </xdr:nvPicPr>
          <xdr:blipFill>
            <a:blip xmlns:r="http://schemas.openxmlformats.org/officeDocument/2006/relationships" r:embed="rId4"/>
            <a:stretch>
              <a:fillRect/>
            </a:stretch>
          </xdr:blipFill>
          <xdr:spPr>
            <a:xfrm>
              <a:off x="4324350" y="11277600"/>
              <a:ext cx="9079976" cy="5314950"/>
            </a:xfrm>
            <a:prstGeom prst="rect">
              <a:avLst/>
            </a:prstGeom>
            <a:ln w="28575">
              <a:solidFill>
                <a:sysClr val="windowText" lastClr="000000"/>
              </a:solidFill>
            </a:ln>
          </xdr:spPr>
        </xdr:pic>
        <xdr:sp macro="" textlink="">
          <xdr:nvSpPr>
            <xdr:cNvPr id="10" name="TextBox 9">
              <a:extLst>
                <a:ext uri="{FF2B5EF4-FFF2-40B4-BE49-F238E27FC236}">
                  <a16:creationId xmlns:a16="http://schemas.microsoft.com/office/drawing/2014/main" id="{C41C4C8F-5049-43F8-8A5F-F2D8B18F7285}"/>
                </a:ext>
              </a:extLst>
            </xdr:cNvPr>
            <xdr:cNvSpPr txBox="1"/>
          </xdr:nvSpPr>
          <xdr:spPr>
            <a:xfrm>
              <a:off x="12830175" y="11506199"/>
              <a:ext cx="352425"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3</a:t>
              </a:r>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50800</xdr:colOff>
      <xdr:row>123</xdr:row>
      <xdr:rowOff>38100</xdr:rowOff>
    </xdr:from>
    <xdr:to>
      <xdr:col>3</xdr:col>
      <xdr:colOff>1384300</xdr:colOff>
      <xdr:row>134</xdr:row>
      <xdr:rowOff>127000</xdr:rowOff>
    </xdr:to>
    <xdr:pic>
      <xdr:nvPicPr>
        <xdr:cNvPr id="2" name="Picture 1">
          <a:extLst>
            <a:ext uri="{FF2B5EF4-FFF2-40B4-BE49-F238E27FC236}">
              <a16:creationId xmlns:a16="http://schemas.microsoft.com/office/drawing/2014/main" id="{D896239F-6F64-5415-7572-5BB37586D852}"/>
            </a:ext>
          </a:extLst>
        </xdr:cNvPr>
        <xdr:cNvPicPr>
          <a:picLocks noChangeAspect="1"/>
        </xdr:cNvPicPr>
      </xdr:nvPicPr>
      <xdr:blipFill>
        <a:blip xmlns:r="http://schemas.openxmlformats.org/officeDocument/2006/relationships" r:embed="rId1"/>
        <a:stretch>
          <a:fillRect/>
        </a:stretch>
      </xdr:blipFill>
      <xdr:spPr>
        <a:xfrm>
          <a:off x="50800" y="140817600"/>
          <a:ext cx="4457700" cy="1625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275</xdr:row>
      <xdr:rowOff>0</xdr:rowOff>
    </xdr:from>
    <xdr:to>
      <xdr:col>4</xdr:col>
      <xdr:colOff>333767</xdr:colOff>
      <xdr:row>283</xdr:row>
      <xdr:rowOff>141555</xdr:rowOff>
    </xdr:to>
    <xdr:pic>
      <xdr:nvPicPr>
        <xdr:cNvPr id="2" name="Picture 1">
          <a:extLst>
            <a:ext uri="{FF2B5EF4-FFF2-40B4-BE49-F238E27FC236}">
              <a16:creationId xmlns:a16="http://schemas.microsoft.com/office/drawing/2014/main" id="{93F2FCD6-D149-DF30-7571-952A1F9C25DC}"/>
            </a:ext>
          </a:extLst>
        </xdr:cNvPr>
        <xdr:cNvPicPr>
          <a:picLocks noChangeAspect="1"/>
        </xdr:cNvPicPr>
      </xdr:nvPicPr>
      <xdr:blipFill>
        <a:blip xmlns:r="http://schemas.openxmlformats.org/officeDocument/2006/relationships" r:embed="rId1"/>
        <a:stretch>
          <a:fillRect/>
        </a:stretch>
      </xdr:blipFill>
      <xdr:spPr>
        <a:xfrm>
          <a:off x="713483" y="290787191"/>
          <a:ext cx="4457700" cy="1625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0</xdr:rowOff>
    </xdr:from>
    <xdr:to>
      <xdr:col>4</xdr:col>
      <xdr:colOff>34597</xdr:colOff>
      <xdr:row>146</xdr:row>
      <xdr:rowOff>107439</xdr:rowOff>
    </xdr:to>
    <xdr:pic>
      <xdr:nvPicPr>
        <xdr:cNvPr id="2" name="Picture 1">
          <a:extLst>
            <a:ext uri="{FF2B5EF4-FFF2-40B4-BE49-F238E27FC236}">
              <a16:creationId xmlns:a16="http://schemas.microsoft.com/office/drawing/2014/main" id="{54D2D449-5C1E-7BA8-476C-7F01DD3480AD}"/>
            </a:ext>
          </a:extLst>
        </xdr:cNvPr>
        <xdr:cNvPicPr>
          <a:picLocks noChangeAspect="1"/>
        </xdr:cNvPicPr>
      </xdr:nvPicPr>
      <xdr:blipFill>
        <a:blip xmlns:r="http://schemas.openxmlformats.org/officeDocument/2006/relationships" r:embed="rId1"/>
        <a:stretch>
          <a:fillRect/>
        </a:stretch>
      </xdr:blipFill>
      <xdr:spPr>
        <a:xfrm>
          <a:off x="0" y="147159425"/>
          <a:ext cx="4457700" cy="1625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151</xdr:row>
      <xdr:rowOff>0</xdr:rowOff>
    </xdr:from>
    <xdr:to>
      <xdr:col>3</xdr:col>
      <xdr:colOff>1248560</xdr:colOff>
      <xdr:row>162</xdr:row>
      <xdr:rowOff>123450</xdr:rowOff>
    </xdr:to>
    <xdr:pic>
      <xdr:nvPicPr>
        <xdr:cNvPr id="2" name="Picture 1">
          <a:extLst>
            <a:ext uri="{FF2B5EF4-FFF2-40B4-BE49-F238E27FC236}">
              <a16:creationId xmlns:a16="http://schemas.microsoft.com/office/drawing/2014/main" id="{7CC50F3E-AB15-A7FD-8709-2AA7C4A076CA}"/>
            </a:ext>
          </a:extLst>
        </xdr:cNvPr>
        <xdr:cNvPicPr>
          <a:picLocks noChangeAspect="1"/>
        </xdr:cNvPicPr>
      </xdr:nvPicPr>
      <xdr:blipFill>
        <a:blip xmlns:r="http://schemas.openxmlformats.org/officeDocument/2006/relationships" r:embed="rId1"/>
        <a:stretch>
          <a:fillRect/>
        </a:stretch>
      </xdr:blipFill>
      <xdr:spPr>
        <a:xfrm>
          <a:off x="0" y="178182366"/>
          <a:ext cx="4457700" cy="1625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148</xdr:row>
      <xdr:rowOff>0</xdr:rowOff>
    </xdr:from>
    <xdr:to>
      <xdr:col>4</xdr:col>
      <xdr:colOff>197055</xdr:colOff>
      <xdr:row>155</xdr:row>
      <xdr:rowOff>95826</xdr:rowOff>
    </xdr:to>
    <xdr:pic>
      <xdr:nvPicPr>
        <xdr:cNvPr id="2" name="Picture 1">
          <a:extLst>
            <a:ext uri="{FF2B5EF4-FFF2-40B4-BE49-F238E27FC236}">
              <a16:creationId xmlns:a16="http://schemas.microsoft.com/office/drawing/2014/main" id="{F4B83D2B-6D49-639F-8A18-96CB4B1DC01E}"/>
            </a:ext>
          </a:extLst>
        </xdr:cNvPr>
        <xdr:cNvPicPr>
          <a:picLocks noChangeAspect="1"/>
        </xdr:cNvPicPr>
      </xdr:nvPicPr>
      <xdr:blipFill>
        <a:blip xmlns:r="http://schemas.openxmlformats.org/officeDocument/2006/relationships" r:embed="rId1"/>
        <a:stretch>
          <a:fillRect/>
        </a:stretch>
      </xdr:blipFill>
      <xdr:spPr>
        <a:xfrm>
          <a:off x="0" y="156128065"/>
          <a:ext cx="4157270" cy="15160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155</xdr:row>
      <xdr:rowOff>0</xdr:rowOff>
    </xdr:from>
    <xdr:to>
      <xdr:col>4</xdr:col>
      <xdr:colOff>290958</xdr:colOff>
      <xdr:row>163</xdr:row>
      <xdr:rowOff>141555</xdr:rowOff>
    </xdr:to>
    <xdr:pic>
      <xdr:nvPicPr>
        <xdr:cNvPr id="2" name="Picture 1">
          <a:extLst>
            <a:ext uri="{FF2B5EF4-FFF2-40B4-BE49-F238E27FC236}">
              <a16:creationId xmlns:a16="http://schemas.microsoft.com/office/drawing/2014/main" id="{B7116A2D-F3D7-3F4D-BBC3-3923407710D2}"/>
            </a:ext>
          </a:extLst>
        </xdr:cNvPr>
        <xdr:cNvPicPr>
          <a:picLocks noChangeAspect="1"/>
        </xdr:cNvPicPr>
      </xdr:nvPicPr>
      <xdr:blipFill>
        <a:blip xmlns:r="http://schemas.openxmlformats.org/officeDocument/2006/relationships" r:embed="rId1"/>
        <a:stretch>
          <a:fillRect/>
        </a:stretch>
      </xdr:blipFill>
      <xdr:spPr>
        <a:xfrm>
          <a:off x="0" y="180711011"/>
          <a:ext cx="4457700" cy="16256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42</xdr:row>
      <xdr:rowOff>68278</xdr:rowOff>
    </xdr:from>
    <xdr:to>
      <xdr:col>4</xdr:col>
      <xdr:colOff>15471</xdr:colOff>
      <xdr:row>49</xdr:row>
      <xdr:rowOff>544</xdr:rowOff>
    </xdr:to>
    <xdr:pic>
      <xdr:nvPicPr>
        <xdr:cNvPr id="2" name="Picture 1">
          <a:extLst>
            <a:ext uri="{FF2B5EF4-FFF2-40B4-BE49-F238E27FC236}">
              <a16:creationId xmlns:a16="http://schemas.microsoft.com/office/drawing/2014/main" id="{5A6CA81D-7B63-C34E-A15D-B222044B425E}"/>
            </a:ext>
          </a:extLst>
        </xdr:cNvPr>
        <xdr:cNvPicPr>
          <a:picLocks noChangeAspect="1"/>
        </xdr:cNvPicPr>
      </xdr:nvPicPr>
      <xdr:blipFill>
        <a:blip xmlns:r="http://schemas.openxmlformats.org/officeDocument/2006/relationships" r:embed="rId1"/>
        <a:stretch>
          <a:fillRect/>
        </a:stretch>
      </xdr:blipFill>
      <xdr:spPr>
        <a:xfrm>
          <a:off x="0" y="47590859"/>
          <a:ext cx="3484073" cy="127054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5</xdr:col>
      <xdr:colOff>711200</xdr:colOff>
      <xdr:row>35</xdr:row>
      <xdr:rowOff>101600</xdr:rowOff>
    </xdr:to>
    <xdr:pic>
      <xdr:nvPicPr>
        <xdr:cNvPr id="2" name="Picture 1">
          <a:extLst>
            <a:ext uri="{FF2B5EF4-FFF2-40B4-BE49-F238E27FC236}">
              <a16:creationId xmlns:a16="http://schemas.microsoft.com/office/drawing/2014/main" id="{368D5BAA-D782-DE49-A762-E0CA7F38A895}"/>
            </a:ext>
          </a:extLst>
        </xdr:cNvPr>
        <xdr:cNvPicPr>
          <a:picLocks noChangeAspect="1"/>
        </xdr:cNvPicPr>
      </xdr:nvPicPr>
      <xdr:blipFill>
        <a:blip xmlns:r="http://schemas.openxmlformats.org/officeDocument/2006/relationships" r:embed="rId1"/>
        <a:stretch>
          <a:fillRect/>
        </a:stretch>
      </xdr:blipFill>
      <xdr:spPr>
        <a:xfrm>
          <a:off x="666750" y="29813250"/>
          <a:ext cx="4457700" cy="16256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Pesaran, Ahmad" id="{2C2C4BEA-CB55-446A-BA57-88AB25201322}" userId="S::apesaran@nrel.gov::2b6520c5-1386-497c-8b4f-dc57dace0761" providerId="AD"/>
  <person displayName="von Kuegelgen, Theresa" id="{371C6FE6-DBCE-4266-BB13-0FC61FE0BDA1}" userId="S::tvonkueg@nrel.gov::b9280b42-6e46-42c2-8903-b705ffb727e2" providerId="AD"/>
  <person displayName="Putsche, Vicky" id="{E9698ADD-6194-4801-A696-0490CFD63F87}" userId="S::vputsche@nrel.gov::31f28e80-1326-4412-9b41-05eedc0fedde"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BABCA093-0B15-419A-896E-B720F11296F3}" autoFormatId="16" applyNumberFormats="0" applyBorderFormats="0" applyFontFormats="0" applyPatternFormats="0" applyAlignmentFormats="0" applyWidthHeightFormats="0">
  <queryTableRefresh nextId="83">
    <queryTableFields count="40">
      <queryTableField id="1" name="ID" tableColumnId="1"/>
      <queryTableField id="2" name="Status" tableColumnId="2"/>
      <queryTableField id="3" name="Supply Chain Segment" tableColumnId="3"/>
      <queryTableField id="4" name="Company" tableColumnId="4"/>
      <queryTableField id="5" name="NAATBatt Member" tableColumnId="5"/>
      <queryTableField id="6" name="Facility Name" tableColumnId="6"/>
      <queryTableField id="45" name="Product/Facility Type" tableColumnId="7"/>
      <queryTableField id="8" name="Product" tableColumnId="8"/>
      <queryTableField id="33" name="Company Website" tableColumnId="9"/>
      <queryTableField id="10" name="Facility Address" tableColumnId="10"/>
      <queryTableField id="11" name="Facility City" tableColumnId="11"/>
      <queryTableField id="12" name="Facility State or Province" tableColumnId="12"/>
      <queryTableField id="13" name="Facility Country" tableColumnId="13"/>
      <queryTableField id="14" name="Facility Zip" tableColumnId="14"/>
      <queryTableField id="15" name="Facility Phone" tableColumnId="15"/>
      <queryTableField id="16" name="Latitude" tableColumnId="16"/>
      <queryTableField id="17" name="Longitude" tableColumnId="17"/>
      <queryTableField id="18" name="Facility Workforce" tableColumnId="18"/>
      <queryTableField id="19" name="Production Capacity" tableColumnId="19"/>
      <queryTableField id="30" name="Production Units" tableColumnId="30"/>
      <queryTableField id="21" name="HQ Company" tableColumnId="21"/>
      <queryTableField id="34" name="HQ Company Website" tableColumnId="20"/>
      <queryTableField id="23" name="HQ City" tableColumnId="23"/>
      <queryTableField id="24" name="HQ State or Province" tableColumnId="24"/>
      <queryTableField id="25" name="HQ Country" tableColumnId="25"/>
      <queryTableField id="26" name="QC" tableColumnId="26"/>
      <queryTableField id="27" name="QC Date" tableColumnId="27"/>
      <queryTableField id="28" name="Sources" tableColumnId="28"/>
      <queryTableField id="36" name="Brief Company Profile" tableColumnId="32"/>
      <queryTableField id="38" name="Summary Word Count" tableColumnId="34"/>
      <queryTableField id="29" name="Notes" tableColumnId="29"/>
      <queryTableField id="55" name="Contact" tableColumnId="39"/>
      <queryTableField id="56" name="Contact Email" tableColumnId="40"/>
      <queryTableField id="57" name="Contact Phone" tableColumnId="41"/>
      <queryTableField id="78" name="Long Description" tableColumnId="22"/>
      <queryTableField id="37" name="Sources2" tableColumnId="33"/>
      <queryTableField id="58" name="Contact email" tableColumnId="42"/>
      <queryTableField id="79" name="Column1" tableColumnId="35"/>
      <queryTableField id="31" name="Supply  Chain Segment" tableColumnId="31"/>
      <queryTableField id="80" name="Long description" tableColumnId="3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936F2F4-8333-4328-B2D3-5F48E62D2F01}" name="Append2" displayName="Append2" ref="A1:AN1281" tableType="queryTable" totalsRowShown="0">
  <autoFilter ref="A1:AN1281" xr:uid="{3936F2F4-8333-4328-B2D3-5F48E62D2F01}"/>
  <tableColumns count="40">
    <tableColumn id="1" xr3:uid="{C0CE4644-2EBC-4788-82BF-587F6A8F4D8F}" uniqueName="1" name="ID" queryTableFieldId="1"/>
    <tableColumn id="2" xr3:uid="{9593A791-33A6-4FFB-B0F3-1B3561E8DFCE}" uniqueName="2" name="Status" queryTableFieldId="2" dataDxfId="512"/>
    <tableColumn id="3" xr3:uid="{8F9EB1D0-9611-4ACD-8665-4AAFE109CB82}" uniqueName="3" name="Supply Chain Segment" queryTableFieldId="3" dataDxfId="511"/>
    <tableColumn id="4" xr3:uid="{8DFA7806-8B7E-43CF-98D7-074B91F5D330}" uniqueName="4" name="Company" queryTableFieldId="4" dataDxfId="510"/>
    <tableColumn id="5" xr3:uid="{4949A52C-9A3C-4735-8B3A-AB52BDFEB201}" uniqueName="5" name="NAATBatt Member" queryTableFieldId="5" dataDxfId="509"/>
    <tableColumn id="6" xr3:uid="{8B48F797-CEBB-4EBB-B654-F644EBFCDA01}" uniqueName="6" name="Facility Name" queryTableFieldId="6" dataDxfId="508"/>
    <tableColumn id="7" xr3:uid="{CD1B2860-1C0A-452C-85E9-42791C9C6FD3}" uniqueName="7" name="Product/Facility Type" queryTableFieldId="45" dataDxfId="507"/>
    <tableColumn id="8" xr3:uid="{C05515D0-5B1B-49F9-A205-2B4C0DE57FB1}" uniqueName="8" name="Product" queryTableFieldId="8" dataDxfId="506"/>
    <tableColumn id="9" xr3:uid="{4A55F084-6BD2-435C-A621-67AFDE8681C8}" uniqueName="9" name="Company Website" queryTableFieldId="33" dataDxfId="505"/>
    <tableColumn id="10" xr3:uid="{2C456EA8-815B-4B8A-8D1E-F73872B4EDD4}" uniqueName="10" name="Facility Address" queryTableFieldId="10" dataDxfId="504"/>
    <tableColumn id="11" xr3:uid="{DCCBE198-F8FA-413C-91AD-752CCA8CBF35}" uniqueName="11" name="Facility City" queryTableFieldId="11" dataDxfId="503"/>
    <tableColumn id="12" xr3:uid="{C596B325-3E8A-449E-9473-9F44B4C16EE0}" uniqueName="12" name="Facility State or Province" queryTableFieldId="12" dataDxfId="502"/>
    <tableColumn id="13" xr3:uid="{EA5B25D0-7B20-47AD-AF83-504DEFA13923}" uniqueName="13" name="Facility Country" queryTableFieldId="13" dataDxfId="501"/>
    <tableColumn id="14" xr3:uid="{F199DE4B-A7F9-471D-97A5-1CADCA05F8EC}" uniqueName="14" name="Facility Zip" queryTableFieldId="14"/>
    <tableColumn id="15" xr3:uid="{4AA750BB-1827-4458-80E4-2AD242A3B8B7}" uniqueName="15" name="Facility Phone" queryTableFieldId="15"/>
    <tableColumn id="16" xr3:uid="{23EB478A-95B3-4A13-BCF2-9BCC2C353322}" uniqueName="16" name="Latitude" queryTableFieldId="16"/>
    <tableColumn id="17" xr3:uid="{E761C5F6-644B-4EDE-969D-43D12A9B938A}" uniqueName="17" name="Longitude" queryTableFieldId="17"/>
    <tableColumn id="18" xr3:uid="{F66360E0-4FEA-4F3E-8B84-08474F046960}" uniqueName="18" name="Facility Workforce" queryTableFieldId="18"/>
    <tableColumn id="19" xr3:uid="{1E1EBA70-638B-40FE-8D65-8FE91CE32320}" uniqueName="19" name="Production Capacity" queryTableFieldId="19"/>
    <tableColumn id="30" xr3:uid="{9809873A-4856-4E04-8337-DA4F1E3A1900}" uniqueName="30" name="Production Units" queryTableFieldId="30" dataDxfId="500"/>
    <tableColumn id="21" xr3:uid="{4D08DAEA-FFBC-4B8A-B2EB-9A4071A1F365}" uniqueName="21" name="HQ Company" queryTableFieldId="21" dataDxfId="499"/>
    <tableColumn id="20" xr3:uid="{4D568E88-E701-4C5C-9646-81A60637952C}" uniqueName="20" name="HQ Company Website" queryTableFieldId="34" dataDxfId="498"/>
    <tableColumn id="23" xr3:uid="{BA1BFF7D-D7B6-4416-AD00-6DE695466429}" uniqueName="23" name="HQ City" queryTableFieldId="23" dataDxfId="497"/>
    <tableColumn id="24" xr3:uid="{04A07478-0C94-4E37-B3C3-04C289DD56C3}" uniqueName="24" name="HQ State or Province" queryTableFieldId="24" dataDxfId="496"/>
    <tableColumn id="25" xr3:uid="{C7114B69-8FCB-4EE7-A8E5-CCB77F4B149C}" uniqueName="25" name="HQ Country" queryTableFieldId="25" dataDxfId="495"/>
    <tableColumn id="26" xr3:uid="{66AC7D3E-8FA4-472D-BC73-B7886ED056FA}" uniqueName="26" name="QC" queryTableFieldId="26" dataDxfId="494"/>
    <tableColumn id="27" xr3:uid="{BF96B0E4-4774-4763-94A3-8E2347C21F21}" uniqueName="27" name="QC Date" queryTableFieldId="27"/>
    <tableColumn id="28" xr3:uid="{BCDD0FA4-F23A-49B4-8B28-EA640F9A3886}" uniqueName="28" name="Sources" queryTableFieldId="28" dataDxfId="493"/>
    <tableColumn id="32" xr3:uid="{341348E5-9694-40EE-9D30-873221C397DF}" uniqueName="32" name="Brief Company Profile" queryTableFieldId="36"/>
    <tableColumn id="34" xr3:uid="{243A8066-2DCC-4CD0-B56C-317866819FBD}" uniqueName="34" name="Summary Word Count" queryTableFieldId="38"/>
    <tableColumn id="29" xr3:uid="{A4507418-16B3-4A30-B77D-1137A399F85D}" uniqueName="29" name="Notes" queryTableFieldId="29" dataDxfId="492"/>
    <tableColumn id="39" xr3:uid="{185C5A7F-00E7-40CB-B01F-5B73F8A5E455}" uniqueName="39" name="Contact" queryTableFieldId="55"/>
    <tableColumn id="40" xr3:uid="{92B93A2B-1A23-4E5C-B69F-C1C17DB71484}" uniqueName="40" name="Contact email" queryTableFieldId="56"/>
    <tableColumn id="41" xr3:uid="{8F55A2E0-C638-4F13-A633-58352EB08A92}" uniqueName="41" name="Contact Phone" queryTableFieldId="57"/>
    <tableColumn id="22" xr3:uid="{1C83AD4E-7E44-4EA1-984C-A4C97D2CBBC4}" uniqueName="22" name="Long Description" queryTableFieldId="78"/>
    <tableColumn id="33" xr3:uid="{030B3E3D-ABFF-4AAE-97EE-16A304EE4381}" uniqueName="33" name="Sources2" queryTableFieldId="37"/>
    <tableColumn id="42" xr3:uid="{E9BBFE7B-09AB-43A7-8D0E-D6F0EAE27D40}" uniqueName="42" name="Contact Email2" queryTableFieldId="58"/>
    <tableColumn id="35" xr3:uid="{DD9C1CA3-ED06-4512-82EB-A7F87884373E}" uniqueName="35" name="Column1" queryTableFieldId="79"/>
    <tableColumn id="31" xr3:uid="{9B24B6F4-CA6C-474E-B86E-64125D5269D4}" uniqueName="31" name="Supply  Chain Segment" queryTableFieldId="31" dataDxfId="491"/>
    <tableColumn id="36" xr3:uid="{32DC5C45-8CBF-4BAF-8111-201ED199467E}" uniqueName="36" name="Long description3" queryTableFieldId="8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05DC12-BDE4-43DD-B642-BEBE535407C3}" name="RawMatl" displayName="RawMatl" ref="A1:AI104" totalsRowShown="0" headerRowDxfId="490" dataDxfId="489">
  <autoFilter ref="A1:AI104" xr:uid="{04A5C0F7-EC33-4754-84A5-98E4CB5FD256}"/>
  <sortState xmlns:xlrd2="http://schemas.microsoft.com/office/spreadsheetml/2017/richdata2" ref="A2:AI104">
    <sortCondition ref="D1:D104"/>
  </sortState>
  <tableColumns count="35">
    <tableColumn id="1" xr3:uid="{80A8C9AD-04FC-4DCA-8BAE-9E364133E642}" name="ID" dataDxfId="488"/>
    <tableColumn id="2" xr3:uid="{C6500413-1712-4CED-8E64-D264DF73A59E}" name="Status" dataDxfId="487"/>
    <tableColumn id="27" xr3:uid="{2FE88838-1945-4168-8357-29125C479500}" name="Supply Chain Segment" dataDxfId="486"/>
    <tableColumn id="3" xr3:uid="{E25AE20E-FDEB-4E24-A69B-617018CE853E}" name="Company" dataDxfId="485"/>
    <tableColumn id="26" xr3:uid="{EBA59C22-0194-4659-8B0E-31651F78FBEA}" name="NAATBatt Member" dataDxfId="484"/>
    <tableColumn id="4" xr3:uid="{00FBC3AE-B5EE-4FEA-AFFF-7EA2C0EE5268}" name="Facility Name" dataDxfId="483"/>
    <tableColumn id="6" xr3:uid="{2A358181-ED84-4263-AF15-2562C769998D}" name="Product/Facility Type" dataDxfId="482"/>
    <tableColumn id="7" xr3:uid="{8C03AC95-B492-49B4-8447-2ACB5D395DA7}" name="Product" dataDxfId="481"/>
    <tableColumn id="15" xr3:uid="{4BB19276-6383-400D-BBB8-960AFCA93767}" name="Company Website" dataDxfId="480" dataCellStyle="Hyperlink"/>
    <tableColumn id="9" xr3:uid="{9D429F2A-01BE-420E-8AEA-EEE516368A31}" name="Facility Address" dataDxfId="479"/>
    <tableColumn id="10" xr3:uid="{F241AA53-0314-4F0B-9578-183EA9116765}" name="Facility City" dataDxfId="478"/>
    <tableColumn id="11" xr3:uid="{FC78AFDC-CFED-440F-978C-3F413E167CA9}" name="Facility State or Province" dataDxfId="477"/>
    <tableColumn id="12" xr3:uid="{A5949261-8165-4492-AE4E-4E34366AA637}" name="Facility Country" dataDxfId="476"/>
    <tableColumn id="13" xr3:uid="{FADBAC93-55F4-4566-BB5B-2DDE428618C7}" name="Facility Zip" dataDxfId="475"/>
    <tableColumn id="14" xr3:uid="{AD704563-0094-48C9-A468-69E220468622}" name="Facility Phone" dataDxfId="474"/>
    <tableColumn id="28" xr3:uid="{8968BC5A-5045-4A91-A5B1-B2C3C700CA4F}" name="Latitude" dataDxfId="473"/>
    <tableColumn id="29" xr3:uid="{C02E8E2B-640E-4F15-A4FD-A14A4A6052CB}" name="Longitude" dataDxfId="472"/>
    <tableColumn id="16" xr3:uid="{33C1C54E-107F-4B89-8319-D7AFC4A7F7F6}" name="Facility Workforce" dataDxfId="471" dataCellStyle="Comma"/>
    <tableColumn id="17" xr3:uid="{78042228-5429-40F6-87ED-4C2F98CC50CF}" name="Production Capacity" dataDxfId="470" dataCellStyle="Comma"/>
    <tableColumn id="18" xr3:uid="{753CAE47-D250-4D2A-842D-DD33436C8E6A}" name="Production Units" dataDxfId="469"/>
    <tableColumn id="19" xr3:uid="{70437DCA-3CA1-4FEE-AAA0-E84D4AD81518}" name="HQ Company" dataDxfId="468"/>
    <tableColumn id="31" xr3:uid="{6F2EE4BE-619B-49FE-A84B-8A7CA95D7293}" name="HQ Company Website" dataDxfId="467" dataCellStyle="Hyperlink"/>
    <tableColumn id="21" xr3:uid="{938B441C-8D39-481D-A986-FA9A594F5AA7}" name="HQ City" dataDxfId="466"/>
    <tableColumn id="22" xr3:uid="{A0C4E3D6-149D-47A0-9E04-22BC610FA2A7}" name="HQ State or Province" dataDxfId="465"/>
    <tableColumn id="23" xr3:uid="{7015F627-7A3C-4F0B-B39A-5298902D8A38}" name="HQ Country" dataDxfId="464"/>
    <tableColumn id="5" xr3:uid="{F220FE80-270E-4E8C-B049-090087A226E5}" name="QC" dataDxfId="463"/>
    <tableColumn id="30" xr3:uid="{110632B9-7948-4C8A-B12D-6BB7A82797D8}" name="QC Date" dataDxfId="462"/>
    <tableColumn id="24" xr3:uid="{8828E4E7-722D-4013-AE27-C1286F1EB271}" name="Sources" dataDxfId="461"/>
    <tableColumn id="8" xr3:uid="{2B7A372C-214F-4EE8-B54C-193210D2BA28}" name="Brief Company Profile" dataDxfId="460"/>
    <tableColumn id="32" xr3:uid="{86F6433A-0D7C-4110-A2C4-2915C6C07533}" name="Summary Word Count" dataDxfId="459"/>
    <tableColumn id="20" xr3:uid="{F0450801-B48E-479E-849C-D0BAC90C7F99}" name="Notes"/>
    <tableColumn id="36" xr3:uid="{D9834AF4-3C1F-423D-B1D9-8EB2B8ECCAA8}" name="Contact" dataDxfId="458"/>
    <tableColumn id="37" xr3:uid="{A225D748-F5F9-4383-AF6F-46C1C8E338BD}" name="Contact email" dataDxfId="457"/>
    <tableColumn id="25" xr3:uid="{CBEFBA23-7DC7-4CFF-B2BA-FD3084DC1C93}" name="Contact Phone" dataDxfId="456"/>
    <tableColumn id="33" xr3:uid="{3C32A9C3-BD23-4F15-9FCD-D4905652FBD4}" name="Long Description" dataDxfId="45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8C9A24-1F18-41A0-A653-F353BA04B75F}" name="BGMatl" displayName="BGMatl" ref="A1:AI158" totalsRowShown="0" headerRowDxfId="454" dataDxfId="453">
  <autoFilter ref="A1:AI158" xr:uid="{04A5C0F7-EC33-4754-84A5-98E4CB5FD256}"/>
  <sortState xmlns:xlrd2="http://schemas.microsoft.com/office/spreadsheetml/2017/richdata2" ref="A2:AI158">
    <sortCondition ref="D1:D158"/>
  </sortState>
  <tableColumns count="35">
    <tableColumn id="1" xr3:uid="{78A5E41A-334F-45D8-91AE-09A3D22B3C0E}" name="ID" dataDxfId="452"/>
    <tableColumn id="2" xr3:uid="{B7BB1F8C-921A-42E4-912C-5E2C77268C12}" name="Status" dataDxfId="451"/>
    <tableColumn id="27" xr3:uid="{92572C9A-861B-4E7A-90EF-29A653619B56}" name="Supply Chain Segment" dataDxfId="450"/>
    <tableColumn id="3" xr3:uid="{CDA28AEB-9044-4E70-BF51-91F10328BFE1}" name="Company" dataDxfId="449"/>
    <tableColumn id="26" xr3:uid="{F176D6AA-B978-483D-B8F0-58A6D88A1031}" name="NAATBatt Member" dataDxfId="448"/>
    <tableColumn id="4" xr3:uid="{271A4C7E-A07C-4A58-9117-68E8997EB9B3}" name="Facility Name" dataDxfId="447"/>
    <tableColumn id="6" xr3:uid="{7014B2FD-C91C-4065-AE64-572051258DC7}" name="Product/Facility Type" dataDxfId="446"/>
    <tableColumn id="7" xr3:uid="{DD1665BE-7CF6-4B15-ACF0-8C909DE474FE}" name="Product" dataDxfId="445"/>
    <tableColumn id="34" xr3:uid="{3D83F69D-CB41-4EFE-9401-ADCF896A0E7C}" name="Company Website" dataDxfId="444" dataCellStyle="Hyperlink"/>
    <tableColumn id="9" xr3:uid="{C4EC2786-CF7C-4B0C-95F8-8FBF4C6E6CF6}" name="Facility Address" dataDxfId="443"/>
    <tableColumn id="10" xr3:uid="{4C655994-47A3-4A4D-94A2-7D247895F4AA}" name="Facility City" dataDxfId="442"/>
    <tableColumn id="11" xr3:uid="{22D1BECC-ED9B-400F-8DAC-97BD21BE17CD}" name="Facility State or Province" dataDxfId="441"/>
    <tableColumn id="12" xr3:uid="{92F4E012-B7B1-4301-BEF9-EEBA4649A6F9}" name="Facility Country" dataDxfId="440"/>
    <tableColumn id="13" xr3:uid="{DD9257B6-7AAC-475E-ADAE-A0A45F889BAC}" name="Facility Zip" dataDxfId="439"/>
    <tableColumn id="14" xr3:uid="{3CD75AE7-7EEE-4B7A-B818-F58320819ABA}" name="Facility Phone" dataDxfId="438"/>
    <tableColumn id="28" xr3:uid="{B1F03A3D-75FC-4F86-8F2A-7A7CD28547C2}" name="Latitude" dataDxfId="437"/>
    <tableColumn id="29" xr3:uid="{BB87720C-5FA9-4A98-8A31-0FB6565A6FA0}" name="Longitude" dataDxfId="436"/>
    <tableColumn id="16" xr3:uid="{AF4243C0-EC98-4A01-8A30-FE9D7AEE7193}" name="Facility Workforce" dataDxfId="435" dataCellStyle="Comma"/>
    <tableColumn id="17" xr3:uid="{5E584D40-48BB-493D-9014-A6CC8EAF6875}" name="Production Capacity" dataDxfId="434" dataCellStyle="Comma"/>
    <tableColumn id="18" xr3:uid="{74935F5D-F789-4E0D-BCE1-6B9BAB557203}" name="Production Units" dataDxfId="433"/>
    <tableColumn id="19" xr3:uid="{6230A98C-1029-4FC0-AEAB-360D89DCECD5}" name="HQ Company" dataDxfId="432"/>
    <tableColumn id="35" xr3:uid="{4B1CBCC6-612B-4492-B2E7-297B500A75DD}" name="HQ Company Website" dataDxfId="431" dataCellStyle="Hyperlink"/>
    <tableColumn id="21" xr3:uid="{FB6164F5-12D6-4B00-9142-669013DA0E97}" name="HQ City" dataDxfId="430"/>
    <tableColumn id="22" xr3:uid="{1FD1DD90-0EE6-4F57-A770-27657090CF53}" name="HQ State or Province" dataDxfId="429"/>
    <tableColumn id="23" xr3:uid="{972ACA3D-447C-4560-A70D-44674CE5434D}" name="HQ Country" dataDxfId="428"/>
    <tableColumn id="5" xr3:uid="{F93C6B19-42F3-444E-8AFA-202BC16D2599}" name="QC" dataDxfId="427"/>
    <tableColumn id="30" xr3:uid="{D5350E87-79D4-4D68-B5B5-A2DCCDD32E9F}" name="QC Date" dataDxfId="426"/>
    <tableColumn id="24" xr3:uid="{7FFC8D99-5B9F-4F17-BC03-54FE454B4EBC}" name="Sources" dataDxfId="425"/>
    <tableColumn id="25" xr3:uid="{BF32A797-6664-48AD-97AC-2D996899D414}" name="Notes" dataDxfId="424"/>
    <tableColumn id="31" xr3:uid="{7C722800-5FE4-4B24-BAF7-B33123913C5B}" name="Brief Company Profile" dataDxfId="423"/>
    <tableColumn id="33" xr3:uid="{E27BA226-8B37-43CD-B562-70336B0EA213}" name="Summary Word Count" dataDxfId="422">
      <calculatedColumnFormula>IF(LEN(TRIM(AD2))=0,0,LEN(TRIM(AD2))-LEN(SUBSTITUTE(AD2," ",""))+1)</calculatedColumnFormula>
    </tableColumn>
    <tableColumn id="8" xr3:uid="{E4C76900-F89E-9641-94E7-FD36B4BCF500}" name="Contact" dataDxfId="421"/>
    <tableColumn id="15" xr3:uid="{FE8EBCF2-A336-6346-92B5-8FB6038178D5}" name="Contact email" dataDxfId="420"/>
    <tableColumn id="20" xr3:uid="{CCEEEBA4-95A1-5745-966F-974AC16F6317}" name="Contact Phone" dataDxfId="419"/>
    <tableColumn id="32" xr3:uid="{17EEE7C6-8CEC-4E5F-B717-634D80A31545}" name="Long Description" dataDxfId="418"/>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16AE805-3490-432D-957E-FF9808432D92}" name="Other" displayName="Other" ref="A1:AJ106" totalsRowShown="0" headerRowDxfId="417" dataDxfId="416">
  <autoFilter ref="A1:AJ106" xr:uid="{04A5C0F7-EC33-4754-84A5-98E4CB5FD256}"/>
  <sortState xmlns:xlrd2="http://schemas.microsoft.com/office/spreadsheetml/2017/richdata2" ref="A2:AJ106">
    <sortCondition ref="D1:D106"/>
  </sortState>
  <tableColumns count="36">
    <tableColumn id="1" xr3:uid="{BA70EAE5-28A5-4FCE-80AA-F1F90A643E75}" name="ID" dataDxfId="415"/>
    <tableColumn id="2" xr3:uid="{E08079FA-DB11-4070-AF7B-EDB4C4925CB4}" name="Status" dataDxfId="414"/>
    <tableColumn id="27" xr3:uid="{499049DE-A3BF-4FD2-9F51-412E7AD121FA}" name="Supply Chain Segment" dataDxfId="413"/>
    <tableColumn id="3" xr3:uid="{F5A54977-4C03-4489-80C6-442758A97AAA}" name="Company" dataDxfId="412"/>
    <tableColumn id="26" xr3:uid="{7A16E1EA-BCE9-4C88-A930-0BC4D3EE0DF9}" name="NAATBatt Member" dataDxfId="411"/>
    <tableColumn id="4" xr3:uid="{4C180E5D-F91D-4437-A797-FA64A8888922}" name="Facility Name" dataDxfId="410"/>
    <tableColumn id="6" xr3:uid="{ABBB0F91-1DBC-46FE-BF3A-3E6862F6C099}" name="Product/Facility Type" dataDxfId="409"/>
    <tableColumn id="7" xr3:uid="{8FF724CC-F2FA-4654-B40F-C86D52F48412}" name="Product" dataDxfId="408"/>
    <tableColumn id="8" xr3:uid="{B9F9C67C-854A-4681-B0A0-879622D4EA50}" name="Company Website" dataDxfId="407"/>
    <tableColumn id="9" xr3:uid="{B7DF56A1-29F0-4CE6-8311-6FCFD9C36221}" name="Facility Address" dataDxfId="406"/>
    <tableColumn id="10" xr3:uid="{D23F20F5-6553-445E-9F30-9D12E666BC25}" name="Facility City" dataDxfId="405"/>
    <tableColumn id="11" xr3:uid="{C7B66D63-7CE7-40C0-957A-AA28E543BEFA}" name="Facility State or Province" dataDxfId="404"/>
    <tableColumn id="12" xr3:uid="{2496AD53-C717-43A4-889E-425CB14E7AA5}" name="Facility Country" dataDxfId="403"/>
    <tableColumn id="13" xr3:uid="{51D4DB9B-2059-41CD-9A84-8EC3F1D2D173}" name="Facility Zip" dataDxfId="402"/>
    <tableColumn id="14" xr3:uid="{0F40B516-26E8-4939-912C-82CDDCAFD77E}" name="Facility Phone" dataDxfId="401"/>
    <tableColumn id="28" xr3:uid="{3A1379B6-9179-4478-98FD-BA4E8350AFD3}" name="Latitude" dataDxfId="400"/>
    <tableColumn id="29" xr3:uid="{4D062B4A-5ECF-40B3-8141-4334538A9D02}" name="Longitude" dataDxfId="399"/>
    <tableColumn id="16" xr3:uid="{7D5A3CE2-97FF-4033-BECB-84ADA017058D}" name="Facility Workforce" dataDxfId="398" dataCellStyle="Comma"/>
    <tableColumn id="17" xr3:uid="{75165627-19C4-483A-BBD5-BE9246AB486F}" name="Production Capacity" dataDxfId="397" dataCellStyle="Comma"/>
    <tableColumn id="18" xr3:uid="{8BED8844-ABB3-490E-A8DA-94AA2C45CD6B}" name="Production Units" dataDxfId="396"/>
    <tableColumn id="19" xr3:uid="{EDE27D41-042C-4962-93A1-B9055837B22E}" name="HQ Company" dataDxfId="395"/>
    <tableColumn id="20" xr3:uid="{23605BCA-F628-4DDD-8539-18EA070969CD}" name="HQ Company Website" dataDxfId="394"/>
    <tableColumn id="21" xr3:uid="{97ECE8A9-AE9D-4F24-8D80-53EA4978B725}" name="HQ City" dataDxfId="393"/>
    <tableColumn id="22" xr3:uid="{E38EE38A-4D8F-4544-B8AE-26B92C9C2DD8}" name="HQ State or Province" dataDxfId="392"/>
    <tableColumn id="23" xr3:uid="{6A9E5542-73B6-41E2-9621-EFD9310E22E9}" name="HQ Country" dataDxfId="391"/>
    <tableColumn id="5" xr3:uid="{03E4D334-EEE3-49C1-AADB-F80FEB6285B8}" name="QC" dataDxfId="390"/>
    <tableColumn id="30" xr3:uid="{F65FB0ED-8596-42CE-8C06-73AD12793067}" name="QC Date" dataDxfId="389"/>
    <tableColumn id="24" xr3:uid="{A063AED1-49F0-4962-A877-5628FFAFBBE2}" name="Sources" dataDxfId="388"/>
    <tableColumn id="25" xr3:uid="{EE443ED1-16DE-434B-9145-F959A0C414DC}" name="Notes" dataDxfId="387"/>
    <tableColumn id="31" xr3:uid="{5AADE768-A4E6-4C4D-807B-9B11146CCAFD}" name="Brief Company Profile" dataDxfId="386"/>
    <tableColumn id="32" xr3:uid="{4FAE24DF-713E-4E0A-A79C-B25097480492}" name="Sources2" dataDxfId="385"/>
    <tableColumn id="33" xr3:uid="{65AB8400-513A-4781-B113-11F5D66293DC}" name="Summary Word Count" dataDxfId="384">
      <calculatedColumnFormula>IF(LEN(TRIM(AD2))=0,0,LEN(TRIM(AD2))-LEN(SUBSTITUTE(AD2," ",""))+1)</calculatedColumnFormula>
    </tableColumn>
    <tableColumn id="34" xr3:uid="{C7BB6989-A247-426C-8DEA-17C74707674A}" name="Contact" dataDxfId="383"/>
    <tableColumn id="36" xr3:uid="{CC9F1D45-C15E-4F75-A467-C03CC078ADB6}" name="Contact Email" dataDxfId="382"/>
    <tableColumn id="15" xr3:uid="{591A1BAE-B9D2-4D34-BD09-3102A16903B0}" name="Contact Phone" dataDxfId="381"/>
    <tableColumn id="35" xr3:uid="{C2FDC807-82FA-4F5B-8BE0-562BD2D755AA}" name="Long Description" dataDxfId="380"/>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A6FD882-0C33-4B87-A993-64AEFED6096E}" name="Cells" displayName="Cells" ref="A1:AJ119" totalsRowShown="0" headerRowDxfId="379" dataDxfId="378">
  <autoFilter ref="A1:AJ119" xr:uid="{04A5C0F7-EC33-4754-84A5-98E4CB5FD256}"/>
  <sortState xmlns:xlrd2="http://schemas.microsoft.com/office/spreadsheetml/2017/richdata2" ref="A2:AJ119">
    <sortCondition ref="D1:D119"/>
  </sortState>
  <tableColumns count="36">
    <tableColumn id="1" xr3:uid="{FEA1BA4C-CDC4-4FF4-BB93-D52547A5538E}" name="ID" dataDxfId="377" totalsRowDxfId="376"/>
    <tableColumn id="2" xr3:uid="{8C03C1E0-B094-4B49-85EF-4D86282611A5}" name="Status" dataDxfId="375" totalsRowDxfId="374"/>
    <tableColumn id="27" xr3:uid="{48585672-42D5-4D47-A05B-F6C9B2EAA9BD}" name="Supply Chain Segment" dataDxfId="373" totalsRowDxfId="372"/>
    <tableColumn id="3" xr3:uid="{9164B136-8164-4FE5-ADEA-C317F37B5834}" name="Company" dataDxfId="371" totalsRowDxfId="370"/>
    <tableColumn id="26" xr3:uid="{581085E7-A247-42C0-9B50-5549B1CD1A18}" name="NAATBatt Member" dataDxfId="369" totalsRowDxfId="368"/>
    <tableColumn id="4" xr3:uid="{F1D21BE7-6C1D-47DA-B719-45176BB892B0}" name="Facility Name" dataDxfId="367" totalsRowDxfId="366"/>
    <tableColumn id="6" xr3:uid="{49E6ACB0-73A3-4599-9CC0-2B63CAC523F3}" name="Product/Facility Type" dataDxfId="365" totalsRowDxfId="364"/>
    <tableColumn id="7" xr3:uid="{14B67283-D7B6-49EC-BB19-87DD579D719F}" name="Product" dataDxfId="363" totalsRowDxfId="362"/>
    <tableColumn id="8" xr3:uid="{89186D74-E59E-4DE8-B148-E149216DBC6D}" name="Company Website" dataDxfId="361" totalsRowDxfId="360"/>
    <tableColumn id="9" xr3:uid="{5A57D342-F886-48C8-923B-DC81CEB6B7F4}" name="Facility Address" dataDxfId="359" totalsRowDxfId="358"/>
    <tableColumn id="10" xr3:uid="{513C4FBE-7997-49D1-A790-525F09F31B69}" name="Facility City" dataDxfId="357" totalsRowDxfId="356"/>
    <tableColumn id="11" xr3:uid="{0E2ED030-01CF-480C-AB56-8897777A34C2}" name="Facility State or Province" dataDxfId="355" totalsRowDxfId="354"/>
    <tableColumn id="12" xr3:uid="{22037333-6E49-4BA4-9422-52694506F28F}" name="Facility Country" dataDxfId="353" totalsRowDxfId="352"/>
    <tableColumn id="13" xr3:uid="{4200E693-D59B-41F2-A239-197FDA97E153}" name="Facility Zip" dataDxfId="351" totalsRowDxfId="350"/>
    <tableColumn id="14" xr3:uid="{75D267A5-21A7-45F7-A6A8-6727D32BC4A5}" name="Facility Phone" dataDxfId="349" totalsRowDxfId="348"/>
    <tableColumn id="28" xr3:uid="{5B976A1A-B201-4560-B3D3-E0D57B3D3599}" name="Latitude" dataDxfId="347" totalsRowDxfId="346"/>
    <tableColumn id="29" xr3:uid="{267B7328-38B5-4FF6-BCED-11044001F83E}" name="Longitude" dataDxfId="345" totalsRowDxfId="344"/>
    <tableColumn id="16" xr3:uid="{394F4366-6E84-4EA6-BDCF-640B09F6669E}" name="Facility Workforce" dataDxfId="343" totalsRowDxfId="342" dataCellStyle="Comma"/>
    <tableColumn id="17" xr3:uid="{DAA5E69D-FC07-408E-8CED-1DBA52859D59}" name="Production Capacity" dataDxfId="341" totalsRowDxfId="340" dataCellStyle="Comma"/>
    <tableColumn id="18" xr3:uid="{F854FA67-C652-46E9-8B9A-72B130BFCE9C}" name="Production Units" dataDxfId="339" totalsRowDxfId="338"/>
    <tableColumn id="19" xr3:uid="{9E1065A0-9732-4391-A8C2-B8509B8CCCDF}" name="HQ Company" dataDxfId="337" totalsRowDxfId="336"/>
    <tableColumn id="20" xr3:uid="{6306EC28-D1F0-4588-8594-8E149AC797E7}" name="HQ Company Website" dataDxfId="335" totalsRowDxfId="334"/>
    <tableColumn id="21" xr3:uid="{786623C8-2361-4129-9A98-B04F6FA77AD1}" name="HQ City" dataDxfId="333" totalsRowDxfId="332"/>
    <tableColumn id="22" xr3:uid="{AB8DD187-A55B-4CAB-816C-5C9806C9DC4F}" name="HQ State or Province" dataDxfId="331" totalsRowDxfId="330"/>
    <tableColumn id="23" xr3:uid="{AB4C8B5D-F4AA-4A6C-AEB3-64EB6C516C99}" name="HQ Country" dataDxfId="329" totalsRowDxfId="328"/>
    <tableColumn id="5" xr3:uid="{CD403966-D7E5-49EA-A008-0B1B3310341A}" name="QC" dataDxfId="327" totalsRowDxfId="326"/>
    <tableColumn id="30" xr3:uid="{6C8CFAF0-D520-45E1-AD9E-F42B8D4F2F85}" name="QC Date" dataDxfId="325" totalsRowDxfId="324"/>
    <tableColumn id="24" xr3:uid="{12CEBC1F-588A-4B65-AACD-0F836725696C}" name="Sources" dataDxfId="323" totalsRowDxfId="322"/>
    <tableColumn id="25" xr3:uid="{86EBAA1B-6AD3-4C2E-A733-FFC2083563A4}" name="Notes" dataDxfId="321" totalsRowDxfId="320"/>
    <tableColumn id="31" xr3:uid="{6841FCD8-FC9E-4B6E-B9C4-8F0D50C85044}" name="Brief Company Profile"/>
    <tableColumn id="32" xr3:uid="{B06AED28-311D-4E1A-B8C3-715439BF65CB}" name="Sources2" dataDxfId="319"/>
    <tableColumn id="33" xr3:uid="{38A483D4-78B1-4513-AF0E-32715DB2D4F5}" name="Summary Word Count" dataDxfId="318">
      <calculatedColumnFormula>IF(LEN(TRIM(AD2))=0,0,LEN(TRIM(AD2))-LEN(SUBSTITUTE(AD2," ",""))+1)</calculatedColumnFormula>
    </tableColumn>
    <tableColumn id="34" xr3:uid="{FAFD424E-EA80-470E-9A38-7DBD0634A424}" name="Contact" dataDxfId="317"/>
    <tableColumn id="35" xr3:uid="{A440A346-83FF-451A-9317-A9774ADBC73F}" name="Contact Email" dataDxfId="316"/>
    <tableColumn id="36" xr3:uid="{4F9E30C8-ECE4-4EE4-9A8C-C6311ADBE093}" name="Contact Phone" dataDxfId="315"/>
    <tableColumn id="15" xr3:uid="{A8D7FDB1-0F33-410B-9041-E231C3F3F96C}" name="Column1" dataDxfId="314"/>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62F49A-75F1-4595-9E1E-DCE2DB33FF36}" name="PackMod" displayName="PackMod" ref="A1:AJ268" totalsRowShown="0" headerRowDxfId="313" dataDxfId="312">
  <autoFilter ref="A1:AJ268" xr:uid="{E162F49A-75F1-4595-9E1E-DCE2DB33FF36}"/>
  <sortState xmlns:xlrd2="http://schemas.microsoft.com/office/spreadsheetml/2017/richdata2" ref="A2:AJ268">
    <sortCondition ref="D1:D268"/>
  </sortState>
  <tableColumns count="36">
    <tableColumn id="1" xr3:uid="{4FF35959-18A7-4D50-91CA-377DF43A2BDF}" name="ID" dataDxfId="311"/>
    <tableColumn id="2" xr3:uid="{0F7685A7-7622-43C3-8933-410341FC189C}" name="Status" dataDxfId="310"/>
    <tableColumn id="24" xr3:uid="{C9EB2876-3A63-4B49-A89F-C3749B0439A2}" name="Supply Chain Segment" dataDxfId="309"/>
    <tableColumn id="3" xr3:uid="{D737A0EA-8C39-4D9D-993E-E7E5C843C165}" name="Company" dataDxfId="308"/>
    <tableColumn id="23" xr3:uid="{B8C08B3F-5B8C-448F-B22A-3CA42006F420}" name="NAATBatt Member" dataDxfId="307"/>
    <tableColumn id="4" xr3:uid="{33BC5606-AB57-46E2-9048-1E001D0D37AC}" name="Facility Name" dataDxfId="306"/>
    <tableColumn id="32" xr3:uid="{599635AB-0774-4B1C-9FB4-42318F6289D6}" name="Product/Facility Type" dataDxfId="305"/>
    <tableColumn id="5" xr3:uid="{15B88666-ED68-427C-9E45-3F68AA4337D9}" name="Product" dataDxfId="304"/>
    <tableColumn id="7" xr3:uid="{7BD20155-B9EC-4D51-8460-CE3577D55531}" name="Company Website" dataDxfId="303"/>
    <tableColumn id="8" xr3:uid="{7E4E4A16-4DDC-44D7-B9D7-3D8A08EA4952}" name="Facility Address" dataDxfId="302"/>
    <tableColumn id="9" xr3:uid="{C759ABB5-8889-4B36-95AA-281611DDB7AE}" name="Facility City" dataDxfId="301"/>
    <tableColumn id="10" xr3:uid="{17CC2F2B-C7E9-464C-AE40-B1C7E2930BED}" name="Facility State or Province" dataDxfId="300"/>
    <tableColumn id="11" xr3:uid="{CE5DB8A0-50A5-45A9-B91D-7447DC303B29}" name="Facility Country" dataDxfId="299"/>
    <tableColumn id="12" xr3:uid="{582B3974-2706-4A77-92DF-E8A4FCEEA061}" name="Facility Zip" dataDxfId="298"/>
    <tableColumn id="14" xr3:uid="{E6C66A24-E14C-4CCD-BA4C-F518B89D5E87}" name="Facility Phone" dataDxfId="297"/>
    <tableColumn id="25" xr3:uid="{BBDC6315-D7AC-43EC-AFFB-46DD444DB70D}" name="Latitude" dataDxfId="296"/>
    <tableColumn id="26" xr3:uid="{04F6510B-1C4C-43F5-A825-8B6188B2AC53}" name="Longitude" dataDxfId="295"/>
    <tableColumn id="15" xr3:uid="{FFE02878-FEBC-4490-BA12-CE36E1FDAB2A}" name="Facility Workforce" dataDxfId="294"/>
    <tableColumn id="27" xr3:uid="{C4F94CF2-C838-4ED0-A862-F38C11F8C14F}" name="Production Capacity" dataDxfId="293" dataCellStyle="Comma"/>
    <tableColumn id="28" xr3:uid="{3BA192B7-A079-4093-B368-61414DC59059}" name="Production Units" dataDxfId="292"/>
    <tableColumn id="17" xr3:uid="{6C0157F1-9273-490D-870B-3C6D07AD770A}" name="HQ Company" dataDxfId="291"/>
    <tableColumn id="16" xr3:uid="{84B76EC9-C45F-4E21-A69D-7244C8AC5B27}" name="HQ Company Website" dataDxfId="290"/>
    <tableColumn id="18" xr3:uid="{0BEF10B5-71D0-4A92-A2A6-9FA0AA8693D0}" name="HQ City" dataDxfId="289"/>
    <tableColumn id="19" xr3:uid="{A76F4BAD-D082-4CF3-8A30-871A05B4753D}" name="HQ State or Province" dataDxfId="288"/>
    <tableColumn id="20" xr3:uid="{F6659238-9A36-4065-8958-B95C1D066A5C}" name="HQ Country" dataDxfId="287"/>
    <tableColumn id="29" xr3:uid="{FE66C5A5-6CF1-40FA-BB5A-307C73360C96}" name="QC" dataDxfId="286"/>
    <tableColumn id="30" xr3:uid="{C5F5C424-E20C-46C9-83A8-FC06CBE59368}" name="QC Date" dataDxfId="285"/>
    <tableColumn id="21" xr3:uid="{5937195E-3878-42A0-B7C9-29144B2014FA}" name="Sources" dataDxfId="284"/>
    <tableColumn id="22" xr3:uid="{93C205B4-13CE-4699-9157-4E726A412B62}" name="Notes" dataDxfId="283"/>
    <tableColumn id="13" xr3:uid="{FBAFAA1D-5ED5-4757-94F3-36DA9DD1BCF8}" name="Brief Company Profile" dataDxfId="282"/>
    <tableColumn id="31" xr3:uid="{EF5998EE-C49C-4218-A832-5CF0E6D0C783}" name="Sources2" dataDxfId="281" dataCellStyle="Hyperlink"/>
    <tableColumn id="33" xr3:uid="{B8158261-29B0-4EC0-8CEC-27DB2617DEB4}" name="Summary Word Count" dataDxfId="280">
      <calculatedColumnFormula>IF(LEN(TRIM(AD2))=0,0,LEN(TRIM(AD2))-LEN(SUBSTITUTE(AD2," ",""))+1)</calculatedColumnFormula>
    </tableColumn>
    <tableColumn id="34" xr3:uid="{BB9D5E77-3AEC-42A1-8AFA-5B917F0409D4}" name="Contact" dataDxfId="279"/>
    <tableColumn id="35" xr3:uid="{ED05483F-0570-4A82-9F21-C7E231AE3474}" name="Contact email" dataDxfId="278">
      <calculatedColumnFormula>IF(LEN(TRIM(AF2))=0,0,LEN(TRIM(AF2))-LEN(SUBSTITUTE(AF2," ",""))+1)</calculatedColumnFormula>
    </tableColumn>
    <tableColumn id="36" xr3:uid="{BA076400-5686-426B-BC6F-7639237D9DA1}" name="Contact Phone" dataDxfId="277"/>
    <tableColumn id="6" xr3:uid="{07F3F974-1868-43A8-9021-7A0685A98502}" name="Column1" dataDxfId="27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B3DFBD-98A8-4242-A9C0-879BE4042BCC}" name="EOL_Tbl" displayName="EOL_Tbl" ref="A1:AL133" totalsRowShown="0" headerRowDxfId="275" dataDxfId="274" totalsRowDxfId="273">
  <autoFilter ref="A1:AL133" xr:uid="{AABE0436-461A-4C2A-81D3-83C0E20D4E02}"/>
  <sortState xmlns:xlrd2="http://schemas.microsoft.com/office/spreadsheetml/2017/richdata2" ref="A2:AL133">
    <sortCondition ref="D1:D133"/>
  </sortState>
  <tableColumns count="38">
    <tableColumn id="1" xr3:uid="{9A5180F2-A531-4A1D-81B6-EC7B7A885DFE}" name="ID" dataDxfId="272" totalsRowDxfId="271"/>
    <tableColumn id="23" xr3:uid="{A3683A11-4BC4-4897-8F6F-FD9FE1045CB8}" name="Status" dataDxfId="270" totalsRowDxfId="269"/>
    <tableColumn id="25" xr3:uid="{D49228D8-8C95-449D-A2CE-A2407F715A78}" name="Supply Chain Segment" dataDxfId="268" totalsRowDxfId="267"/>
    <tableColumn id="29" xr3:uid="{A6539525-E809-40A9-A697-1686464B7E19}" name="Company" dataDxfId="266" totalsRowDxfId="265"/>
    <tableColumn id="24" xr3:uid="{26F3506D-2B1E-4232-8E2F-D81384B554DA}" name="NAATBatt Member" dataDxfId="264" totalsRowDxfId="263"/>
    <tableColumn id="6" xr3:uid="{A2E07438-7AC5-4191-8E79-CE7A71F7ABCB}" name="Facility Name" dataDxfId="262" totalsRowDxfId="261"/>
    <tableColumn id="16" xr3:uid="{ECB1C22F-247E-4069-A138-BFFBAD2C1A4E}" name="Product/Facility Type" dataDxfId="260" totalsRowDxfId="259"/>
    <tableColumn id="33" xr3:uid="{7B109CB2-6F38-452C-BD91-D0A2748AE6DE}" name="Chemistries" dataDxfId="258" totalsRowDxfId="257"/>
    <tableColumn id="17" xr3:uid="{37CC36DF-45E4-4877-B0B3-49A41E2BE78D}" name="Feedstock" dataDxfId="256" totalsRowDxfId="255"/>
    <tableColumn id="18" xr3:uid="{67BD8626-BF92-4330-A53C-B0FF32202CCE}" name="Product" dataDxfId="254" totalsRowDxfId="253"/>
    <tableColumn id="15" xr3:uid="{7BB74746-E794-4D6F-89BB-BEE416D9405B}" name="Company Website" dataDxfId="252" totalsRowDxfId="251"/>
    <tableColumn id="7" xr3:uid="{C03D66B7-CF6E-414D-8B7E-87F0BB170BAC}" name="Facility Address" dataDxfId="250" totalsRowDxfId="249"/>
    <tableColumn id="8" xr3:uid="{A4CBFB9C-4057-4B9A-8427-863BB60834BA}" name="Facility City" dataDxfId="248" totalsRowDxfId="247"/>
    <tableColumn id="9" xr3:uid="{81FDC344-7312-40A0-8BBC-AC191789716B}" name="Facility State or Province" dataDxfId="246" totalsRowDxfId="245"/>
    <tableColumn id="10" xr3:uid="{D4666343-4970-4CA1-A3E5-68C3BFCE08C2}" name="Facility Country" dataDxfId="244" totalsRowDxfId="243"/>
    <tableColumn id="11" xr3:uid="{B316A979-9BDB-454A-A465-8CAD0FCB52EE}" name="Facility Zip" dataDxfId="242" totalsRowDxfId="241"/>
    <tableColumn id="13" xr3:uid="{86738C35-4C4B-428C-9AAA-8520E1AA580B}" name="Facility Phone" dataDxfId="240" totalsRowDxfId="239"/>
    <tableColumn id="38" xr3:uid="{2CB63641-A9C9-4B82-A745-577100EB13B3}" name="Latitude" dataDxfId="238" totalsRowDxfId="237"/>
    <tableColumn id="39" xr3:uid="{A39EB0B8-216D-4280-9F36-17105868876B}" name="Longitude" dataDxfId="236" totalsRowDxfId="235"/>
    <tableColumn id="14" xr3:uid="{9664424C-20B8-4B0A-BA31-5F5469E3B381}" name="Facility Workforce" dataDxfId="234" totalsRowDxfId="233" dataCellStyle="Comma"/>
    <tableColumn id="19" xr3:uid="{06578041-06DC-4F52-BB26-94EC8C40FCBB}" name="Capacity" dataDxfId="232" totalsRowDxfId="231" dataCellStyle="Comma"/>
    <tableColumn id="20" xr3:uid="{9FDAAB8A-F5DF-406D-8556-5481F9F2038E}" name="Capacity Units" dataDxfId="230" totalsRowDxfId="229"/>
    <tableColumn id="28" xr3:uid="{4B756008-0F51-427B-A7A6-4F670756EC30}" name="HQ Company Website" dataDxfId="228" totalsRowDxfId="227"/>
    <tableColumn id="2" xr3:uid="{C4D6CF0C-683E-4914-9161-D8069692DA4C}" name="HQ Company" dataDxfId="226" totalsRowDxfId="225"/>
    <tableColumn id="3" xr3:uid="{37B7CD36-CC52-4619-94D1-DE94519127D9}" name="HQ City" dataDxfId="224" totalsRowDxfId="223"/>
    <tableColumn id="4" xr3:uid="{88623432-D358-434D-A035-8823C69DCFA6}" name="HQ State or Province" dataDxfId="222" totalsRowDxfId="221"/>
    <tableColumn id="5" xr3:uid="{02BE3C99-D0C9-411D-AC50-6E749ADA64A4}" name="HQ Country" dataDxfId="220" totalsRowDxfId="219"/>
    <tableColumn id="30" xr3:uid="{2885A1DF-AFED-48B1-8C09-84AC6C1D8EF7}" name="QC" dataDxfId="218" totalsRowDxfId="217"/>
    <tableColumn id="31" xr3:uid="{BAA3C19F-D1E0-4718-8639-B266F43C6DF5}" name="QC Date" dataDxfId="216" totalsRowDxfId="215"/>
    <tableColumn id="21" xr3:uid="{92B4F592-F91F-4864-B189-1B7AB03CDD81}" name="Sources" dataDxfId="214" totalsRowDxfId="213"/>
    <tableColumn id="22" xr3:uid="{549A2CF5-D703-4135-8488-782A5931222D}" name="Notes" dataDxfId="212" totalsRowDxfId="211"/>
    <tableColumn id="32" xr3:uid="{93E1C77C-5A38-4F9F-8952-536FF946DA31}" name="Brief Company Profile" dataDxfId="210" totalsRowDxfId="209"/>
    <tableColumn id="34" xr3:uid="{FC4ECB4F-52B3-4758-9032-5156CE6E9D32}" name="Sources2" dataDxfId="208" totalsRowDxfId="207"/>
    <tableColumn id="35" xr3:uid="{60A2FC31-7CDE-43CD-9E14-B995EEEFA81A}" name="Summary Word Count" dataDxfId="206" totalsRowDxfId="205">
      <calculatedColumnFormula>IF(LEN(TRIM(AF2))=0,0,LEN(TRIM(AF2))-LEN(SUBSTITUTE(AF2," ",""))+1)</calculatedColumnFormula>
    </tableColumn>
    <tableColumn id="12" xr3:uid="{06B8CD8F-7BC8-674C-ACE2-B40F6C02F858}" name="Contact" dataDxfId="204" totalsRowDxfId="203"/>
    <tableColumn id="36" xr3:uid="{895BBD4A-8F8E-8540-AF13-0FC42A8CDE96}" name="Contact Email" dataDxfId="202" totalsRowDxfId="201"/>
    <tableColumn id="37" xr3:uid="{04312A86-CDC1-9245-8B6C-D49450523B92}" name="Contact Phone" dataDxfId="200" totalsRowDxfId="199"/>
    <tableColumn id="26" xr3:uid="{EDC0ED76-AF01-48B9-8EC2-50EAEACFB2C4}" name="Long Description" dataDxfId="198" totalsRowDxfId="19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DBEDBA2-C3AC-4F78-B1EE-245E8D24FB17}" name="Equip" displayName="Equip" ref="A1:AJ145" totalsRowShown="0" headerRowDxfId="196" dataDxfId="195">
  <autoFilter ref="A1:AJ145" xr:uid="{04A5C0F7-EC33-4754-84A5-98E4CB5FD256}"/>
  <sortState xmlns:xlrd2="http://schemas.microsoft.com/office/spreadsheetml/2017/richdata2" ref="A2:AJ144">
    <sortCondition ref="D1:D144"/>
  </sortState>
  <tableColumns count="36">
    <tableColumn id="1" xr3:uid="{9E915252-9A1F-4957-9454-E6006A266445}" name="ID" dataDxfId="194"/>
    <tableColumn id="2" xr3:uid="{315827F6-0731-41B0-91A0-61FD03EEF1A2}" name="Status" dataDxfId="193"/>
    <tableColumn id="27" xr3:uid="{1F2912DF-53FA-4F6B-8C2F-03599536FCE0}" name="Supply Chain Segment" dataDxfId="192"/>
    <tableColumn id="3" xr3:uid="{47E12D0E-D54F-40E3-9224-AB1905B4D3CC}" name="Company" dataDxfId="191"/>
    <tableColumn id="26" xr3:uid="{80643D72-87C5-404A-B34A-0265083765AE}" name="NAATBatt Member" dataDxfId="190"/>
    <tableColumn id="4" xr3:uid="{7BBAED09-80EE-4000-AEFC-5AA91A939B97}" name="Facility Name" dataDxfId="189"/>
    <tableColumn id="6" xr3:uid="{3992F450-067F-4FE6-95AF-2260E0655994}" name="Product/Facility Type" dataDxfId="188"/>
    <tableColumn id="7" xr3:uid="{4F396938-2A8F-4FC1-A762-F226850A8CFD}" name="Product" dataDxfId="187"/>
    <tableColumn id="8" xr3:uid="{2D768841-E958-44D1-BE97-83A0D49E43C0}" name="Company Website" dataDxfId="186"/>
    <tableColumn id="9" xr3:uid="{67310B8F-F9A3-4F8C-84B9-1CE9884C84D6}" name="Facility Address" dataDxfId="185"/>
    <tableColumn id="10" xr3:uid="{0A7FC2B3-A86A-47AD-B008-F7A06CD6573E}" name="Facility City" dataDxfId="184"/>
    <tableColumn id="11" xr3:uid="{8CB62005-6E67-4495-9AA5-8B7C37F7D272}" name="Facility State or Province" dataDxfId="183"/>
    <tableColumn id="12" xr3:uid="{FB947B08-03BC-4714-BA53-2A4AE248C4F0}" name="Facility Country" dataDxfId="182"/>
    <tableColumn id="13" xr3:uid="{AD7698BA-5BA1-4F03-B85A-C548B018A742}" name="Facility Zip" dataDxfId="181"/>
    <tableColumn id="14" xr3:uid="{0F794AAA-44A7-43FE-9CEE-D4581389B4E0}" name="Facility Phone" dataDxfId="180"/>
    <tableColumn id="28" xr3:uid="{EF1A25B0-B7B9-44DA-9048-CD1BA7871C59}" name="Latitude" dataDxfId="179"/>
    <tableColumn id="29" xr3:uid="{EB73A344-5BF7-4DB9-9783-87A6CF5C0165}" name="Longitude" dataDxfId="178"/>
    <tableColumn id="16" xr3:uid="{4C21B526-A58F-4964-A49F-EEE5F06D9480}" name="Facility Workforce" dataDxfId="177" dataCellStyle="Comma"/>
    <tableColumn id="17" xr3:uid="{3AF22D59-A18F-46D6-BF66-6DE5C7103533}" name="Production Capacity" dataDxfId="176" dataCellStyle="Comma"/>
    <tableColumn id="18" xr3:uid="{8B1B8E6A-500D-4E57-80A1-C5C146EB648E}" name="Production Units" dataDxfId="175"/>
    <tableColumn id="19" xr3:uid="{FC7D8772-B500-49D4-A15F-99F1E16BC6D3}" name="HQ Company" dataDxfId="174"/>
    <tableColumn id="20" xr3:uid="{74FAC490-C897-44AD-A49E-4D6712DCAD54}" name="HQ Company Website" dataDxfId="173"/>
    <tableColumn id="21" xr3:uid="{E51B5729-E522-4D31-A7D1-790A3EEFC0F8}" name="HQ City" dataDxfId="172"/>
    <tableColumn id="22" xr3:uid="{B088FE15-BB0B-4229-874D-91043E51679C}" name="HQ State or Province" dataDxfId="171"/>
    <tableColumn id="23" xr3:uid="{D24081C9-A4A9-454A-B764-6DD370D051FD}" name="HQ Country" dataDxfId="170"/>
    <tableColumn id="5" xr3:uid="{0EC4C6C1-17FB-4A56-B295-6E6513A3A771}" name="QC" dataDxfId="169"/>
    <tableColumn id="30" xr3:uid="{6161773A-B0B7-43CC-BBD3-7D93E2F9C520}" name="QC Date" dataDxfId="168"/>
    <tableColumn id="24" xr3:uid="{B690B9AC-CC0C-4E76-86BF-F57ED075A995}" name="Sources" dataDxfId="167"/>
    <tableColumn id="25" xr3:uid="{F24AD000-AF54-4788-A09F-39F0744EDDA9}" name="Notes" dataDxfId="166"/>
    <tableColumn id="31" xr3:uid="{680F91C3-60D3-484E-B895-74ECAD4FF9AF}" name="Brief Company Profile" dataDxfId="165"/>
    <tableColumn id="32" xr3:uid="{CBAB76F9-C09C-4010-A36F-CED4CBA613BF}" name="Sources2" dataDxfId="164"/>
    <tableColumn id="33" xr3:uid="{46780E13-1344-46B0-8CA7-006E484DC77C}" name="Summary Word Count" dataDxfId="163"/>
    <tableColumn id="34" xr3:uid="{981B8588-04D4-4242-99AB-8F17D4CEBC6A}" name="Contact" dataDxfId="162"/>
    <tableColumn id="35" xr3:uid="{9D6B81AC-E936-4BB9-9567-1E5D2D8551B8}" name="Contact Email" dataDxfId="161"/>
    <tableColumn id="36" xr3:uid="{51137F97-EEF1-44D2-ADE8-83DFECF0AF06}" name="Contact Phone" dataDxfId="160"/>
    <tableColumn id="15" xr3:uid="{39961AA3-10D7-4145-8C2D-639F53328923}" name="Column1" dataDxfId="159"/>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4B2668B-7519-4B3C-887E-298D70FD86CD}" name="RandD" displayName="RandD" ref="A1:AH144" totalsRowShown="0" headerRowDxfId="158" dataDxfId="157">
  <autoFilter ref="A1:AH144" xr:uid="{C4B2668B-7519-4B3C-887E-298D70FD86CD}"/>
  <sortState xmlns:xlrd2="http://schemas.microsoft.com/office/spreadsheetml/2017/richdata2" ref="A2:AH143">
    <sortCondition ref="D1:D143"/>
  </sortState>
  <tableColumns count="34">
    <tableColumn id="1" xr3:uid="{2AC36C56-5A2C-47AD-B474-2C7F88E4CE28}" name="ID" dataDxfId="156"/>
    <tableColumn id="29" xr3:uid="{4B2C75B3-8C63-4442-8844-7EB18323E0EB}" name="Status" dataDxfId="155"/>
    <tableColumn id="14" xr3:uid="{E5F3E04E-563F-4979-B0BA-85883F636898}" name="Supply Chain Segment" dataDxfId="154"/>
    <tableColumn id="2" xr3:uid="{C6BAE5FD-021B-4383-AB56-F7B8C40C98B2}" name="Company" dataDxfId="153"/>
    <tableColumn id="13" xr3:uid="{D79FC8DF-6256-4975-97F9-FFF7B9D1CFC2}" name="NAATBatt Member" dataDxfId="152"/>
    <tableColumn id="23" xr3:uid="{74481C0C-84CE-4CAC-96C2-CA579414D719}" name="Facility Name" dataDxfId="151"/>
    <tableColumn id="28" xr3:uid="{4FA13BD0-FE47-4D8A-B8A6-6E644C47E603}" name="Product/Facility Type" dataDxfId="150"/>
    <tableColumn id="3" xr3:uid="{9BF8E0FD-DBB7-4FEC-ACF9-AF2146A10E9F}" name="Product" dataDxfId="149"/>
    <tableColumn id="4" xr3:uid="{EB89A065-D510-4FD2-AF8C-F44408EA1DF4}" name="Company Website" dataDxfId="148"/>
    <tableColumn id="5" xr3:uid="{22211A70-B42C-45E3-B84F-2A850145E997}" name="Facility Address" dataDxfId="147"/>
    <tableColumn id="6" xr3:uid="{A06D0D9C-0DDC-44FF-A69D-8F6C8ED6F33F}" name="Facility City" dataDxfId="146"/>
    <tableColumn id="7" xr3:uid="{1B3EAD8E-9416-4510-B655-0C8ECEDF12AE}" name="Facility State or Province" dataDxfId="145"/>
    <tableColumn id="8" xr3:uid="{C6DC1D37-4E8E-4153-8793-FC4BE41C61B8}" name="Facility Country" dataDxfId="144"/>
    <tableColumn id="9" xr3:uid="{702A0CD6-9FAC-42E4-9AE6-8797AE7EBB8C}" name="Facility Zip" dataDxfId="143"/>
    <tableColumn id="10" xr3:uid="{F3F19F26-A6F7-4B6B-924B-46E4CABF5544}" name="Facility Phone" dataDxfId="142"/>
    <tableColumn id="15" xr3:uid="{F1A316E2-321E-4344-B9C1-BFA287833AD1}" name="Latitude" dataDxfId="141"/>
    <tableColumn id="24" xr3:uid="{CF32A53F-18D3-4E3E-85BD-E24FCFE531E4}" name="Longitude" dataDxfId="140"/>
    <tableColumn id="12" xr3:uid="{81085AA2-3C4A-4461-A8D4-78EB6A77B175}" name="Facility Workforce" dataDxfId="139" dataCellStyle="Comma"/>
    <tableColumn id="17" xr3:uid="{FB433367-F543-45C8-80D1-79CF06365417}" name="HQ Company" dataDxfId="138"/>
    <tableColumn id="16" xr3:uid="{6BAA4C4D-96DB-4965-95B8-E53FA8555960}" name="HQ Company Website" dataDxfId="137"/>
    <tableColumn id="18" xr3:uid="{7C97B8AF-18A4-42AE-A229-332139AFCBC8}" name="HQ City" dataDxfId="136"/>
    <tableColumn id="19" xr3:uid="{53E89D4A-EC5A-4FC0-A97C-E24422693611}" name="HQ State or Province" dataDxfId="135"/>
    <tableColumn id="20" xr3:uid="{EE0C7B00-873F-4D96-9F0A-36D5EA7A1B3C}" name="HQ Country" dataDxfId="134"/>
    <tableColumn id="25" xr3:uid="{A420DA98-24A8-48D2-8901-B29BA9D53E5E}" name="QC" dataDxfId="133"/>
    <tableColumn id="26" xr3:uid="{357AA9D5-EC3A-46CA-82A3-72AEBA736707}" name="QC Date" dataDxfId="132"/>
    <tableColumn id="21" xr3:uid="{167C0B8A-661F-4695-8781-E199677CF382}" name="Sources" dataDxfId="131"/>
    <tableColumn id="22" xr3:uid="{4F23485C-8ADD-4F30-8A0F-0F6F46C6F24D}" name="Notes" dataDxfId="130"/>
    <tableColumn id="27" xr3:uid="{5ED43040-1430-4013-8B3D-BBBD4F46D8A0}" name="Brief Company Profile" dataDxfId="129"/>
    <tableColumn id="30" xr3:uid="{03BF7E96-7F14-4442-BBD9-F020BDFF05D0}" name="Sources2" dataDxfId="128"/>
    <tableColumn id="31" xr3:uid="{7AF8E35E-DD05-4A60-97F7-2489150B8AB5}" name="Summary Word Count" dataDxfId="127">
      <calculatedColumnFormula>IF(LEN(TRIM(AB2))=0,0,LEN(TRIM(AB2))-LEN(SUBSTITUTE(AB2," ",""))+1)</calculatedColumnFormula>
    </tableColumn>
    <tableColumn id="32" xr3:uid="{073E90CD-1F30-4FEE-A988-703F9B178368}" name="Contact" dataDxfId="126"/>
    <tableColumn id="33" xr3:uid="{E66FF376-CDDF-4232-AD54-6194F07B1718}" name="Contact email" dataDxfId="125">
      <calculatedColumnFormula>IF(LEN(TRIM(AD2))=0,0,LEN(TRIM(AD2))-LEN(SUBSTITUTE(AD2," ",""))+1)</calculatedColumnFormula>
    </tableColumn>
    <tableColumn id="34" xr3:uid="{BF8F6116-6AC0-4DDD-8D1B-F4BCD5900E83}" name="Contact Phone" dataDxfId="124"/>
    <tableColumn id="11" xr3:uid="{D4D61596-48E1-486F-96B2-E71A975F7C02}" name="Long Description" dataDxfId="123"/>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0B77D38-11E7-4472-A990-21E15A97A821}" name="Service" displayName="Service" ref="A1:AG149" totalsRowShown="0" headerRowDxfId="547" dataDxfId="546">
  <autoFilter ref="A1:AG149" xr:uid="{40B77D38-11E7-4472-A990-21E15A97A821}"/>
  <sortState xmlns:xlrd2="http://schemas.microsoft.com/office/spreadsheetml/2017/richdata2" ref="A2:AG116">
    <sortCondition ref="D1:D116"/>
  </sortState>
  <tableColumns count="33">
    <tableColumn id="1" xr3:uid="{44A8B3D2-44AC-462D-92C8-65BF66B2182C}" name="ID" dataDxfId="545"/>
    <tableColumn id="22" xr3:uid="{F5597960-6387-44F0-B44D-28785ABBC282}" name="Status" dataDxfId="544"/>
    <tableColumn id="19" xr3:uid="{D2A12A62-AD58-4783-8B75-18AEA8DBB0FC}" name="Supply Chain Segment" dataDxfId="543"/>
    <tableColumn id="2" xr3:uid="{A2B9171D-4F5B-4D27-947B-5434F5B6A2ED}" name="Company" dataDxfId="542"/>
    <tableColumn id="18" xr3:uid="{D4550D5F-9812-45BA-AC23-BFED235E8F11}" name="NAATBatt Member" dataDxfId="541"/>
    <tableColumn id="28" xr3:uid="{344F153E-0104-4EB1-9EF6-653B6E38BC42}" name="Product/Facility Type" dataDxfId="540"/>
    <tableColumn id="3" xr3:uid="{2A64EDA6-D270-4CBE-B394-6663FBCAEFD5}" name="Product" dataDxfId="539"/>
    <tableColumn id="29" xr3:uid="{E94BC6DB-67F4-495E-B333-1EC2DA3122AA}" name="Company Website" dataDxfId="538"/>
    <tableColumn id="4" xr3:uid="{CDE22419-18B0-43B5-9B3D-EC02640CCA42}" name="Facility Address" dataDxfId="537"/>
    <tableColumn id="5" xr3:uid="{1405B256-DC3F-4DFF-BCB5-CC7C08A67A96}" name="Facility City" dataDxfId="536"/>
    <tableColumn id="6" xr3:uid="{DBD8E629-E0DA-48B0-8ED4-32F6BD2FBF9F}" name="Facility State or Province" dataDxfId="535"/>
    <tableColumn id="7" xr3:uid="{B468D35C-6A75-4408-A19D-3800ED094244}" name="Facility Country" dataDxfId="534"/>
    <tableColumn id="8" xr3:uid="{D93714F5-4AF2-4462-B7BB-AEFF9FF29C3F}" name="Facility Zip" dataDxfId="533"/>
    <tableColumn id="10" xr3:uid="{C3CC01D8-E4B3-4465-A26F-9AC240BCED4B}" name="Facility Phone" dataDxfId="532"/>
    <tableColumn id="20" xr3:uid="{A4160AC3-1A3D-4414-84B9-1BCBE826973F}" name="Latitude" dataDxfId="531"/>
    <tableColumn id="21" xr3:uid="{CB06ADFE-14F0-46AB-A818-BF1B7CAC713D}" name="Longitude" dataDxfId="530"/>
    <tableColumn id="11" xr3:uid="{DF239618-2BF1-4651-8D76-BA022675ED66}" name="Facility Workforce" dataDxfId="529" dataCellStyle="Comma"/>
    <tableColumn id="13" xr3:uid="{4878129D-6FF9-4368-B902-E79C3D5DDB66}" name="HQ Company" dataDxfId="528"/>
    <tableColumn id="12" xr3:uid="{B2C1CCF9-2832-4591-8C94-79D8EEA39025}" name="HQ Company Website" dataDxfId="527"/>
    <tableColumn id="14" xr3:uid="{5E712CC4-7664-4A8D-9FD0-83302067AF87}" name="HQ City" dataDxfId="526"/>
    <tableColumn id="15" xr3:uid="{0860D598-DCF5-4EDA-8046-BFAE4D197B09}" name="HQ State or Province" dataDxfId="525"/>
    <tableColumn id="16" xr3:uid="{EF994E3B-04C3-4693-8B66-362984CA995B}" name="HQ Country" dataDxfId="524"/>
    <tableColumn id="24" xr3:uid="{870870DD-E788-496D-BC6C-504FA02D4903}" name="QC" dataDxfId="523"/>
    <tableColumn id="25" xr3:uid="{540AD6C8-E60E-43A5-BA0A-0B21B5E27666}" name="QC Date" dataDxfId="522"/>
    <tableColumn id="17" xr3:uid="{42969D3A-3D0E-4BC7-BC95-B15E954A1D30}" name="Sources" dataDxfId="521"/>
    <tableColumn id="23" xr3:uid="{D12FE978-9EEE-4E9E-89D8-1B6D27922CEC}" name="Notes" dataDxfId="520"/>
    <tableColumn id="26" xr3:uid="{C6FD6A54-74D4-4033-A7AE-7FC0979753C6}" name="Brief Company Profile" dataDxfId="519"/>
    <tableColumn id="27" xr3:uid="{135E3B48-AE29-472E-B338-AFCEBFD95BD9}" name="Sources2" dataDxfId="518"/>
    <tableColumn id="30" xr3:uid="{5193EB4B-1377-4881-9A14-22388EDA3145}" name="Summary Word Count" dataDxfId="517">
      <calculatedColumnFormula>IF(LEN(TRIM(AA2))=0,0,LEN(TRIM(AA2))-LEN(SUBSTITUTE(AA2," ",""))+1)</calculatedColumnFormula>
    </tableColumn>
    <tableColumn id="31" xr3:uid="{68B0786D-7E84-4D41-841A-65B621B844F3}" name="Contact" dataDxfId="516"/>
    <tableColumn id="32" xr3:uid="{AA1787F2-AC26-4C0F-BB2C-5B49916BDE6C}" name="Contact Email" dataDxfId="515"/>
    <tableColumn id="33" xr3:uid="{C9E30B2D-A838-48D1-9ED7-6EC06410B2AD}" name="Contact Phone" dataDxfId="514">
      <calculatedColumnFormula>IF(LEN(TRIM(AD2))=0,0,LEN(TRIM(AD2))-LEN(SUBSTITUTE(AD2," ",""))+1)</calculatedColumnFormula>
    </tableColumn>
    <tableColumn id="9" xr3:uid="{2F83D267-E757-430C-AF14-B6BCFF463D5D}" name="Long Description" dataDxfId="513"/>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F3EAC10-6AAD-4897-B8C2-35891DA11DCF}" name="Modeling" displayName="Modeling" ref="A1:AG37" totalsRowShown="0" headerRowDxfId="122" dataDxfId="121">
  <autoFilter ref="A1:AG37" xr:uid="{CF3EAC10-6AAD-4897-B8C2-35891DA11DCF}"/>
  <sortState xmlns:xlrd2="http://schemas.microsoft.com/office/spreadsheetml/2017/richdata2" ref="A2:AG33">
    <sortCondition ref="D1:D33"/>
  </sortState>
  <tableColumns count="33">
    <tableColumn id="1" xr3:uid="{297D658A-2E5C-490B-813F-3A42689B2C65}" name="ID" dataDxfId="120"/>
    <tableColumn id="23" xr3:uid="{BEC9F1AC-B2CE-4D33-9BC7-AB59A307352D}" name="Status" dataDxfId="119"/>
    <tableColumn id="20" xr3:uid="{2213351A-E39A-4EFF-A596-1C4078430B16}" name="Supply  Chain Segment" dataDxfId="118"/>
    <tableColumn id="2" xr3:uid="{90E059A7-16F7-471C-9269-15FFB6ED2B44}" name="Company" dataDxfId="117"/>
    <tableColumn id="19" xr3:uid="{84C55272-483E-47FC-86AF-42310A7F26A5}" name="NAATBatt Member" dataDxfId="116"/>
    <tableColumn id="27" xr3:uid="{5CDC939D-BDD9-4CA5-96CB-C555C84C1471}" name="Product/Facility Type" dataDxfId="115"/>
    <tableColumn id="3" xr3:uid="{F29C2D92-A764-4D94-A948-9C1360A6BA64}" name="Product" dataDxfId="114"/>
    <tableColumn id="24" xr3:uid="{FBBF0711-ED25-4BD2-93E1-F1336BE867BB}" name="Company Website" dataDxfId="113"/>
    <tableColumn id="4" xr3:uid="{72E79213-7872-4228-90DB-00224AD1F0A2}" name="Facility Address" dataDxfId="112"/>
    <tableColumn id="5" xr3:uid="{8D2FBF44-C481-4E13-8886-F457180ACFD0}" name="Facility City" dataDxfId="111"/>
    <tableColumn id="6" xr3:uid="{3E40D6B2-D332-4154-BA93-2984D8D52253}" name="Facility State or Province" dataDxfId="110"/>
    <tableColumn id="7" xr3:uid="{A56EA0CC-C1BE-44EC-B9D9-7DBE658CB4F0}" name="Facility Country" dataDxfId="109"/>
    <tableColumn id="8" xr3:uid="{AC682211-0B05-4CE3-A54C-AAAA274E0188}" name="Facility Zip" dataDxfId="108"/>
    <tableColumn id="10" xr3:uid="{C002B5B0-8801-4841-A990-B08C7393FCF0}" name="Facility Phone" dataDxfId="107"/>
    <tableColumn id="11" xr3:uid="{8A1FCAD6-26A4-40D6-932F-1B2FD8D75340}" name="Facility Workforce" dataDxfId="106" dataCellStyle="Comma"/>
    <tableColumn id="13" xr3:uid="{B15FBB38-5BBE-4313-92BE-E225CAF19949}" name="HQ Company" dataDxfId="105"/>
    <tableColumn id="12" xr3:uid="{1D875D46-B29A-4BD8-95C4-9BE7C836BC8A}" name="HQ Company Website" dataDxfId="104"/>
    <tableColumn id="14" xr3:uid="{C3C51C52-C244-4B8D-B673-520D75D7F906}" name="HQ City" dataDxfId="103"/>
    <tableColumn id="15" xr3:uid="{C92E6551-5234-47A5-83D7-BE47322666E2}" name="HQ State or Province" dataDxfId="102"/>
    <tableColumn id="16" xr3:uid="{A02FA351-7765-4493-8FEA-E68CA798B8A1}" name="HQ Country" dataDxfId="101"/>
    <tableColumn id="25" xr3:uid="{8F9D7A9B-A744-4158-9EB2-3E1C0A7082A1}" name="QC" dataDxfId="100"/>
    <tableColumn id="26" xr3:uid="{3949853A-4B32-4ECE-93E4-8465428A7949}" name="QC Date" dataDxfId="99"/>
    <tableColumn id="17" xr3:uid="{4AB5F0CF-6FC7-4646-9748-AF82365898AE}" name="Sources" dataDxfId="98"/>
    <tableColumn id="18" xr3:uid="{7DEC9F7F-4E90-4800-94DD-C0BEE8CC2D1A}" name="Notes" dataDxfId="97"/>
    <tableColumn id="21" xr3:uid="{88408910-8F68-45E2-83C4-04BA4CE3AC1A}" name="Latitude" dataDxfId="96"/>
    <tableColumn id="22" xr3:uid="{7BDABE91-056B-4A38-91FC-40DF832CD36E}" name="Longitude" dataDxfId="95"/>
    <tableColumn id="28" xr3:uid="{B3EE8D7F-0605-4ED2-B046-D8EDFCBEBEDB}" name="Brief Company Profile" dataDxfId="94"/>
    <tableColumn id="29" xr3:uid="{453916C6-372A-4771-97D8-74C3992CCBD7}" name="Sources2" dataDxfId="93"/>
    <tableColumn id="30" xr3:uid="{C0A521E0-E9DF-4E6B-A2A1-2FCFF590491D}" name="Summary Word Count" dataDxfId="92">
      <calculatedColumnFormula>IF(LEN(TRIM(AA2))=0,0,LEN(TRIM(AA2))-LEN(SUBSTITUTE(AA2," ",""))+1)</calculatedColumnFormula>
    </tableColumn>
    <tableColumn id="31" xr3:uid="{5ABF8D7B-91B2-4F16-9734-58C91EA85A42}" name="Contact" dataDxfId="91"/>
    <tableColumn id="32" xr3:uid="{8E861A47-706F-461A-817B-3BDA48D62DFF}" name="Contact email" dataDxfId="90"/>
    <tableColumn id="33" xr3:uid="{38330749-8DFA-4B56-A87C-1BFF4D74AFEA}" name="Contact Phone" dataDxfId="89">
      <calculatedColumnFormula>IF(LEN(TRIM(AD2))=0,0,LEN(TRIM(AD2))-LEN(SUBSTITUTE(AD2," ",""))+1)</calculatedColumnFormula>
    </tableColumn>
    <tableColumn id="9" xr3:uid="{15393ADE-08B4-4BCE-908E-55B4926E3FFE}" name="Long Description" dataDxfId="88"/>
  </tableColumns>
  <tableStyleInfo name="TableStyleMedium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14F677-104E-43B3-B043-AA27F8B62A23}" name="Distributors" displayName="Distributors" ref="A1:AF22" totalsRowShown="0" headerRowDxfId="87" dataDxfId="86">
  <autoFilter ref="A1:AF22" xr:uid="{40B77D38-11E7-4472-A990-21E15A97A821}"/>
  <sortState xmlns:xlrd2="http://schemas.microsoft.com/office/spreadsheetml/2017/richdata2" ref="A2:AF22">
    <sortCondition ref="D1:D22"/>
  </sortState>
  <tableColumns count="32">
    <tableColumn id="1" xr3:uid="{798F5D71-FAE7-463F-BE27-2D484EC546C5}" name="ID" dataDxfId="85"/>
    <tableColumn id="22" xr3:uid="{596262EB-E68E-4ED5-B1F1-A922B5B55A51}" name="Status" dataDxfId="84"/>
    <tableColumn id="19" xr3:uid="{535BCDB1-3E45-464E-97F6-7E4CAE2232B5}" name="Supply Chain Segment" dataDxfId="83"/>
    <tableColumn id="2" xr3:uid="{8A3FD553-B736-4911-BAF3-5BBF4AC4550B}" name="Company" dataDxfId="82"/>
    <tableColumn id="18" xr3:uid="{A67A2EE8-E476-47D1-8C62-7D5EB77FAC6D}" name="NAATBatt Member" dataDxfId="81"/>
    <tableColumn id="28" xr3:uid="{21021E0C-F2E5-462B-A07C-813E606BA826}" name="Product/Facility Type" dataDxfId="80"/>
    <tableColumn id="3" xr3:uid="{DBCA845E-7323-495A-B3B2-862D45921D1E}" name="Product" dataDxfId="79"/>
    <tableColumn id="26" xr3:uid="{B2E53E20-B6F0-4E26-8D37-1E244FFA613C}" name="Company Website" dataDxfId="78"/>
    <tableColumn id="4" xr3:uid="{4B27F220-F11D-42CC-A52D-B9B36DFFD7EE}" name="Facility Address" dataDxfId="77"/>
    <tableColumn id="5" xr3:uid="{DFBCB3E2-65BD-4CC5-9A72-A8171554997A}" name="Facility City" dataDxfId="76"/>
    <tableColumn id="6" xr3:uid="{4053C206-0F86-4208-AFB9-00F924EDFD98}" name="Facility State or Province" dataDxfId="75"/>
    <tableColumn id="7" xr3:uid="{D90670F6-5E75-4AD5-977F-0C395440A762}" name="Facility Country" dataDxfId="74"/>
    <tableColumn id="8" xr3:uid="{27324182-3118-4FC1-B705-3672515863A3}" name="Facility Zip" dataDxfId="73"/>
    <tableColumn id="10" xr3:uid="{6A0C560A-70C6-4F58-9A3A-CAEB6DFA27CC}" name="Facility Phone" dataDxfId="72"/>
    <tableColumn id="20" xr3:uid="{EA770764-07BE-42EB-A798-D3AA2F987C00}" name="Latitude" dataDxfId="71"/>
    <tableColumn id="21" xr3:uid="{B95AB9A9-FB1B-451D-96E1-091BEF115FB7}" name="Longitude" dataDxfId="70"/>
    <tableColumn id="11" xr3:uid="{D981A46C-0D49-4232-B645-80AD63518D6B}" name="Facility Workforce" dataDxfId="69" dataCellStyle="Comma"/>
    <tableColumn id="13" xr3:uid="{6E73F5E9-F51F-4B89-A9B8-752D9A99CC96}" name="HQ Company" dataDxfId="68"/>
    <tableColumn id="12" xr3:uid="{A5124700-62AC-44BD-9974-5B24058393F3}" name="HQ Company Website" dataDxfId="67"/>
    <tableColumn id="14" xr3:uid="{7A52BDED-0BE8-4E9D-9045-82B3309561BE}" name="HQ City" dataDxfId="66"/>
    <tableColumn id="15" xr3:uid="{CB745FF6-2150-4855-A6FC-9DF247B0BBA6}" name="HQ State or Province" dataDxfId="65"/>
    <tableColumn id="16" xr3:uid="{18DA3EE8-BDAE-4E36-9140-194CB501DD25}" name="HQ Country" dataDxfId="64"/>
    <tableColumn id="24" xr3:uid="{1F6BDC1A-CDD1-4F44-84F8-E35C0BCC9E36}" name="QC" dataDxfId="63"/>
    <tableColumn id="25" xr3:uid="{F8B66FCB-116F-4678-8BED-AFE5B751C89A}" name="QC Date" dataDxfId="62"/>
    <tableColumn id="17" xr3:uid="{3458F85C-C8D6-4515-8BFE-5C83DBDB1F86}" name="Sources" dataDxfId="61"/>
    <tableColumn id="23" xr3:uid="{D62A591C-150D-4DE0-869E-3198ADB6CCDA}" name="Notes" dataDxfId="60"/>
    <tableColumn id="27" xr3:uid="{08591472-ED7D-4A32-A242-ED8477F4698F}" name="Brief Company Profile" dataDxfId="59"/>
    <tableColumn id="29" xr3:uid="{D8DAC52C-DB9F-45BB-87C5-41A8DE5A43B7}" name="Sources2" dataDxfId="58"/>
    <tableColumn id="30" xr3:uid="{92D03BDA-D703-4CE8-88C1-2A0F015CBC25}" name="Summary Word Count" dataDxfId="57">
      <calculatedColumnFormula>IF(LEN(TRIM(AA2))=0,0,LEN(TRIM(AA2))-LEN(SUBSTITUTE(AA2," ",""))+1)</calculatedColumnFormula>
    </tableColumn>
    <tableColumn id="9" xr3:uid="{383C0828-784B-2842-A7D4-E1B540DE3CF2}" name="Contact" dataDxfId="56"/>
    <tableColumn id="31" xr3:uid="{AD044875-C03E-C04A-BE29-17E869B799DA}" name="Contact email" dataDxfId="55"/>
    <tableColumn id="32" xr3:uid="{5135DCB5-9BC0-6D46-9F76-ABC8646043E9}" name="Contact Phone" dataDxfId="54"/>
  </tableColumns>
  <tableStyleInfo name="TableStyleMedium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4B329E4-C1FF-47F6-8CDC-E5EE4A0DB4C4}" name="Professional" displayName="Professional" ref="A1:AG39" totalsRowShown="0" headerRowDxfId="53" dataDxfId="52">
  <autoFilter ref="A1:AG39" xr:uid="{44B329E4-C1FF-47F6-8CDC-E5EE4A0DB4C4}"/>
  <sortState xmlns:xlrd2="http://schemas.microsoft.com/office/spreadsheetml/2017/richdata2" ref="A2:AG38">
    <sortCondition ref="D1:D38"/>
  </sortState>
  <tableColumns count="33">
    <tableColumn id="1" xr3:uid="{F7DD8322-D862-487F-A24E-4EF0425592C0}" name="ID" dataDxfId="51"/>
    <tableColumn id="2" xr3:uid="{60878AF7-C1CA-46B4-8563-469F0784D548}" name="Status" dataDxfId="50"/>
    <tableColumn id="3" xr3:uid="{96EF785A-1B0E-444C-9B5E-8BA0454B087B}" name="Supply Chain Segment" dataDxfId="49"/>
    <tableColumn id="4" xr3:uid="{083BAEB4-2E76-46D6-A721-0B77B6BBA6B5}" name="Company" dataDxfId="48"/>
    <tableColumn id="5" xr3:uid="{CBAD6BDB-789A-4DEC-9634-CABE9D22F4B3}" name="NAATBatt Member" dataDxfId="47"/>
    <tableColumn id="6" xr3:uid="{A81795CE-2D30-4F7F-919F-13363BF954D3}" name="Product/Facility Type" dataDxfId="46"/>
    <tableColumn id="7" xr3:uid="{554FF182-F2C2-44DB-8491-6F9845DDE1CE}" name="Product" dataDxfId="45"/>
    <tableColumn id="8" xr3:uid="{4B66DA56-7670-46AD-BD93-DC9C1A698511}" name="Company Website" dataDxfId="44"/>
    <tableColumn id="9" xr3:uid="{D2F7C89D-2239-42B8-BCD8-E6153D7F6A7C}" name="Facility Address" dataDxfId="43"/>
    <tableColumn id="10" xr3:uid="{CA90464B-2B38-470F-BB26-EB369497A5E9}" name="Facility City" dataDxfId="42"/>
    <tableColumn id="11" xr3:uid="{59CA0500-BECD-42BD-96B6-79FE93612648}" name="Facility State or Province" dataDxfId="41"/>
    <tableColumn id="12" xr3:uid="{CCB711E0-A3D3-419F-8DD6-23E4F309E282}" name="Facility Country" dataDxfId="40"/>
    <tableColumn id="13" xr3:uid="{F0476F9D-DBD8-43AA-A3CB-86AB8A8F66E6}" name="Facility Zip" dataDxfId="39"/>
    <tableColumn id="14" xr3:uid="{BBC8CE6A-59FE-422A-9D5F-98C4AF2D4BE0}" name="Facility Phone" dataDxfId="38"/>
    <tableColumn id="15" xr3:uid="{5B59B4F5-17D8-4C79-A18C-6C17223B9B99}" name="Latitude" dataDxfId="37"/>
    <tableColumn id="16" xr3:uid="{5F2D263C-1C72-458C-B95F-0EA4D057F13F}" name="Longitude" dataDxfId="36"/>
    <tableColumn id="17" xr3:uid="{D90A6940-C72E-4E84-8AFB-64A7B379F7EF}" name="Facility Workforce" dataDxfId="35"/>
    <tableColumn id="18" xr3:uid="{C9DFA6F5-945F-4C3E-AB02-8ED5679AE6BB}" name="HQ Company" dataDxfId="34"/>
    <tableColumn id="19" xr3:uid="{DCE7DE3D-F7A6-4252-A739-3F4D6CBB892E}" name="HQ Company Website" dataDxfId="33"/>
    <tableColumn id="20" xr3:uid="{84013CBB-8EF5-4A5F-A824-EA3E872BF1DD}" name="HQ City" dataDxfId="32"/>
    <tableColumn id="21" xr3:uid="{AACF3E30-C38D-4278-A378-F09AC3700642}" name="HQ State or Province" dataDxfId="31"/>
    <tableColumn id="22" xr3:uid="{84F69B2D-BCC6-4311-AB06-E26E6E9D7848}" name="HQ Country" dataDxfId="30"/>
    <tableColumn id="23" xr3:uid="{F99C4B57-93F4-4E84-8D5F-06B8525F4EAE}" name="QC" dataDxfId="29"/>
    <tableColumn id="24" xr3:uid="{2714D42D-A724-4F6E-BAE9-F0CFC023A12D}" name="QC Date" dataDxfId="28"/>
    <tableColumn id="25" xr3:uid="{8881B141-DCDB-49A2-BDFE-F086DD218161}" name="Sources" dataDxfId="27"/>
    <tableColumn id="26" xr3:uid="{99D7CE76-6E29-4F49-B05D-51175B9966FD}" name="Notes" dataDxfId="26"/>
    <tableColumn id="28" xr3:uid="{930CE33C-4B1E-4523-9D91-CEF27DEB3869}" name="Brief Company Profile" dataDxfId="25"/>
    <tableColumn id="29" xr3:uid="{62C9E1F6-DA54-4B1D-BB84-DCA759F561B2}" name="Sources2" dataDxfId="24"/>
    <tableColumn id="30" xr3:uid="{B76E6DAB-CB47-4A43-B508-1E2CCFFD666F}" name="Summary Word Count" dataDxfId="23">
      <calculatedColumnFormula>IF(LEN(TRIM(AA2))=0,0,LEN(TRIM(AA2))-LEN(SUBSTITUTE(AA2," ",""))+1)</calculatedColumnFormula>
    </tableColumn>
    <tableColumn id="27" xr3:uid="{D288F214-A55D-2647-B2B5-4832AF982CFE}" name="Contact" dataDxfId="22"/>
    <tableColumn id="32" xr3:uid="{4AC6E7D4-2617-7949-84CB-94C8D6D29872}" name="Contact Email" dataDxfId="21"/>
    <tableColumn id="33" xr3:uid="{0705452B-DE3B-8944-8BA8-E90BBA5AE642}" name="Contact Phone" dataDxfId="20"/>
    <tableColumn id="31" xr3:uid="{84DCB9AF-EAA5-4ED2-A31C-2FF842789D40}" name="Long description" dataDxfId="19"/>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D17" dT="2025-09-25T17:06:46.91" personId="{371C6FE6-DBCE-4266-BB13-0FC61FE0BDA1}" id="{A4567963-7A1F-4A0B-A9E4-32943D43A550}" done="1">
    <text>I revised the company name to match.</text>
  </threadedComment>
</ThreadedComments>
</file>

<file path=xl/threadedComments/threadedComment2.xml><?xml version="1.0" encoding="utf-8"?>
<ThreadedComments xmlns="http://schemas.microsoft.com/office/spreadsheetml/2018/threadedcomments" xmlns:x="http://schemas.openxmlformats.org/spreadsheetml/2006/main">
  <threadedComment ref="H70" dT="2024-09-25T15:42:23.76" personId="{371C6FE6-DBCE-4266-BB13-0FC61FE0BDA1}" id="{6F8FF232-734C-4083-A5BF-A6AF54386F25}">
    <text>Lowercased to be consistent with others</text>
  </threadedComment>
  <threadedComment ref="H88" dT="2024-09-25T15:41:44.80" personId="{371C6FE6-DBCE-4266-BB13-0FC61FE0BDA1}" id="{7BF0733E-4569-4B4C-B372-CF1C395157DE}" done="1">
    <text>Lowercased to be consistent with others</text>
  </threadedComment>
</ThreadedComments>
</file>

<file path=xl/threadedComments/threadedComment3.xml><?xml version="1.0" encoding="utf-8"?>
<ThreadedComments xmlns="http://schemas.microsoft.com/office/spreadsheetml/2018/threadedcomments" xmlns:x="http://schemas.openxmlformats.org/spreadsheetml/2006/main">
  <threadedComment ref="H79" dT="2024-09-25T16:11:16.72" personId="{371C6FE6-DBCE-4266-BB13-0FC61FE0BDA1}" id="{95804A6B-3A94-4890-94C6-88157B17B711}">
    <text>Capitalized “Silicon-”</text>
  </threadedComment>
</ThreadedComments>
</file>

<file path=xl/threadedComments/threadedComment4.xml><?xml version="1.0" encoding="utf-8"?>
<ThreadedComments xmlns="http://schemas.microsoft.com/office/spreadsheetml/2018/threadedcomments" xmlns:x="http://schemas.openxmlformats.org/spreadsheetml/2006/main">
  <threadedComment ref="AD56" dT="2026-03-26T19:56:03.28" personId="{371C6FE6-DBCE-4266-BB13-0FC61FE0BDA1}" id="{E8769209-D579-4D38-9AC8-E4443F35D477}">
    <text>Changed a their to its</text>
  </threadedComment>
  <threadedComment ref="M99" dT="2023-10-02T21:57:11.24" personId="{2C2C4BEA-CB55-446A-BA57-88AB25201322}" id="{BA458EDD-7E39-4CED-9E82-FC43886A33D3}">
    <text>Changed CAN to Canada</text>
  </threadedComment>
  <threadedComment ref="H185" dT="2024-09-25T17:06:39.95" personId="{371C6FE6-DBCE-4266-BB13-0FC61FE0BDA1}" id="{61AEB312-31F9-4661-86C3-AD49B609BB56}">
    <text xml:space="preserve">Looks like this may need to be revised to be consistent with the other products, but I’ll let you do it. </text>
  </threadedComment>
</ThreadedComments>
</file>

<file path=xl/threadedComments/threadedComment5.xml><?xml version="1.0" encoding="utf-8"?>
<ThreadedComments xmlns="http://schemas.microsoft.com/office/spreadsheetml/2018/threadedcomments" xmlns:x="http://schemas.openxmlformats.org/spreadsheetml/2006/main">
  <threadedComment ref="D129" dT="2024-05-27T22:37:42.14" personId="{E9698ADD-6194-4801-A696-0490CFD63F87}" id="{A246EE0B-216A-43AC-996F-EAAEF4874EC4}" done="1">
    <text xml:space="preserve">Move to manufacturing equipment
</text>
  </threadedComment>
</ThreadedComments>
</file>

<file path=xl/threadedComments/threadedComment6.xml><?xml version="1.0" encoding="utf-8"?>
<ThreadedComments xmlns="http://schemas.microsoft.com/office/spreadsheetml/2018/threadedcomments" xmlns:x="http://schemas.openxmlformats.org/spreadsheetml/2006/main">
  <threadedComment ref="M101" dT="2023-10-02T21:58:41.40" personId="{2C2C4BEA-CB55-446A-BA57-88AB25201322}" id="{3F4F2D03-C0E8-4823-A789-E710C49A9390}">
    <text>Change CA to Canada</text>
  </threadedComment>
</ThreadedComments>
</file>

<file path=xl/threadedComments/threadedComment7.xml><?xml version="1.0" encoding="utf-8"?>
<ThreadedComments xmlns="http://schemas.microsoft.com/office/spreadsheetml/2018/threadedcomments" xmlns:x="http://schemas.openxmlformats.org/spreadsheetml/2006/main">
  <threadedComment ref="D10" dT="2024-05-27T22:37:26.87" personId="{E9698ADD-6194-4801-A696-0490CFD63F87}" id="{8229DBDF-22E2-4665-98DF-ABDD941E7719}" done="1">
    <text xml:space="preserve">Move to Other - Service &amp; Repair
</text>
  </threadedComment>
  <threadedComment ref="G32" dT="2025-02-14T16:19:26.68" personId="{371C6FE6-DBCE-4266-BB13-0FC61FE0BDA1}" id="{DDD13C8A-B233-439E-8DE0-C5003350B1F0}">
    <text>Lowercased for consistency with other products</text>
  </threadedComment>
  <threadedComment ref="G104" dT="2025-02-14T16:32:24.50" personId="{371C6FE6-DBCE-4266-BB13-0FC61FE0BDA1}" id="{72BDA5EA-F5C2-4969-9153-C790795EA257}">
    <text xml:space="preserve">Removed product name </text>
  </threadedComment>
</ThreadedComments>
</file>

<file path=xl/threadedComments/threadedComment8.xml><?xml version="1.0" encoding="utf-8"?>
<ThreadedComments xmlns="http://schemas.microsoft.com/office/spreadsheetml/2018/threadedcomments" xmlns:x="http://schemas.openxmlformats.org/spreadsheetml/2006/main">
  <threadedComment ref="AA20" dT="2024-09-25T20:19:26.63" personId="{371C6FE6-DBCE-4266-BB13-0FC61FE0BDA1}" id="{6B2D983D-4A14-4058-8F4D-3B37450DC45B}">
    <text>Added company name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3" Type="http://schemas.openxmlformats.org/officeDocument/2006/relationships/hyperlink" Target="https://www.esminerals.com/%20https:/www.prnewswire.com/news-releases/energysource-minerals-receives-approvals-on-project-atlis-salton-sea-based-geothermal-extraction-operation-301428234.html;%20https:/www.prnewswire.com/news-releases/energysource-minerals-esm-announces-contract-with-ford-for-geothermal-lithium-301830259.html" TargetMode="External"/><Relationship Id="rId18" Type="http://schemas.openxmlformats.org/officeDocument/2006/relationships/hyperlink" Target="https://patriotbatterymetals.com/" TargetMode="External"/><Relationship Id="rId26" Type="http://schemas.openxmlformats.org/officeDocument/2006/relationships/hyperlink" Target="https://www.south32.net/" TargetMode="External"/><Relationship Id="rId39" Type="http://schemas.openxmlformats.org/officeDocument/2006/relationships/hyperlink" Target="https://www.compassminerals.com/" TargetMode="External"/><Relationship Id="rId21" Type="http://schemas.openxmlformats.org/officeDocument/2006/relationships/hyperlink" Target="https://nickel28.com/" TargetMode="External"/><Relationship Id="rId34" Type="http://schemas.openxmlformats.org/officeDocument/2006/relationships/hyperlink" Target="https://www.terravolta.com/" TargetMode="External"/><Relationship Id="rId42" Type="http://schemas.openxmlformats.org/officeDocument/2006/relationships/hyperlink" Target="tel:+1-515-240-8395" TargetMode="External"/><Relationship Id="rId47" Type="http://schemas.openxmlformats.org/officeDocument/2006/relationships/hyperlink" Target="https://www.slb.com/" TargetMode="External"/><Relationship Id="rId50" Type="http://schemas.openxmlformats.org/officeDocument/2006/relationships/hyperlink" Target="https://www.canadianroyalties.com/" TargetMode="External"/><Relationship Id="rId55" Type="http://schemas.openxmlformats.org/officeDocument/2006/relationships/hyperlink" Target="https://www.lithiumbank.ca/" TargetMode="External"/><Relationship Id="rId63" Type="http://schemas.openxmlformats.org/officeDocument/2006/relationships/hyperlink" Target="https://titanlithiuminc.com/" TargetMode="External"/><Relationship Id="rId68" Type="http://schemas.openxmlformats.org/officeDocument/2006/relationships/hyperlink" Target="https://www.graphiteoneinc.com/" TargetMode="External"/><Relationship Id="rId76" Type="http://schemas.openxmlformats.org/officeDocument/2006/relationships/printerSettings" Target="../printerSettings/printerSettings6.bin"/><Relationship Id="rId7" Type="http://schemas.openxmlformats.org/officeDocument/2006/relationships/hyperlink" Target="https://www.fortuneminerals.com/" TargetMode="External"/><Relationship Id="rId71" Type="http://schemas.openxmlformats.org/officeDocument/2006/relationships/hyperlink" Target="https://www.piedmontlithium.com/" TargetMode="External"/><Relationship Id="rId2" Type="http://schemas.openxmlformats.org/officeDocument/2006/relationships/hyperlink" Target="https://www.jindaleelithium.com/" TargetMode="External"/><Relationship Id="rId16" Type="http://schemas.openxmlformats.org/officeDocument/2006/relationships/hyperlink" Target="https://www.greentm.com.au/seymour-project" TargetMode="External"/><Relationship Id="rId29" Type="http://schemas.openxmlformats.org/officeDocument/2006/relationships/hyperlink" Target="https://www.northarrowminerals.com/" TargetMode="External"/><Relationship Id="rId11" Type="http://schemas.openxmlformats.org/officeDocument/2006/relationships/hyperlink" Target="https://www.frontierlithium.com/" TargetMode="External"/><Relationship Id="rId24" Type="http://schemas.openxmlformats.org/officeDocument/2006/relationships/hyperlink" Target="https://www.south32.net/what-we-do/our-locations/americas/hermosa/about-hermosa" TargetMode="External"/><Relationship Id="rId32" Type="http://schemas.openxmlformats.org/officeDocument/2006/relationships/hyperlink" Target="https://www.standardlithium.com/" TargetMode="External"/><Relationship Id="rId37" Type="http://schemas.openxmlformats.org/officeDocument/2006/relationships/hyperlink" Target="https://arcadiumlithium.com/" TargetMode="External"/><Relationship Id="rId40" Type="http://schemas.openxmlformats.org/officeDocument/2006/relationships/hyperlink" Target="https://www.bherenewables.com/" TargetMode="External"/><Relationship Id="rId45" Type="http://schemas.openxmlformats.org/officeDocument/2006/relationships/hyperlink" Target="https://www.borax.com/" TargetMode="External"/><Relationship Id="rId53" Type="http://schemas.openxmlformats.org/officeDocument/2006/relationships/hyperlink" Target="https://www.ansonresources.com/" TargetMode="External"/><Relationship Id="rId58" Type="http://schemas.openxmlformats.org/officeDocument/2006/relationships/hyperlink" Target="https://www.lithiumbank.ca/" TargetMode="External"/><Relationship Id="rId66" Type="http://schemas.openxmlformats.org/officeDocument/2006/relationships/hyperlink" Target="https://www.titanminingcorp.com/" TargetMode="External"/><Relationship Id="rId74" Type="http://schemas.openxmlformats.org/officeDocument/2006/relationships/hyperlink" Target="https://www.northerngraphite.com/" TargetMode="External"/><Relationship Id="rId5" Type="http://schemas.openxmlformats.org/officeDocument/2006/relationships/hyperlink" Target="https://masonresourcesinc.com/asset/lac-gueret-graphite-project/" TargetMode="External"/><Relationship Id="rId15" Type="http://schemas.openxmlformats.org/officeDocument/2006/relationships/hyperlink" Target="https://www.greentm.com.au/" TargetMode="External"/><Relationship Id="rId23" Type="http://schemas.openxmlformats.org/officeDocument/2006/relationships/hyperlink" Target="https://www.twin-metals.com/" TargetMode="External"/><Relationship Id="rId28" Type="http://schemas.openxmlformats.org/officeDocument/2006/relationships/hyperlink" Target="https://www.southstarbatterymetals.com/ceylon-graphite-project/" TargetMode="External"/><Relationship Id="rId36" Type="http://schemas.openxmlformats.org/officeDocument/2006/relationships/hyperlink" Target="https://www.summitnanotech.com/" TargetMode="External"/><Relationship Id="rId49" Type="http://schemas.openxmlformats.org/officeDocument/2006/relationships/hyperlink" Target="https://www.canadianroyalties.com/" TargetMode="External"/><Relationship Id="rId57" Type="http://schemas.openxmlformats.org/officeDocument/2006/relationships/hyperlink" Target="https://www.lithiumbank.ca/" TargetMode="External"/><Relationship Id="rId61" Type="http://schemas.openxmlformats.org/officeDocument/2006/relationships/hyperlink" Target="mailto:michael@surgebatterymetals.com" TargetMode="External"/><Relationship Id="rId10" Type="http://schemas.openxmlformats.org/officeDocument/2006/relationships/hyperlink" Target="https://canadanickel.com/" TargetMode="External"/><Relationship Id="rId19" Type="http://schemas.openxmlformats.org/officeDocument/2006/relationships/hyperlink" Target="https://www.gknpm.com/en/our-businesses/gkn-hoeganaes/" TargetMode="External"/><Relationship Id="rId31" Type="http://schemas.openxmlformats.org/officeDocument/2006/relationships/hyperlink" Target="https://www.standardlithium.com/" TargetMode="External"/><Relationship Id="rId44" Type="http://schemas.openxmlformats.org/officeDocument/2006/relationships/hyperlink" Target="https://www.mining.com/rio-tinto-kicks-off-lithium-production-in-the-us/" TargetMode="External"/><Relationship Id="rId52" Type="http://schemas.openxmlformats.org/officeDocument/2006/relationships/hyperlink" Target="https://www.eaglegraphite.com/" TargetMode="External"/><Relationship Id="rId60" Type="http://schemas.openxmlformats.org/officeDocument/2006/relationships/hyperlink" Target="https://surgebatterymetals.com/" TargetMode="External"/><Relationship Id="rId65" Type="http://schemas.openxmlformats.org/officeDocument/2006/relationships/hyperlink" Target="https://titanlithiuminc.com/titan-lithium" TargetMode="External"/><Relationship Id="rId73" Type="http://schemas.openxmlformats.org/officeDocument/2006/relationships/hyperlink" Target="https://www.gastongov.com/1192/Piedmont-Lithium;%20consulting%20with%20Avicenne" TargetMode="External"/><Relationship Id="rId4" Type="http://schemas.openxmlformats.org/officeDocument/2006/relationships/hyperlink" Target="https://www.esminerals.com/" TargetMode="External"/><Relationship Id="rId9" Type="http://schemas.openxmlformats.org/officeDocument/2006/relationships/hyperlink" Target="https://canadanickel.com/" TargetMode="External"/><Relationship Id="rId14" Type="http://schemas.openxmlformats.org/officeDocument/2006/relationships/hyperlink" Target="https://www.fortuneminerals.com/;%20https:/s1.q4cdn.com/337451660/files/doc_presentations/2023/231001-fortune-minerals-nico-project-presentation.pdf;%20https:/www.miningweekly.com/print-version/nico-goldcobaltbismuthcopper-mine-project-canada-update-2023-12-15" TargetMode="External"/><Relationship Id="rId22" Type="http://schemas.openxmlformats.org/officeDocument/2006/relationships/hyperlink" Target="https://www.nickel28.com/investors/investors-overview/cobalt-27--change-of-auditors?turl=cobalt-27--change-of-auditors" TargetMode="External"/><Relationship Id="rId27" Type="http://schemas.openxmlformats.org/officeDocument/2006/relationships/hyperlink" Target="https://www.southstarbatterymetals.com/" TargetMode="External"/><Relationship Id="rId30" Type="http://schemas.openxmlformats.org/officeDocument/2006/relationships/hyperlink" Target="https://www.northarrowminerals.com/" TargetMode="External"/><Relationship Id="rId35" Type="http://schemas.openxmlformats.org/officeDocument/2006/relationships/hyperlink" Target="https://www.summitnanotech.com/" TargetMode="External"/><Relationship Id="rId43" Type="http://schemas.openxmlformats.org/officeDocument/2006/relationships/hyperlink" Target="https://www.bherenewables.com/" TargetMode="External"/><Relationship Id="rId48" Type="http://schemas.openxmlformats.org/officeDocument/2006/relationships/hyperlink" Target="https://www.slb.com/" TargetMode="External"/><Relationship Id="rId56" Type="http://schemas.openxmlformats.org/officeDocument/2006/relationships/hyperlink" Target="https://www.lithiumbank.ca/" TargetMode="External"/><Relationship Id="rId64" Type="http://schemas.openxmlformats.org/officeDocument/2006/relationships/hyperlink" Target="https://www.titanminingcorp.com/" TargetMode="External"/><Relationship Id="rId69" Type="http://schemas.openxmlformats.org/officeDocument/2006/relationships/hyperlink" Target="https://lowcarbon.exxonmobil.com/about-us/community/our-footprint-in-arkansas" TargetMode="External"/><Relationship Id="rId77" Type="http://schemas.openxmlformats.org/officeDocument/2006/relationships/table" Target="../tables/table2.xml"/><Relationship Id="rId8" Type="http://schemas.openxmlformats.org/officeDocument/2006/relationships/hyperlink" Target="https://www.fortuneminerals.com/" TargetMode="External"/><Relationship Id="rId51" Type="http://schemas.openxmlformats.org/officeDocument/2006/relationships/hyperlink" Target="https://www.eaglegraphite.com/" TargetMode="External"/><Relationship Id="rId72" Type="http://schemas.openxmlformats.org/officeDocument/2006/relationships/hyperlink" Target="https://www.piedmontlithium.com/" TargetMode="External"/><Relationship Id="rId3" Type="http://schemas.openxmlformats.org/officeDocument/2006/relationships/hyperlink" Target="https://www.esminerals.com/atlis" TargetMode="External"/><Relationship Id="rId12" Type="http://schemas.openxmlformats.org/officeDocument/2006/relationships/hyperlink" Target="https://www.frontierlithium.com/" TargetMode="External"/><Relationship Id="rId17" Type="http://schemas.openxmlformats.org/officeDocument/2006/relationships/hyperlink" Target="https://patriotbatterymetals.com/" TargetMode="External"/><Relationship Id="rId25" Type="http://schemas.openxmlformats.org/officeDocument/2006/relationships/hyperlink" Target="https://www.south32.net/" TargetMode="External"/><Relationship Id="rId33" Type="http://schemas.openxmlformats.org/officeDocument/2006/relationships/hyperlink" Target="https://www.terravolta.com/" TargetMode="External"/><Relationship Id="rId38" Type="http://schemas.openxmlformats.org/officeDocument/2006/relationships/hyperlink" Target="https://www.compassminerals.com/" TargetMode="External"/><Relationship Id="rId46" Type="http://schemas.openxmlformats.org/officeDocument/2006/relationships/hyperlink" Target="https://www.riotinto.com/en" TargetMode="External"/><Relationship Id="rId59" Type="http://schemas.openxmlformats.org/officeDocument/2006/relationships/hyperlink" Target="mailto:info@gsixenergy.com" TargetMode="External"/><Relationship Id="rId67" Type="http://schemas.openxmlformats.org/officeDocument/2006/relationships/hyperlink" Target="https://www.chevron.com/" TargetMode="External"/><Relationship Id="rId20" Type="http://schemas.openxmlformats.org/officeDocument/2006/relationships/hyperlink" Target="https://www.gknpm.com/en/our-businesses/gkn-hoeganaes/" TargetMode="External"/><Relationship Id="rId41" Type="http://schemas.openxmlformats.org/officeDocument/2006/relationships/hyperlink" Target="mailto:dan.winters@bherenewables.com" TargetMode="External"/><Relationship Id="rId54" Type="http://schemas.openxmlformats.org/officeDocument/2006/relationships/hyperlink" Target="https://www.ansonresources.com/" TargetMode="External"/><Relationship Id="rId62" Type="http://schemas.openxmlformats.org/officeDocument/2006/relationships/hyperlink" Target="https://surgebatterymetals.com/" TargetMode="External"/><Relationship Id="rId70" Type="http://schemas.openxmlformats.org/officeDocument/2006/relationships/hyperlink" Target="https://www.glencore.ca/en/sudburyino" TargetMode="External"/><Relationship Id="rId75" Type="http://schemas.openxmlformats.org/officeDocument/2006/relationships/hyperlink" Target="https://stocktwits.com/news-articles/markets/equity/standard-lithium-gets-major-us-government-backing-in-race-with-exxon-to-mine-lithium-in-arkansas/cLPQgHKRE4K" TargetMode="External"/><Relationship Id="rId1" Type="http://schemas.openxmlformats.org/officeDocument/2006/relationships/hyperlink" Target="https://www.jindaleelithium.com/" TargetMode="External"/><Relationship Id="rId6" Type="http://schemas.openxmlformats.org/officeDocument/2006/relationships/hyperlink" Target="https://masonresourcesinc.com/"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fortuneminerals.com/" TargetMode="External"/><Relationship Id="rId18" Type="http://schemas.openxmlformats.org/officeDocument/2006/relationships/hyperlink" Target="https://www.huntenergy.com/" TargetMode="External"/><Relationship Id="rId26" Type="http://schemas.openxmlformats.org/officeDocument/2006/relationships/hyperlink" Target="https://www.prnewswire.com/news-releases/wildcat-and-austin-elements-partner-to-close-the-loop-on-lfplmfp-battery-recycling-302203014.html" TargetMode="External"/><Relationship Id="rId39" Type="http://schemas.openxmlformats.org/officeDocument/2006/relationships/hyperlink" Target="https://www.electrive.com/2024/12/11/made-in-the-usa-ascend-ready-to-supply-lithium-carbonate-from-recycled-batteries/;" TargetMode="External"/><Relationship Id="rId21" Type="http://schemas.openxmlformats.org/officeDocument/2006/relationships/hyperlink" Target="https://greengraphitetech.com/" TargetMode="External"/><Relationship Id="rId34" Type="http://schemas.openxmlformats.org/officeDocument/2006/relationships/hyperlink" Target="https://www.kouraglobal.com/" TargetMode="External"/><Relationship Id="rId42" Type="http://schemas.openxmlformats.org/officeDocument/2006/relationships/hyperlink" Target="https://www.mangrovelithium.com/" TargetMode="External"/><Relationship Id="rId47" Type="http://schemas.openxmlformats.org/officeDocument/2006/relationships/hyperlink" Target="https://ryzon.au/" TargetMode="External"/><Relationship Id="rId50" Type="http://schemas.openxmlformats.org/officeDocument/2006/relationships/hyperlink" Target="https://www.neicorporation.com/products/batteries/cathode-anode-powders/" TargetMode="External"/><Relationship Id="rId55" Type="http://schemas.openxmlformats.org/officeDocument/2006/relationships/hyperlink" Target="https://www.6kinc.com/6k-energy-production-facilities/%0aEmail%20from%20Carlie%20Owen,%20DOE%20on%207/10/24" TargetMode="External"/><Relationship Id="rId63" Type="http://schemas.openxmlformats.org/officeDocument/2006/relationships/table" Target="../tables/table3.xml"/><Relationship Id="rId7" Type="http://schemas.openxmlformats.org/officeDocument/2006/relationships/hyperlink" Target="https://www.energy.gov/mesc/bipartisan-infrastructure-law-battery-materials-processing-and-battery-manufacturing-recycling" TargetMode="External"/><Relationship Id="rId2" Type="http://schemas.openxmlformats.org/officeDocument/2006/relationships/hyperlink" Target="https://www.umicore.com/" TargetMode="External"/><Relationship Id="rId16" Type="http://schemas.openxmlformats.org/officeDocument/2006/relationships/hyperlink" Target="https://www.lanxess.com/" TargetMode="External"/><Relationship Id="rId20" Type="http://schemas.openxmlformats.org/officeDocument/2006/relationships/hyperlink" Target="https://greengraphitetech.com/" TargetMode="External"/><Relationship Id="rId29" Type="http://schemas.openxmlformats.org/officeDocument/2006/relationships/hyperlink" Target="https://south32hermosa.com/en_US/" TargetMode="External"/><Relationship Id="rId41" Type="http://schemas.openxmlformats.org/officeDocument/2006/relationships/hyperlink" Target="https://www.mangrovelithium.com/" TargetMode="External"/><Relationship Id="rId54" Type="http://schemas.openxmlformats.org/officeDocument/2006/relationships/hyperlink" Target="https://www.6kinc.com/6k-energy-production-facilities/%0aEmail%20from%20Carlie%20Owen,%20DOE%20on%207/10/24" TargetMode="External"/><Relationship Id="rId62" Type="http://schemas.openxmlformats.org/officeDocument/2006/relationships/vmlDrawing" Target="../drawings/vmlDrawing1.vml"/><Relationship Id="rId1" Type="http://schemas.openxmlformats.org/officeDocument/2006/relationships/hyperlink" Target="https://www.google.com/search?q=birla+carbon+marietta+ga+address+and+phone+number&amp;rlz=1C1GCEU_enUS1010US1011&amp;oq=birla+carbon+marietta+ga+Add&amp;aqs=chrome.2.69i57j33i160l2.27975j1j7&amp;sourceid=chrome&amp;ie=UTF-8" TargetMode="External"/><Relationship Id="rId6" Type="http://schemas.openxmlformats.org/officeDocument/2006/relationships/hyperlink" Target="https://vale.com/" TargetMode="External"/><Relationship Id="rId11" Type="http://schemas.openxmlformats.org/officeDocument/2006/relationships/hyperlink" Target="https://www.rocktechlithium.com/" TargetMode="External"/><Relationship Id="rId24" Type="http://schemas.openxmlformats.org/officeDocument/2006/relationships/hyperlink" Target="https://www.terravolta.com/" TargetMode="External"/><Relationship Id="rId32" Type="http://schemas.openxmlformats.org/officeDocument/2006/relationships/hyperlink" Target="https://www.energy.gov/mesc/bipartisan-infrastructure-law-battery-materials-processing-and-battery-manufacturing-recycling" TargetMode="External"/><Relationship Id="rId37" Type="http://schemas.openxmlformats.org/officeDocument/2006/relationships/hyperlink" Target="https://wyloo.com/" TargetMode="External"/><Relationship Id="rId40" Type="http://schemas.openxmlformats.org/officeDocument/2006/relationships/hyperlink" Target="https://www.globenewswire.com/news-release/2025/01/28/3016237/0/en/Electra-Initiates-Feasibility-Study-for-Battery-Recycling-Refinery.html" TargetMode="External"/><Relationship Id="rId45" Type="http://schemas.openxmlformats.org/officeDocument/2006/relationships/hyperlink" Target="https://www.linovaenergy.com/" TargetMode="External"/><Relationship Id="rId53" Type="http://schemas.openxmlformats.org/officeDocument/2006/relationships/hyperlink" Target="https://www.standardlithium.com/projects/smackover/east-texas/" TargetMode="External"/><Relationship Id="rId58" Type="http://schemas.openxmlformats.org/officeDocument/2006/relationships/hyperlink" Target="https://lilacsolutions.com/" TargetMode="External"/><Relationship Id="rId5" Type="http://schemas.openxmlformats.org/officeDocument/2006/relationships/hyperlink" Target="http://ale.com/w/vale-and-gm-sign-long-term-nickel-supply-agreement-in-canada-critical-to-north-american-ev-supply-chain-1" TargetMode="External"/><Relationship Id="rId15" Type="http://schemas.openxmlformats.org/officeDocument/2006/relationships/hyperlink" Target="https://www.lanxess.com/" TargetMode="External"/><Relationship Id="rId23" Type="http://schemas.openxmlformats.org/officeDocument/2006/relationships/hyperlink" Target="https://gcc02.safelinks.protection.outlook.com/?url=https%3A%2F%2Fwww.gfl.co.in%2FAmericas.php&amp;data=05%7C02%7CSara.Dunn%40nrel.gov%7Caf6061286c2a4e8a455008dc97978877%7Ca0f29d7e28cd4f5484427885aee7c080%7C0%7C0%7C638551924304793328%7CUnknown%7CTWFpbGZsb3d8eyJWIjoiMC4wLjAwMDAiLCJQIjoiV2luMzIiLCJBTiI6Ik1haWwiLCJXVCI6Mn0%3D%7C0%7C%7C%7C&amp;sdata=u32ibRsgWLUXGMdssKetfBxDGoLzdudtUNPY4Wd6d5g%3D&amp;reserved=0" TargetMode="External"/><Relationship Id="rId28" Type="http://schemas.openxmlformats.org/officeDocument/2006/relationships/hyperlink" Target="https://south32hermosa.com/en_US/" TargetMode="External"/><Relationship Id="rId36" Type="http://schemas.openxmlformats.org/officeDocument/2006/relationships/hyperlink" Target="mailto:Bclemens@wyloo.com" TargetMode="External"/><Relationship Id="rId49" Type="http://schemas.openxmlformats.org/officeDocument/2006/relationships/hyperlink" Target="https://ryzon.au/" TargetMode="External"/><Relationship Id="rId57" Type="http://schemas.openxmlformats.org/officeDocument/2006/relationships/hyperlink" Target="https://www.ioneer.com/" TargetMode="External"/><Relationship Id="rId61" Type="http://schemas.openxmlformats.org/officeDocument/2006/relationships/printerSettings" Target="../printerSettings/printerSettings7.bin"/><Relationship Id="rId10" Type="http://schemas.openxmlformats.org/officeDocument/2006/relationships/hyperlink" Target="https://www.rocktechlithium.com/" TargetMode="External"/><Relationship Id="rId19" Type="http://schemas.openxmlformats.org/officeDocument/2006/relationships/hyperlink" Target="https://www.huntenergy.com/" TargetMode="External"/><Relationship Id="rId31" Type="http://schemas.openxmlformats.org/officeDocument/2006/relationships/hyperlink" Target="https://revextech.com/" TargetMode="External"/><Relationship Id="rId44" Type="http://schemas.openxmlformats.org/officeDocument/2006/relationships/hyperlink" Target="https://www.mangrovelithium.com/" TargetMode="External"/><Relationship Id="rId52" Type="http://schemas.openxmlformats.org/officeDocument/2006/relationships/hyperlink" Target="https://lowcarbon.exxonmobil.com/about-us/community/our-footprint-in-arkansas" TargetMode="External"/><Relationship Id="rId60" Type="http://schemas.openxmlformats.org/officeDocument/2006/relationships/hyperlink" Target="https://www.gfschemicals.com/" TargetMode="External"/><Relationship Id="rId65" Type="http://schemas.microsoft.com/office/2017/10/relationships/threadedComment" Target="../threadedComments/threadedComment1.xml"/><Relationship Id="rId4" Type="http://schemas.openxmlformats.org/officeDocument/2006/relationships/hyperlink" Target="https://vale.com/" TargetMode="External"/><Relationship Id="rId9" Type="http://schemas.openxmlformats.org/officeDocument/2006/relationships/hyperlink" Target="https://avalonadvancedmaterials.com/" TargetMode="External"/><Relationship Id="rId14" Type="http://schemas.openxmlformats.org/officeDocument/2006/relationships/hyperlink" Target="https://www.element25.com.au/" TargetMode="External"/><Relationship Id="rId22" Type="http://schemas.openxmlformats.org/officeDocument/2006/relationships/hyperlink" Target="https://gcc02.safelinks.protection.outlook.com/?url=https%3A%2F%2Fwww.gfl.co.in%2FAmericas.php&amp;data=05%7C02%7CSara.Dunn%40nrel.gov%7Caf6061286c2a4e8a455008dc97978877%7Ca0f29d7e28cd4f5484427885aee7c080%7C0%7C0%7C638551924304793328%7CUnknown%7CTWFpbGZsb3d8eyJWIjoiMC4wLjAwMDAiLCJQIjoiV2luMzIiLCJBTiI6Ik1haWwiLCJXVCI6Mn0%3D%7C0%7C%7C%7C&amp;sdata=u32ibRsgWLUXGMdssKetfBxDGoLzdudtUNPY4Wd6d5g%3D&amp;reserved=0" TargetMode="External"/><Relationship Id="rId27" Type="http://schemas.openxmlformats.org/officeDocument/2006/relationships/hyperlink" Target="https://www.terravolta.com/" TargetMode="External"/><Relationship Id="rId30" Type="http://schemas.openxmlformats.org/officeDocument/2006/relationships/hyperlink" Target="https://revextech.com/" TargetMode="External"/><Relationship Id="rId35" Type="http://schemas.openxmlformats.org/officeDocument/2006/relationships/hyperlink" Target="https://www.energy.gov/mesc/bipartisan-infrastructure-law-battery-materials-processing-and-battery-manufacturing-recycling" TargetMode="External"/><Relationship Id="rId43" Type="http://schemas.openxmlformats.org/officeDocument/2006/relationships/hyperlink" Target="https://www.mangrovelithium.com/" TargetMode="External"/><Relationship Id="rId48" Type="http://schemas.openxmlformats.org/officeDocument/2006/relationships/hyperlink" Target="https://chargedevs.com/newswire/magnis-to-supply-us-processed-graphite-anode-material-to-tesla/" TargetMode="External"/><Relationship Id="rId56" Type="http://schemas.openxmlformats.org/officeDocument/2006/relationships/hyperlink" Target="https://www.e3lithium.ca/" TargetMode="External"/><Relationship Id="rId64" Type="http://schemas.openxmlformats.org/officeDocument/2006/relationships/comments" Target="../comments1.xml"/><Relationship Id="rId8" Type="http://schemas.openxmlformats.org/officeDocument/2006/relationships/hyperlink" Target="https://avalonadvancedmaterials.com/" TargetMode="External"/><Relationship Id="rId51" Type="http://schemas.openxmlformats.org/officeDocument/2006/relationships/hyperlink" Target="https://www.neicorporation.com/products/batteries/cathode-anode-powders/" TargetMode="External"/><Relationship Id="rId3" Type="http://schemas.openxmlformats.org/officeDocument/2006/relationships/hyperlink" Target="https://www.umicore.com/" TargetMode="External"/><Relationship Id="rId12" Type="http://schemas.openxmlformats.org/officeDocument/2006/relationships/hyperlink" Target="https://www.fortuneminerals.com/" TargetMode="External"/><Relationship Id="rId17" Type="http://schemas.openxmlformats.org/officeDocument/2006/relationships/hyperlink" Target="https://www.huntenergy.com/" TargetMode="External"/><Relationship Id="rId25" Type="http://schemas.openxmlformats.org/officeDocument/2006/relationships/hyperlink" Target="https://www.stratusmaterials.com/" TargetMode="External"/><Relationship Id="rId33" Type="http://schemas.openxmlformats.org/officeDocument/2006/relationships/hyperlink" Target="https://www.energy.gov/mesc/bipartisan-infrastructure-law-battery-materials-processing-and-battery-manufacturing-recycling" TargetMode="External"/><Relationship Id="rId38" Type="http://schemas.openxmlformats.org/officeDocument/2006/relationships/hyperlink" Target="https://www.lgchem.com/" TargetMode="External"/><Relationship Id="rId46" Type="http://schemas.openxmlformats.org/officeDocument/2006/relationships/hyperlink" Target="https://www.mitrachem.com/" TargetMode="External"/><Relationship Id="rId59" Type="http://schemas.openxmlformats.org/officeDocument/2006/relationships/hyperlink" Target="https://lilacsolutions.com/news/lilac-and-traxys-announce-binding-10-year-offtake-agreement-for-great-salt-lake-lithium-production"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www.enchem.net/eng/sub.php?menukey=489" TargetMode="External"/><Relationship Id="rId21" Type="http://schemas.openxmlformats.org/officeDocument/2006/relationships/hyperlink" Target="https://www.enchem.net/eng/sub.php?menukey=489" TargetMode="External"/><Relationship Id="rId42" Type="http://schemas.openxmlformats.org/officeDocument/2006/relationships/hyperlink" Target="https://www.solvay.com/en/our-company" TargetMode="External"/><Relationship Id="rId47" Type="http://schemas.openxmlformats.org/officeDocument/2006/relationships/hyperlink" Target="http://www.dselectera.com/" TargetMode="External"/><Relationship Id="rId63" Type="http://schemas.openxmlformats.org/officeDocument/2006/relationships/hyperlink" Target="https://www.dow.com/en-us.html" TargetMode="External"/><Relationship Id="rId68" Type="http://schemas.openxmlformats.org/officeDocument/2006/relationships/hyperlink" Target="mailto:brad.reed@microporous.net" TargetMode="External"/><Relationship Id="rId84" Type="http://schemas.openxmlformats.org/officeDocument/2006/relationships/hyperlink" Target="https://www.syensqo.com/" TargetMode="External"/><Relationship Id="rId89" Type="http://schemas.openxmlformats.org/officeDocument/2006/relationships/hyperlink" Target="https://en.capchem.com/" TargetMode="External"/><Relationship Id="rId7" Type="http://schemas.openxmlformats.org/officeDocument/2006/relationships/hyperlink" Target="https://www.birlacarbon.com/" TargetMode="External"/><Relationship Id="rId71" Type="http://schemas.openxmlformats.org/officeDocument/2006/relationships/hyperlink" Target="https://www.armorbatteryfilms.com/" TargetMode="External"/><Relationship Id="rId92" Type="http://schemas.openxmlformats.org/officeDocument/2006/relationships/hyperlink" Target="https://www.jedco.org/2025/02/jedco-jefferson-parish-leaders-breaks-ground-on-500-million-manufacturing-facility-to-serve-growing-ev-battery-market/" TargetMode="External"/><Relationship Id="rId2" Type="http://schemas.openxmlformats.org/officeDocument/2006/relationships/hyperlink" Target="https://www.google.com/search?rlz=1C1GCEU_enUS1010US1011&amp;q=Ludwigshafen&amp;stick=H4sIAAAAAAAAAONgVuLUz9U3MDTKMjZ6xGjCLfDyxz1hKe1Ja05eY1Tl4grOyC93zSvJLKkUEudig7J4pbi5ELp4FrHy-JSmlGemF2ckpqXmAQDCo8-aUwAAAA&amp;sa=X&amp;ved=2ahUKEwjVyfCC8IH5AhWQg4kEHbX_B40QzIcDKAB6BAgFEAE" TargetMode="External"/><Relationship Id="rId16" Type="http://schemas.openxmlformats.org/officeDocument/2006/relationships/hyperlink" Target="https://www.currentchemicals.com/" TargetMode="External"/><Relationship Id="rId29" Type="http://schemas.openxmlformats.org/officeDocument/2006/relationships/hyperlink" Target="https://entek.com/" TargetMode="External"/><Relationship Id="rId11" Type="http://schemas.openxmlformats.org/officeDocument/2006/relationships/hyperlink" Target="https://www.arkema.com/global/en/arkema-group/profile/" TargetMode="External"/><Relationship Id="rId24" Type="http://schemas.openxmlformats.org/officeDocument/2006/relationships/hyperlink" Target="https://www.enchem.net/eng/sub.php?menukey=489" TargetMode="External"/><Relationship Id="rId32" Type="http://schemas.openxmlformats.org/officeDocument/2006/relationships/hyperlink" Target="https://www.huntsman.com/about" TargetMode="External"/><Relationship Id="rId37" Type="http://schemas.openxmlformats.org/officeDocument/2006/relationships/hyperlink" Target="https://www.parker.com/us/en/divisions/lord-division.html" TargetMode="External"/><Relationship Id="rId40" Type="http://schemas.openxmlformats.org/officeDocument/2006/relationships/hyperlink" Target="https://www.solidpowerbattery.com/" TargetMode="External"/><Relationship Id="rId45" Type="http://schemas.openxmlformats.org/officeDocument/2006/relationships/hyperlink" Target="https://en.capchem.com/" TargetMode="External"/><Relationship Id="rId53" Type="http://schemas.openxmlformats.org/officeDocument/2006/relationships/hyperlink" Target="https://www.nanograf.com/" TargetMode="External"/><Relationship Id="rId58" Type="http://schemas.openxmlformats.org/officeDocument/2006/relationships/hyperlink" Target="https://www.energy.gov/mesc/bipartisan-infrastructure-law-battery-materials-processing-and-battery-manufacturing-recycling" TargetMode="External"/><Relationship Id="rId66" Type="http://schemas.openxmlformats.org/officeDocument/2006/relationships/hyperlink" Target="https://www.energy.gov/mesc/bipartisan-infrastructure-law-battery-materials-processing-and-battery-manufacturing-recycling" TargetMode="External"/><Relationship Id="rId74" Type="http://schemas.openxmlformats.org/officeDocument/2006/relationships/hyperlink" Target="https://orioncarbons.com/" TargetMode="External"/><Relationship Id="rId79" Type="http://schemas.openxmlformats.org/officeDocument/2006/relationships/hyperlink" Target="https://www.adatech.com/" TargetMode="External"/><Relationship Id="rId87" Type="http://schemas.openxmlformats.org/officeDocument/2006/relationships/hyperlink" Target="https://www.energy.gov/nepa/doeea-2272-microporous-assets-project-stellar-danville-virginia" TargetMode="External"/><Relationship Id="rId102" Type="http://schemas.openxmlformats.org/officeDocument/2006/relationships/table" Target="../tables/table4.xml"/><Relationship Id="rId5" Type="http://schemas.openxmlformats.org/officeDocument/2006/relationships/hyperlink" Target="https://www.google.com/search?q=arlanxeo+canada+address&amp;rlz=1C1GCEU_enUS1010US1011&amp;ei=ZrrPYrT2J-SjptQP8-ar-Ac&amp;ved=0ahUKEwi0wYPw4vf4AhXkkYkEHXPzCn8Q4dUDCA4&amp;uact=5&amp;oq=arlanxeo+canada+address&amp;gs_lcp=Cgdnd3Mtd2l6EAMyBQghEKsCMgUIIRCrAjIFCCEQqwI6BwgAEEcQsAM6BggAEB4QDToICAAQHhAIEA06CggAEB4QDxAIEA06BQgAEIYDSgQIQRgASgQIRhgAUIYMWNoWYIQjaAFwAHgAgAHwAYgBlweSAQUwLjYuMZgBAKABAcgBCMABAQ&amp;sclient=gws-wiz" TargetMode="External"/><Relationship Id="rId61" Type="http://schemas.openxmlformats.org/officeDocument/2006/relationships/hyperlink" Target="https://www.braskem.com.br/usa" TargetMode="External"/><Relationship Id="rId82" Type="http://schemas.openxmlformats.org/officeDocument/2006/relationships/hyperlink" Target="https://www.syensqo.com/" TargetMode="External"/><Relationship Id="rId90" Type="http://schemas.openxmlformats.org/officeDocument/2006/relationships/hyperlink" Target="https://news.metal.com/newscontent/103641446" TargetMode="External"/><Relationship Id="rId95" Type="http://schemas.openxmlformats.org/officeDocument/2006/relationships/hyperlink" Target="https://www.kureha.co.jp/en/about/foreign.html;" TargetMode="External"/><Relationship Id="rId19" Type="http://schemas.openxmlformats.org/officeDocument/2006/relationships/hyperlink" Target="http://www.dongwhaelectrolyte.com/en/dongwha/about.asp" TargetMode="External"/><Relationship Id="rId14" Type="http://schemas.openxmlformats.org/officeDocument/2006/relationships/hyperlink" Target="https://www.blackdiamond-structures.com/" TargetMode="External"/><Relationship Id="rId22" Type="http://schemas.openxmlformats.org/officeDocument/2006/relationships/hyperlink" Target="https://www.enchem.net/eng/sub.php?menukey=489" TargetMode="External"/><Relationship Id="rId27" Type="http://schemas.openxmlformats.org/officeDocument/2006/relationships/hyperlink" Target="https://www.enchem.net/eng/sub.php?menukey=489" TargetMode="External"/><Relationship Id="rId30" Type="http://schemas.openxmlformats.org/officeDocument/2006/relationships/hyperlink" Target="https://halocarbon.com/" TargetMode="External"/><Relationship Id="rId35" Type="http://schemas.openxmlformats.org/officeDocument/2006/relationships/hyperlink" Target="https://microvast.com/" TargetMode="External"/><Relationship Id="rId43" Type="http://schemas.openxmlformats.org/officeDocument/2006/relationships/hyperlink" Target="https://www.chemours.com/en" TargetMode="External"/><Relationship Id="rId48" Type="http://schemas.openxmlformats.org/officeDocument/2006/relationships/hyperlink" Target="https://www.intriplex.com/about/" TargetMode="External"/><Relationship Id="rId56" Type="http://schemas.openxmlformats.org/officeDocument/2006/relationships/hyperlink" Target="https://www.energy.gov/mesc/bipartisan-infrastructure-law-battery-materials-processing-and-battery-manufacturing-recycling" TargetMode="External"/><Relationship Id="rId64" Type="http://schemas.openxmlformats.org/officeDocument/2006/relationships/hyperlink" Target="https://www.energy.gov/mesc/bipartisan-infrastructure-law-battery-materials-processing-and-battery-manufacturing-recycling" TargetMode="External"/><Relationship Id="rId69" Type="http://schemas.openxmlformats.org/officeDocument/2006/relationships/hyperlink" Target="https://www.asahi-kasei.com/" TargetMode="External"/><Relationship Id="rId77" Type="http://schemas.openxmlformats.org/officeDocument/2006/relationships/hyperlink" Target="https://www.hyundaimotorgroup.com/main/mainRecommend" TargetMode="External"/><Relationship Id="rId100" Type="http://schemas.openxmlformats.org/officeDocument/2006/relationships/printerSettings" Target="../printerSettings/printerSettings8.bin"/><Relationship Id="rId8" Type="http://schemas.openxmlformats.org/officeDocument/2006/relationships/hyperlink" Target="https://ampcera.com/" TargetMode="External"/><Relationship Id="rId51" Type="http://schemas.openxmlformats.org/officeDocument/2006/relationships/hyperlink" Target="https://www.mitrachem.com/" TargetMode="External"/><Relationship Id="rId72" Type="http://schemas.openxmlformats.org/officeDocument/2006/relationships/hyperlink" Target="https://www.armorbatteryfilms.com/" TargetMode="External"/><Relationship Id="rId80" Type="http://schemas.openxmlformats.org/officeDocument/2006/relationships/hyperlink" Target="https://www.taiamerica.com/" TargetMode="External"/><Relationship Id="rId85" Type="http://schemas.openxmlformats.org/officeDocument/2006/relationships/hyperlink" Target="https://entek.com/" TargetMode="External"/><Relationship Id="rId93" Type="http://schemas.openxmlformats.org/officeDocument/2006/relationships/hyperlink" Target="https://www.ube.com/" TargetMode="External"/><Relationship Id="rId98" Type="http://schemas.openxmlformats.org/officeDocument/2006/relationships/hyperlink" Target="https://www.solidpowerbattery.com/" TargetMode="External"/><Relationship Id="rId3" Type="http://schemas.openxmlformats.org/officeDocument/2006/relationships/hyperlink" Target="https://www.google.com/search?rlz=1C1GCEU_enUS1010US1011&amp;q=Ludwigshafen&amp;stick=H4sIAAAAAAAAAONgVuLUz9U3MDTKMjZ6xGjCLfDyxz1hKe1Ja05eY1Tl4grOyC93zSvJLKkUEudig7J4pbi5ELp4FrHy-JSmlGemF2ckpqXmAQDCo8-aUwAAAA&amp;sa=X&amp;ved=2ahUKEwjVyfCC8IH5AhWQg4kEHbX_B40QzIcDKAB6BAgFEAE" TargetMode="External"/><Relationship Id="rId12" Type="http://schemas.openxmlformats.org/officeDocument/2006/relationships/hyperlink" Target="https://www.arlanxeo.com/en/company/about-arlanxeo" TargetMode="External"/><Relationship Id="rId17" Type="http://schemas.openxmlformats.org/officeDocument/2006/relationships/hyperlink" Target="https://daikin-america.com/" TargetMode="External"/><Relationship Id="rId25" Type="http://schemas.openxmlformats.org/officeDocument/2006/relationships/hyperlink" Target="https://www.enchem.net/eng/sub.php?menukey=489" TargetMode="External"/><Relationship Id="rId33" Type="http://schemas.openxmlformats.org/officeDocument/2006/relationships/hyperlink" Target="https://www.kouraglobal.com/" TargetMode="External"/><Relationship Id="rId38" Type="http://schemas.openxmlformats.org/officeDocument/2006/relationships/hyperlink" Target="https://www.ppgindustrialcoatings.com/en-US" TargetMode="External"/><Relationship Id="rId46" Type="http://schemas.openxmlformats.org/officeDocument/2006/relationships/hyperlink" Target="https://en.capchem.com/" TargetMode="External"/><Relationship Id="rId59" Type="http://schemas.openxmlformats.org/officeDocument/2006/relationships/hyperlink" Target="https://www.honeywell.com/us/en" TargetMode="External"/><Relationship Id="rId67" Type="http://schemas.openxmlformats.org/officeDocument/2006/relationships/hyperlink" Target="https://microporous.net/" TargetMode="External"/><Relationship Id="rId103" Type="http://schemas.openxmlformats.org/officeDocument/2006/relationships/comments" Target="../comments2.xml"/><Relationship Id="rId20" Type="http://schemas.openxmlformats.org/officeDocument/2006/relationships/hyperlink" Target="https://www.dupont.com/electronics-industrial.html" TargetMode="External"/><Relationship Id="rId41" Type="http://schemas.openxmlformats.org/officeDocument/2006/relationships/hyperlink" Target="https://www.solvay.com/en/our-company" TargetMode="External"/><Relationship Id="rId54" Type="http://schemas.openxmlformats.org/officeDocument/2006/relationships/hyperlink" Target="https://www.energy.gov/mesc/bipartisan-infrastructure-law-battery-materials-processing-and-battery-manufacturing-recycling" TargetMode="External"/><Relationship Id="rId62" Type="http://schemas.openxmlformats.org/officeDocument/2006/relationships/hyperlink" Target="https://www.energy.gov/mesc/bipartisan-infrastructure-law-battery-materials-processing-and-battery-manufacturing-recycling" TargetMode="External"/><Relationship Id="rId70" Type="http://schemas.openxmlformats.org/officeDocument/2006/relationships/hyperlink" Target="https://www.anthroenergy.com/" TargetMode="External"/><Relationship Id="rId75" Type="http://schemas.openxmlformats.org/officeDocument/2006/relationships/hyperlink" Target="mailto:commercial@daff.co" TargetMode="External"/><Relationship Id="rId83" Type="http://schemas.openxmlformats.org/officeDocument/2006/relationships/hyperlink" Target="https://www.syensqo.com/en/usa" TargetMode="External"/><Relationship Id="rId88" Type="http://schemas.openxmlformats.org/officeDocument/2006/relationships/hyperlink" Target="https://en.capchem.com/" TargetMode="External"/><Relationship Id="rId91" Type="http://schemas.openxmlformats.org/officeDocument/2006/relationships/hyperlink" Target="https://www.ube.com/" TargetMode="External"/><Relationship Id="rId96" Type="http://schemas.openxmlformats.org/officeDocument/2006/relationships/hyperlink" Target="https://www.solidpowerbattery.com/" TargetMode="External"/><Relationship Id="rId1" Type="http://schemas.openxmlformats.org/officeDocument/2006/relationships/hyperlink" Target="https://www.basf.com/us/en/who-we-are/organization/locations/find-out-about-basf-in---/Louisiana/about-louisiana.html;%20https:/www.basf.com/us/en/who-we-are.html" TargetMode="External"/><Relationship Id="rId6" Type="http://schemas.openxmlformats.org/officeDocument/2006/relationships/hyperlink" Target="https://www.birlacarbon.com/" TargetMode="External"/><Relationship Id="rId15" Type="http://schemas.openxmlformats.org/officeDocument/2006/relationships/hyperlink" Target="https://www.brightvolt.com/" TargetMode="External"/><Relationship Id="rId23" Type="http://schemas.openxmlformats.org/officeDocument/2006/relationships/hyperlink" Target="https://entek.com/" TargetMode="External"/><Relationship Id="rId28" Type="http://schemas.openxmlformats.org/officeDocument/2006/relationships/hyperlink" Target="https://entek.com/" TargetMode="External"/><Relationship Id="rId36" Type="http://schemas.openxmlformats.org/officeDocument/2006/relationships/hyperlink" Target="https://us.mitsubishi-chemical.com/company/electrolyte/" TargetMode="External"/><Relationship Id="rId49" Type="http://schemas.openxmlformats.org/officeDocument/2006/relationships/hyperlink" Target="https://www.mmi.com.sg/" TargetMode="External"/><Relationship Id="rId57" Type="http://schemas.openxmlformats.org/officeDocument/2006/relationships/hyperlink" Target="https://www.urbix.inc/" TargetMode="External"/><Relationship Id="rId10" Type="http://schemas.openxmlformats.org/officeDocument/2006/relationships/hyperlink" Target="https://www.arkema.com/global/en/arkema-group/profile/" TargetMode="External"/><Relationship Id="rId31" Type="http://schemas.openxmlformats.org/officeDocument/2006/relationships/hyperlink" Target="https://www.honeywell.com/us/en/company/about-us" TargetMode="External"/><Relationship Id="rId44" Type="http://schemas.openxmlformats.org/officeDocument/2006/relationships/hyperlink" Target="https://www.volexion-inc.com/" TargetMode="External"/><Relationship Id="rId52" Type="http://schemas.openxmlformats.org/officeDocument/2006/relationships/hyperlink" Target="https://www.energy.gov/mesc/bipartisan-infrastructure-law-battery-materials-processing-and-battery-manufacturing-recycling" TargetMode="External"/><Relationship Id="rId60" Type="http://schemas.openxmlformats.org/officeDocument/2006/relationships/hyperlink" Target="https://www.energy.gov/mesc/bipartisan-infrastructure-law-battery-materials-processing-and-battery-manufacturing-recycling" TargetMode="External"/><Relationship Id="rId65" Type="http://schemas.openxmlformats.org/officeDocument/2006/relationships/hyperlink" Target="https://www.birlacarbon.com/" TargetMode="External"/><Relationship Id="rId73" Type="http://schemas.openxmlformats.org/officeDocument/2006/relationships/hyperlink" Target="https://www.armorbatteryfilms.com/contact-us" TargetMode="External"/><Relationship Id="rId78" Type="http://schemas.openxmlformats.org/officeDocument/2006/relationships/hyperlink" Target="https://www.3m.com/" TargetMode="External"/><Relationship Id="rId81" Type="http://schemas.openxmlformats.org/officeDocument/2006/relationships/hyperlink" Target="https://www.syensqo.com/en/usa" TargetMode="External"/><Relationship Id="rId86" Type="http://schemas.openxmlformats.org/officeDocument/2006/relationships/hyperlink" Target="https://microporous.net/" TargetMode="External"/><Relationship Id="rId94" Type="http://schemas.openxmlformats.org/officeDocument/2006/relationships/hyperlink" Target="https://www.jedco.org/2025/02/jedco-jefferson-parish-leaders-breaks-ground-on-500-million-manufacturing-facility-to-serve-growing-ev-battery-market/" TargetMode="External"/><Relationship Id="rId99" Type="http://schemas.openxmlformats.org/officeDocument/2006/relationships/hyperlink" Target="https://www.kouraglobal.com/applications/battery-materials/" TargetMode="External"/><Relationship Id="rId101" Type="http://schemas.openxmlformats.org/officeDocument/2006/relationships/vmlDrawing" Target="../drawings/vmlDrawing2.vml"/><Relationship Id="rId4" Type="http://schemas.openxmlformats.org/officeDocument/2006/relationships/hyperlink" Target="https://www.nippon-denkai.co.jp/english/about/locations.html;%20%20denkaiamerica.com;%20Questionnaire;%20https:/www.daikin.com/-/media/Project/Daikin/daikin_com/investor/data/report/daikin2021_printing-pdf.pdf?rev=-1" TargetMode="External"/><Relationship Id="rId9" Type="http://schemas.openxmlformats.org/officeDocument/2006/relationships/hyperlink" Target="https://www.aqualith.net/" TargetMode="External"/><Relationship Id="rId13" Type="http://schemas.openxmlformats.org/officeDocument/2006/relationships/hyperlink" Target="https://www.birlacarbon.com/birla-purpose/" TargetMode="External"/><Relationship Id="rId18" Type="http://schemas.openxmlformats.org/officeDocument/2006/relationships/hyperlink" Target="https://denkaiamerica.com/" TargetMode="External"/><Relationship Id="rId39" Type="http://schemas.openxmlformats.org/officeDocument/2006/relationships/hyperlink" Target="https://www.schlenk.com/" TargetMode="External"/><Relationship Id="rId34" Type="http://schemas.openxmlformats.org/officeDocument/2006/relationships/hyperlink" Target="https://www.liochem.toyoink.com/about/" TargetMode="External"/><Relationship Id="rId50" Type="http://schemas.openxmlformats.org/officeDocument/2006/relationships/hyperlink" Target="https://www.sakuu.com/batteries" TargetMode="External"/><Relationship Id="rId55" Type="http://schemas.openxmlformats.org/officeDocument/2006/relationships/hyperlink" Target="https://www.cabotcorp.com/" TargetMode="External"/><Relationship Id="rId76" Type="http://schemas.openxmlformats.org/officeDocument/2006/relationships/hyperlink" Target="https://www.mobis.com/en/index.do" TargetMode="External"/><Relationship Id="rId97" Type="http://schemas.openxmlformats.org/officeDocument/2006/relationships/hyperlink" Target="https://www.solidpowerbattery.com/" TargetMode="External"/><Relationship Id="rId104" Type="http://schemas.microsoft.com/office/2017/10/relationships/threadedComment" Target="../threadedComments/threadedComment2.xml"/></Relationships>
</file>

<file path=xl/worksheets/_rels/sheet12.xml.rels><?xml version="1.0" encoding="UTF-8" standalone="yes"?>
<Relationships xmlns="http://schemas.openxmlformats.org/package/2006/relationships"><Relationship Id="rId26" Type="http://schemas.openxmlformats.org/officeDocument/2006/relationships/hyperlink" Target="https://www.aesc-group.com/en/" TargetMode="External"/><Relationship Id="rId21" Type="http://schemas.openxmlformats.org/officeDocument/2006/relationships/hyperlink" Target="https://www.ecpowergroup.com/" TargetMode="External"/><Relationship Id="rId42" Type="http://schemas.openxmlformats.org/officeDocument/2006/relationships/hyperlink" Target="https://news.lgensol.com/company-news/press-releases/1613/" TargetMode="External"/><Relationship Id="rId47" Type="http://schemas.openxmlformats.org/officeDocument/2006/relationships/hyperlink" Target="https://microvast.com/" TargetMode="External"/><Relationship Id="rId63" Type="http://schemas.openxmlformats.org/officeDocument/2006/relationships/hyperlink" Target="https://www.stellantis.com/en/news/press-releases/2022/may/stellantis-and-samsung-announce-battery-plant-in-kokomo" TargetMode="External"/><Relationship Id="rId68" Type="http://schemas.openxmlformats.org/officeDocument/2006/relationships/hyperlink" Target="https://www.toyota.com/usa/operations/map/tbmnc" TargetMode="External"/><Relationship Id="rId84" Type="http://schemas.openxmlformats.org/officeDocument/2006/relationships/hyperlink" Target="https://www.linovaenergy.com/" TargetMode="External"/><Relationship Id="rId89" Type="http://schemas.openxmlformats.org/officeDocument/2006/relationships/hyperlink" Target="mailto:info@aesirtec.com" TargetMode="External"/><Relationship Id="rId112" Type="http://schemas.openxmlformats.org/officeDocument/2006/relationships/comments" Target="../comments3.xml"/><Relationship Id="rId2" Type="http://schemas.openxmlformats.org/officeDocument/2006/relationships/hyperlink" Target="https://www.google.com/search?q=LION+Electric+quebec+canada+address&amp;rlz=1C1GCEU_enUS1010US1011&amp;ei=E3_rYtHjBf2JkPIPk8Gg0As&amp;ved=0ahUKEwiRuYSe3qz5AhX9BEQIHZMgCLoQ4dUDCA4&amp;uact=5&amp;oq=LION+Electric+quebec+canada+address&amp;gs_lcp=Cgdnd3Mtd2l6EAMyBQghEKABMgUIIRCgATIFCCEQqwI6BAghEAo6BwghEKABEAo6CAghEB4QFhAdOgYIABAeEBY6BQgAEIYDSgQIQRgASgUIQBIBMUoECEYYAFAAWJk2YJE4aABwAHgAgAFwiAHzEJIBBDIwLjSYAQCgAQKgAQHAAQE&amp;sclient=gws-wiz" TargetMode="External"/><Relationship Id="rId16" Type="http://schemas.openxmlformats.org/officeDocument/2006/relationships/hyperlink" Target="https://www.camelbatt.com/" TargetMode="External"/><Relationship Id="rId29" Type="http://schemas.openxmlformats.org/officeDocument/2006/relationships/hyperlink" Target="https://corporate.ford.com/" TargetMode="External"/><Relationship Id="rId107" Type="http://schemas.openxmlformats.org/officeDocument/2006/relationships/hyperlink" Target="https://www.stromvolt.com/" TargetMode="External"/><Relationship Id="rId11" Type="http://schemas.openxmlformats.org/officeDocument/2006/relationships/hyperlink" Target="https://www.americanlithiumenergy.com/" TargetMode="External"/><Relationship Id="rId24" Type="http://schemas.openxmlformats.org/officeDocument/2006/relationships/hyperlink" Target="https://www.enovix.com/" TargetMode="External"/><Relationship Id="rId32" Type="http://schemas.openxmlformats.org/officeDocument/2006/relationships/hyperlink" Target="https://lgeshonda.com/" TargetMode="External"/><Relationship Id="rId37" Type="http://schemas.openxmlformats.org/officeDocument/2006/relationships/hyperlink" Target="https://www.ionblox.com/" TargetMode="External"/><Relationship Id="rId40" Type="http://schemas.openxmlformats.org/officeDocument/2006/relationships/hyperlink" Target="https://news.lgensol.com/company-news/press-releases/1613/" TargetMode="External"/><Relationship Id="rId45" Type="http://schemas.openxmlformats.org/officeDocument/2006/relationships/hyperlink" Target="https://www.lithionbattery.com/" TargetMode="External"/><Relationship Id="rId53" Type="http://schemas.openxmlformats.org/officeDocument/2006/relationships/hyperlink" Target="https://tr.pomega.com/en/pomega-energy-storage-technologies-breaks-ground-for-new-lithium-ion-battery-plant/" TargetMode="External"/><Relationship Id="rId58" Type="http://schemas.openxmlformats.org/officeDocument/2006/relationships/hyperlink" Target="https://sionpower.com/" TargetMode="External"/><Relationship Id="rId66" Type="http://schemas.openxmlformats.org/officeDocument/2006/relationships/hyperlink" Target="https://www.tesla.com/fremont-factory,%20Accelerate%20the%20world&#8217;s%20transition%20to%20sustainable%20energy%20at%20our%20hub%20for%20Model%20S,%20Model%203,%20Model%20X%20and%20Model%20Y%20production." TargetMode="External"/><Relationship Id="rId74" Type="http://schemas.openxmlformats.org/officeDocument/2006/relationships/hyperlink" Target="https://xerionbattery.com/" TargetMode="External"/><Relationship Id="rId79" Type="http://schemas.openxmlformats.org/officeDocument/2006/relationships/hyperlink" Target="https://na.panasonic.com/" TargetMode="External"/><Relationship Id="rId87" Type="http://schemas.openxmlformats.org/officeDocument/2006/relationships/hyperlink" Target="https://www.aesirtec.com/" TargetMode="External"/><Relationship Id="rId102" Type="http://schemas.openxmlformats.org/officeDocument/2006/relationships/hyperlink" Target="https://www.sakuu.com/batteries" TargetMode="External"/><Relationship Id="rId110" Type="http://schemas.openxmlformats.org/officeDocument/2006/relationships/vmlDrawing" Target="../drawings/vmlDrawing3.vml"/><Relationship Id="rId5" Type="http://schemas.openxmlformats.org/officeDocument/2006/relationships/hyperlink" Target="https://www.stryten.com/" TargetMode="External"/><Relationship Id="rId61" Type="http://schemas.openxmlformats.org/officeDocument/2006/relationships/hyperlink" Target="https://www.statevolt.com/" TargetMode="External"/><Relationship Id="rId82" Type="http://schemas.openxmlformats.org/officeDocument/2006/relationships/hyperlink" Target="https://gcc02.safelinks.protection.outlook.com/?url=https%3A%2F%2Fadvancedbatteryconcepts.com%2F&amp;data=05%7C02%7CSara.Dunn%40nrel.gov%7Caf6061286c2a4e8a455008dc97978877%7Ca0f29d7e28cd4f5484427885aee7c080%7C0%7C0%7C638551924304839787%7CUnknown%7CTWFpbGZsb3d8eyJWIjoiMC4wLjAwMDAiLCJQIjoiV2luMzIiLCJBTiI6Ik1haWwiLCJXVCI6Mn0%3D%7C0%7C%7C%7C&amp;sdata=vGX9WsoarKi3VvCLIGA6DKoDmo9p8ICv3IVuZijF%2BeI%3D&amp;reserved=0" TargetMode="External"/><Relationship Id="rId90" Type="http://schemas.openxmlformats.org/officeDocument/2006/relationships/hyperlink" Target="https://gcc02.safelinks.protection.outlook.com/?url=https%3A%2F%2Fwww.advancedcellengineering.com%2F&amp;data=05%7C02%7CSara.Dunn%40nrel.gov%7Cdc339f0e2df34167960508dd4c6b9c87%7Ca0f29d7e28cd4f5484427885aee7c080%7C0%7C0%7C638750748270667116%7CUnknown%7CTWFpbGZsb3d8eyJFbXB0eU1hcGkiOnRydWUsIlYiOiIwLjAuMDAwMCIsIlAiOiJXaW4zMiIsIkFOIjoiTWFpbCIsIldUIjoyfQ%3D%3D%7C0%7C%7C%7C&amp;sdata=aklHAb5llfCdzKoxMmR3A2lt5YVOqXP%2Fe1wplgcfMwA%3D&amp;reserved=0" TargetMode="External"/><Relationship Id="rId95" Type="http://schemas.openxmlformats.org/officeDocument/2006/relationships/hyperlink" Target="https://www.wzzm13.com/article/news/local/gotion-battery-plant-approved-near-big-rapids/69-3dbe01e7-2544-4ed7-b013-bbb1d74155ce;%20Battery%20Atlas;" TargetMode="External"/><Relationship Id="rId19" Type="http://schemas.openxmlformats.org/officeDocument/2006/relationships/hyperlink" Target="https://www.eaglepicher.com/" TargetMode="External"/><Relationship Id="rId14" Type="http://schemas.openxmlformats.org/officeDocument/2006/relationships/hyperlink" Target="https://www.blueovalsk.com/" TargetMode="External"/><Relationship Id="rId22" Type="http://schemas.openxmlformats.org/officeDocument/2006/relationships/hyperlink" Target="https://electrovaya.com/" TargetMode="External"/><Relationship Id="rId27" Type="http://schemas.openxmlformats.org/officeDocument/2006/relationships/hyperlink" Target="https://www.aesc-group.com/en/" TargetMode="External"/><Relationship Id="rId30" Type="http://schemas.openxmlformats.org/officeDocument/2006/relationships/hyperlink" Target="https://www.freyrbattery.com/about" TargetMode="External"/><Relationship Id="rId35" Type="http://schemas.openxmlformats.org/officeDocument/2006/relationships/hyperlink" Target="https://www.hyundainews.com/en-us/releases/3920" TargetMode="External"/><Relationship Id="rId43" Type="http://schemas.openxmlformats.org/officeDocument/2006/relationships/hyperlink" Target="https://www.licaptech.com/" TargetMode="External"/><Relationship Id="rId48" Type="http://schemas.openxmlformats.org/officeDocument/2006/relationships/hyperlink" Target="https://nanotechenergy.com/" TargetMode="External"/><Relationship Id="rId56" Type="http://schemas.openxmlformats.org/officeDocument/2006/relationships/hyperlink" Target="https://www.saft.com/" TargetMode="External"/><Relationship Id="rId64" Type="http://schemas.openxmlformats.org/officeDocument/2006/relationships/hyperlink" Target="https://www.stromvolt.com/" TargetMode="External"/><Relationship Id="rId69" Type="http://schemas.openxmlformats.org/officeDocument/2006/relationships/hyperlink" Target="https://www.ultiumcell.com/" TargetMode="External"/><Relationship Id="rId77" Type="http://schemas.openxmlformats.org/officeDocument/2006/relationships/hyperlink" Target="https://www.hyundainews.com/en-us/releases/3920" TargetMode="External"/><Relationship Id="rId100" Type="http://schemas.openxmlformats.org/officeDocument/2006/relationships/hyperlink" Target="https://factorialenergy.com/" TargetMode="External"/><Relationship Id="rId105" Type="http://schemas.openxmlformats.org/officeDocument/2006/relationships/hyperlink" Target="https://www.canadiansolar.com/" TargetMode="External"/><Relationship Id="rId113" Type="http://schemas.microsoft.com/office/2017/10/relationships/threadedComment" Target="../threadedComments/threadedComment3.xml"/><Relationship Id="rId8" Type="http://schemas.openxmlformats.org/officeDocument/2006/relationships/hyperlink" Target="http://www.a123systems.com/" TargetMode="External"/><Relationship Id="rId51" Type="http://schemas.openxmlformats.org/officeDocument/2006/relationships/hyperlink" Target="https://na.panasonic.com/us/" TargetMode="External"/><Relationship Id="rId72" Type="http://schemas.openxmlformats.org/officeDocument/2006/relationships/hyperlink" Target="https://www.volkswagengroupofamerica.com/en-us/" TargetMode="External"/><Relationship Id="rId80" Type="http://schemas.openxmlformats.org/officeDocument/2006/relationships/hyperlink" Target="https://gcc02.safelinks.protection.outlook.com/?url=https%3A%2F%2Fadvancedbatteryconcepts.com%2F&amp;data=05%7C02%7CSara.Dunn%40nrel.gov%7Caf6061286c2a4e8a455008dc97978877%7Ca0f29d7e28cd4f5484427885aee7c080%7C0%7C0%7C638551924304839787%7CUnknown%7CTWFpbGZsb3d8eyJWIjoiMC4wLjAwMDAiLCJQIjoiV2luMzIiLCJBTiI6Ik1haWwiLCJXVCI6Mn0%3D%7C0%7C%7C%7C&amp;sdata=vGX9WsoarKi3VvCLIGA6DKoDmo9p8ICv3IVuZijF%2BeI%3D&amp;reserved=0" TargetMode="External"/><Relationship Id="rId85" Type="http://schemas.openxmlformats.org/officeDocument/2006/relationships/hyperlink" Target="https://www.energy.gov/mesc/bipartisan-infrastructure-law-battery-materials-processing-and-battery-manufacturing-recycling" TargetMode="External"/><Relationship Id="rId93" Type="http://schemas.openxmlformats.org/officeDocument/2006/relationships/hyperlink" Target="https://www.enersys.com/en/" TargetMode="External"/><Relationship Id="rId98" Type="http://schemas.openxmlformats.org/officeDocument/2006/relationships/hyperlink" Target="https://lgenergymi.com/" TargetMode="External"/><Relationship Id="rId3" Type="http://schemas.openxmlformats.org/officeDocument/2006/relationships/hyperlink" Target="http://www.stromvolt.com/" TargetMode="External"/><Relationship Id="rId12" Type="http://schemas.openxmlformats.org/officeDocument/2006/relationships/hyperlink" Target="https://amprius.com/" TargetMode="External"/><Relationship Id="rId17" Type="http://schemas.openxmlformats.org/officeDocument/2006/relationships/hyperlink" Target="https://www.clarios.com/" TargetMode="External"/><Relationship Id="rId25" Type="http://schemas.openxmlformats.org/officeDocument/2006/relationships/hyperlink" Target="https://www.enpowerinc.com/" TargetMode="External"/><Relationship Id="rId33" Type="http://schemas.openxmlformats.org/officeDocument/2006/relationships/hyperlink" Target="https://www.hyundainews.com/en-us/releases/3920" TargetMode="External"/><Relationship Id="rId38" Type="http://schemas.openxmlformats.org/officeDocument/2006/relationships/hyperlink" Target="https://korepower.com/" TargetMode="External"/><Relationship Id="rId46" Type="http://schemas.openxmlformats.org/officeDocument/2006/relationships/hyperlink" Target="https://www.lithionbattery.com/" TargetMode="External"/><Relationship Id="rId59" Type="http://schemas.openxmlformats.org/officeDocument/2006/relationships/hyperlink" Target="https://eng.sk.com/" TargetMode="External"/><Relationship Id="rId67" Type="http://schemas.openxmlformats.org/officeDocument/2006/relationships/hyperlink" Target="https://www.tesla.com/giga-texas" TargetMode="External"/><Relationship Id="rId103" Type="http://schemas.openxmlformats.org/officeDocument/2006/relationships/hyperlink" Target="https://rivian.com/our-company" TargetMode="External"/><Relationship Id="rId108" Type="http://schemas.openxmlformats.org/officeDocument/2006/relationships/printerSettings" Target="../printerSettings/printerSettings9.bin"/><Relationship Id="rId20" Type="http://schemas.openxmlformats.org/officeDocument/2006/relationships/hyperlink" Target="https://www.eaglepicher.com/" TargetMode="External"/><Relationship Id="rId41" Type="http://schemas.openxmlformats.org/officeDocument/2006/relationships/hyperlink" Target="https://news.lgensol.com/company-news/press-releases/1613/" TargetMode="External"/><Relationship Id="rId54" Type="http://schemas.openxmlformats.org/officeDocument/2006/relationships/hyperlink" Target="https://www.quantumscape.com/" TargetMode="External"/><Relationship Id="rId62" Type="http://schemas.openxmlformats.org/officeDocument/2006/relationships/hyperlink" Target="https://www.stellantis.com/en/news/press-releases/2022/march/stellantis-and-lg-energy-solution-to-invest-over-5-billion-cad-in-joint-venture-for-first-large-scale-lithium-Ion-battery-production-plant-in-canada" TargetMode="External"/><Relationship Id="rId70" Type="http://schemas.openxmlformats.org/officeDocument/2006/relationships/hyperlink" Target="https://www.ultiumcell.com/" TargetMode="External"/><Relationship Id="rId75" Type="http://schemas.openxmlformats.org/officeDocument/2006/relationships/hyperlink" Target="https://xerionbattery.com/" TargetMode="External"/><Relationship Id="rId83" Type="http://schemas.openxmlformats.org/officeDocument/2006/relationships/hyperlink" Target="https://www.enpower-greentech.com/" TargetMode="External"/><Relationship Id="rId88" Type="http://schemas.openxmlformats.org/officeDocument/2006/relationships/hyperlink" Target="https://www.aesirtec.com/" TargetMode="External"/><Relationship Id="rId91" Type="http://schemas.openxmlformats.org/officeDocument/2006/relationships/hyperlink" Target="https://nuvvon.com/" TargetMode="External"/><Relationship Id="rId96" Type="http://schemas.openxmlformats.org/officeDocument/2006/relationships/hyperlink" Target="https://www.ingevity.com/news/press-releases/ingevity-enters-battery-electric-vehicle-market-invests-60-million-in-lithium-ion-anode-materials-producer-nexeon-and-secures-future-activated-carbon-supply-relationship/" TargetMode="External"/><Relationship Id="rId111" Type="http://schemas.openxmlformats.org/officeDocument/2006/relationships/table" Target="../tables/table5.xml"/><Relationship Id="rId1" Type="http://schemas.openxmlformats.org/officeDocument/2006/relationships/hyperlink" Target="https://betterbuildingssolutioncenter.energy.gov/iso-50001/showcase-projects/clarios-meadowbrook-lithium-ion%E2%80%9450001-ready-facility;%20https:/business.westcoastchamber.org/member-directory/Details/clarios-884387;https:/wwmt.com/news/local/battery-clairos-manufacturing-plant-holland-michigan-meadowbrook-recycling-environmental-efforts-electric-cars" TargetMode="External"/><Relationship Id="rId6" Type="http://schemas.openxmlformats.org/officeDocument/2006/relationships/hyperlink" Target="https://northvolt.com/manufacturing/six/" TargetMode="External"/><Relationship Id="rId15" Type="http://schemas.openxmlformats.org/officeDocument/2006/relationships/hyperlink" Target="https://www.blueovalsk.com/" TargetMode="External"/><Relationship Id="rId23" Type="http://schemas.openxmlformats.org/officeDocument/2006/relationships/hyperlink" Target="https://www.enersys.com/en/" TargetMode="External"/><Relationship Id="rId28" Type="http://schemas.openxmlformats.org/officeDocument/2006/relationships/hyperlink" Target="https://www.aesc-group.com/en/" TargetMode="External"/><Relationship Id="rId36" Type="http://schemas.openxmlformats.org/officeDocument/2006/relationships/hyperlink" Target="https://ionstoragesystems.com/" TargetMode="External"/><Relationship Id="rId49" Type="http://schemas.openxmlformats.org/officeDocument/2006/relationships/hyperlink" Target="https://www.navitassys.com/" TargetMode="External"/><Relationship Id="rId57" Type="http://schemas.openxmlformats.org/officeDocument/2006/relationships/hyperlink" Target="https://www.samsungsdi.com/index.html" TargetMode="External"/><Relationship Id="rId106" Type="http://schemas.openxmlformats.org/officeDocument/2006/relationships/hyperlink" Target="https://www.kentuckyliving.com/energy/shelbyville-battery-manufacturing-to-produce-utility-scale-batteries;" TargetMode="External"/><Relationship Id="rId10" Type="http://schemas.openxmlformats.org/officeDocument/2006/relationships/hyperlink" Target="https://americanbatteryfactory.com/" TargetMode="External"/><Relationship Id="rId31" Type="http://schemas.openxmlformats.org/officeDocument/2006/relationships/hyperlink" Target="https://gmauthority.com/blog/gm/gm-facilities/ultium-cells-battery-plants-global/ultium-cells-usa-battery-plants/gm-new-carlisle-indiana-battery-plant/" TargetMode="External"/><Relationship Id="rId44" Type="http://schemas.openxmlformats.org/officeDocument/2006/relationships/hyperlink" Target="https://thelionelectric.com/en" TargetMode="External"/><Relationship Id="rId52" Type="http://schemas.openxmlformats.org/officeDocument/2006/relationships/hyperlink" Target="https://piersica.com/" TargetMode="External"/><Relationship Id="rId60" Type="http://schemas.openxmlformats.org/officeDocument/2006/relationships/hyperlink" Target="https://www.solidpowerbattery.com/" TargetMode="External"/><Relationship Id="rId65" Type="http://schemas.openxmlformats.org/officeDocument/2006/relationships/hyperlink" Target="https://www.stryten.com/" TargetMode="External"/><Relationship Id="rId73" Type="http://schemas.openxmlformats.org/officeDocument/2006/relationships/hyperlink" Target="https://www.xaltenergy.com/" TargetMode="External"/><Relationship Id="rId78" Type="http://schemas.openxmlformats.org/officeDocument/2006/relationships/hyperlink" Target="https://www.ingevity.com/about/our-story/" TargetMode="External"/><Relationship Id="rId81" Type="http://schemas.openxmlformats.org/officeDocument/2006/relationships/hyperlink" Target="https://gcc02.safelinks.protection.outlook.com/?url=https%3A%2F%2Fadvancedbatteryconcepts.com%2F&amp;data=05%7C02%7CSara.Dunn%40nrel.gov%7Caf6061286c2a4e8a455008dc97978877%7Ca0f29d7e28cd4f5484427885aee7c080%7C0%7C0%7C638551924304839787%7CUnknown%7CTWFpbGZsb3d8eyJWIjoiMC4wLjAwMDAiLCJQIjoiV2luMzIiLCJBTiI6Ik1haWwiLCJXVCI6Mn0%3D%7C0%7C%7C%7C&amp;sdata=vGX9WsoarKi3VvCLIGA6DKoDmo9p8ICv3IVuZijF%2BeI%3D&amp;reserved=0" TargetMode="External"/><Relationship Id="rId86" Type="http://schemas.openxmlformats.org/officeDocument/2006/relationships/hyperlink" Target="https://www.enersys.com/en/" TargetMode="External"/><Relationship Id="rId94" Type="http://schemas.openxmlformats.org/officeDocument/2006/relationships/hyperlink" Target="https://pitchbook.com/profiles/company/439547-50" TargetMode="External"/><Relationship Id="rId99" Type="http://schemas.openxmlformats.org/officeDocument/2006/relationships/hyperlink" Target="https://factorialenergy.com/" TargetMode="External"/><Relationship Id="rId101" Type="http://schemas.openxmlformats.org/officeDocument/2006/relationships/hyperlink" Target="https://www.honda.com/" TargetMode="External"/><Relationship Id="rId4" Type="http://schemas.openxmlformats.org/officeDocument/2006/relationships/hyperlink" Target="https://www.catlbattery.com/" TargetMode="External"/><Relationship Id="rId9" Type="http://schemas.openxmlformats.org/officeDocument/2006/relationships/hyperlink" Target="https://altairnano.com/" TargetMode="External"/><Relationship Id="rId13" Type="http://schemas.openxmlformats.org/officeDocument/2006/relationships/hyperlink" Target="https://www.blue-solutions.ca/en" TargetMode="External"/><Relationship Id="rId18" Type="http://schemas.openxmlformats.org/officeDocument/2006/relationships/hyperlink" Target="https://www.eaglepicher.com/" TargetMode="External"/><Relationship Id="rId39" Type="http://schemas.openxmlformats.org/officeDocument/2006/relationships/hyperlink" Target="https://news.lgensol.com/company-news/press-releases/1613/" TargetMode="External"/><Relationship Id="rId109" Type="http://schemas.openxmlformats.org/officeDocument/2006/relationships/drawing" Target="../drawings/drawing3.xml"/><Relationship Id="rId34" Type="http://schemas.openxmlformats.org/officeDocument/2006/relationships/hyperlink" Target="https://lgeshonda.com/" TargetMode="External"/><Relationship Id="rId50" Type="http://schemas.openxmlformats.org/officeDocument/2006/relationships/hyperlink" Target="https://one.ai/" TargetMode="External"/><Relationship Id="rId55" Type="http://schemas.openxmlformats.org/officeDocument/2006/relationships/hyperlink" Target="http://rolled-ribbon.com/" TargetMode="External"/><Relationship Id="rId76" Type="http://schemas.openxmlformats.org/officeDocument/2006/relationships/hyperlink" Target="https://xerionbattery.com/" TargetMode="External"/><Relationship Id="rId97" Type="http://schemas.openxmlformats.org/officeDocument/2006/relationships/hyperlink" Target="https://lgenergymi.com/" TargetMode="External"/><Relationship Id="rId104" Type="http://schemas.openxmlformats.org/officeDocument/2006/relationships/hyperlink" Target="https://csestorage.com/" TargetMode="External"/><Relationship Id="rId7" Type="http://schemas.openxmlformats.org/officeDocument/2006/relationships/hyperlink" Target="https://northvolt.com/" TargetMode="External"/><Relationship Id="rId71" Type="http://schemas.openxmlformats.org/officeDocument/2006/relationships/hyperlink" Target="https://www.ultiumcell.com/" TargetMode="External"/><Relationship Id="rId92" Type="http://schemas.openxmlformats.org/officeDocument/2006/relationships/hyperlink" Target="https://durapowergroup.com/"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coulombsolutions.com/csi-battery-systems/" TargetMode="External"/><Relationship Id="rId21" Type="http://schemas.openxmlformats.org/officeDocument/2006/relationships/hyperlink" Target="https://www.purcellsystems.com/" TargetMode="External"/><Relationship Id="rId42" Type="http://schemas.openxmlformats.org/officeDocument/2006/relationships/hyperlink" Target="https://www.simpliphipower.com/" TargetMode="External"/><Relationship Id="rId63" Type="http://schemas.openxmlformats.org/officeDocument/2006/relationships/hyperlink" Target="https://www.zeusbatteryproducts.com/" TargetMode="External"/><Relationship Id="rId84" Type="http://schemas.openxmlformats.org/officeDocument/2006/relationships/hyperlink" Target="https://gcc02.safelinks.protection.outlook.com/?url=https%3A%2F%2Fnorthamerica.daimlertruck.com%2F&amp;data=05%7C02%7CSara.Dunn%40nrel.gov%7Caf6061286c2a4e8a455008dc97978877%7Ca0f29d7e28cd4f5484427885aee7c080%7C0%7C0%7C638551924304889733%7CUnknown%7CTWFpbGZsb3d8eyJWIjoiMC4wLjAwMDAiLCJQIjoiV2luMzIiLCJBTiI6Ik1haWwiLCJXVCI6Mn0%3D%7C0%7C%7C%7C&amp;sdata=wWKTDanibC7%2BKNsKyBvJ4mXAAgx%2B4kVLmgAwiiGoQSE%3D&amp;reserved=0" TargetMode="External"/><Relationship Id="rId138" Type="http://schemas.openxmlformats.org/officeDocument/2006/relationships/hyperlink" Target="https://www.galvion.com/" TargetMode="External"/><Relationship Id="rId159" Type="http://schemas.openxmlformats.org/officeDocument/2006/relationships/hyperlink" Target="https://group.mercedes-benz.com/careers/about-us/locations/location-detail-page-416402.html" TargetMode="External"/><Relationship Id="rId170" Type="http://schemas.openxmlformats.org/officeDocument/2006/relationships/hyperlink" Target="https://south8.com/" TargetMode="External"/><Relationship Id="rId191" Type="http://schemas.openxmlformats.org/officeDocument/2006/relationships/hyperlink" Target="https://www.volkswagengroupofamerica.com/contact" TargetMode="External"/><Relationship Id="rId205" Type="http://schemas.openxmlformats.org/officeDocument/2006/relationships/hyperlink" Target="https://www.bbb.org/us/al/muscle-shoals/profile/solar-energy-products/shoals-technologies-group-inc-0513-900232550" TargetMode="External"/><Relationship Id="rId107" Type="http://schemas.openxmlformats.org/officeDocument/2006/relationships/hyperlink" Target="https://www.molicel.com/newsroom/archer-selects-molicel-to-supply-battery-cells-for-midnighttm/" TargetMode="External"/><Relationship Id="rId11" Type="http://schemas.openxmlformats.org/officeDocument/2006/relationships/hyperlink" Target="http://www.sparkz.energy/" TargetMode="External"/><Relationship Id="rId32" Type="http://schemas.openxmlformats.org/officeDocument/2006/relationships/hyperlink" Target="https://www.saftbatteries.com/" TargetMode="External"/><Relationship Id="rId37" Type="http://schemas.openxmlformats.org/officeDocument/2006/relationships/hyperlink" Target="https://www.seniorflexonics.com/" TargetMode="External"/><Relationship Id="rId53" Type="http://schemas.openxmlformats.org/officeDocument/2006/relationships/hyperlink" Target="https://www.tenergy.com/" TargetMode="External"/><Relationship Id="rId58" Type="http://schemas.openxmlformats.org/officeDocument/2006/relationships/hyperlink" Target="https://www.ugowork.com/" TargetMode="External"/><Relationship Id="rId74" Type="http://schemas.openxmlformats.org/officeDocument/2006/relationships/hyperlink" Target="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TargetMode="External"/><Relationship Id="rId79" Type="http://schemas.openxmlformats.org/officeDocument/2006/relationships/hyperlink" Target="https://usi-inc.com/" TargetMode="External"/><Relationship Id="rId102" Type="http://schemas.openxmlformats.org/officeDocument/2006/relationships/hyperlink" Target="https://coulombsolutions.com/" TargetMode="External"/><Relationship Id="rId123" Type="http://schemas.openxmlformats.org/officeDocument/2006/relationships/hyperlink" Target="https://electrovaya.com/" TargetMode="External"/><Relationship Id="rId128" Type="http://schemas.openxmlformats.org/officeDocument/2006/relationships/hyperlink" Target="https://endurancemotive.com/en/" TargetMode="External"/><Relationship Id="rId144" Type="http://schemas.openxmlformats.org/officeDocument/2006/relationships/hyperlink" Target="https://www.greenworkstools.com/" TargetMode="External"/><Relationship Id="rId149" Type="http://schemas.openxmlformats.org/officeDocument/2006/relationships/hyperlink" Target="https://www.automotivedive.com/news/honda-postpones-ontario-canada-investment-ev-batteries-11-billion-tariffs/748149/" TargetMode="External"/><Relationship Id="rId5" Type="http://schemas.openxmlformats.org/officeDocument/2006/relationships/hyperlink" Target="tel:%E2%80%AA607%20398-0618" TargetMode="External"/><Relationship Id="rId90" Type="http://schemas.openxmlformats.org/officeDocument/2006/relationships/hyperlink" Target="https://npplithium.com/" TargetMode="External"/><Relationship Id="rId95" Type="http://schemas.openxmlformats.org/officeDocument/2006/relationships/hyperlink" Target="https://pitchbook.com/profiles/company/481527-19" TargetMode="External"/><Relationship Id="rId160" Type="http://schemas.openxmlformats.org/officeDocument/2006/relationships/hyperlink" Target="https://group.mercedes-benz.com/careers/about-us/locations/location-detail-page-416402.html" TargetMode="External"/><Relationship Id="rId165" Type="http://schemas.openxmlformats.org/officeDocument/2006/relationships/hyperlink" Target="https://mullencommercial.com/contact-us" TargetMode="External"/><Relationship Id="rId181" Type="http://schemas.openxmlformats.org/officeDocument/2006/relationships/hyperlink" Target="https://www.toyota.com/usa/operations/map/tcal" TargetMode="External"/><Relationship Id="rId186" Type="http://schemas.openxmlformats.org/officeDocument/2006/relationships/hyperlink" Target="https://www.ultralifecorporation.com/" TargetMode="External"/><Relationship Id="rId211" Type="http://schemas.microsoft.com/office/2017/10/relationships/threadedComment" Target="../threadedComments/threadedComment4.xml"/><Relationship Id="rId22" Type="http://schemas.openxmlformats.org/officeDocument/2006/relationships/hyperlink" Target="https://www.alpha.com/" TargetMode="External"/><Relationship Id="rId27" Type="http://schemas.openxmlformats.org/officeDocument/2006/relationships/hyperlink" Target="http://www.protechnologies.com/" TargetMode="External"/><Relationship Id="rId43" Type="http://schemas.openxmlformats.org/officeDocument/2006/relationships/hyperlink" Target="https://www.simpliphipower.com/" TargetMode="External"/><Relationship Id="rId48" Type="http://schemas.openxmlformats.org/officeDocument/2006/relationships/hyperlink" Target="https://www.stellantis.com/en/news/press-releases/2022/may/stellantis-and-samsung-announce-battery-plant-in-kokomo" TargetMode="External"/><Relationship Id="rId64" Type="http://schemas.openxmlformats.org/officeDocument/2006/relationships/hyperlink" Target="http://www.nvhkorea.co.kr/ENG" TargetMode="External"/><Relationship Id="rId69" Type="http://schemas.openxmlformats.org/officeDocument/2006/relationships/hyperlink" Target="https://www.fedcobatteries.com/" TargetMode="External"/><Relationship Id="rId113" Type="http://schemas.openxmlformats.org/officeDocument/2006/relationships/hyperlink" Target="https://modbatt.com/" TargetMode="External"/><Relationship Id="rId118" Type="http://schemas.openxmlformats.org/officeDocument/2006/relationships/hyperlink" Target="https://coulombsolutions.com/about-us/" TargetMode="External"/><Relationship Id="rId134" Type="http://schemas.openxmlformats.org/officeDocument/2006/relationships/hyperlink" Target="https://www.fortescue.com/en" TargetMode="External"/><Relationship Id="rId139" Type="http://schemas.openxmlformats.org/officeDocument/2006/relationships/hyperlink" Target="https://www.galvion.com/" TargetMode="External"/><Relationship Id="rId80" Type="http://schemas.openxmlformats.org/officeDocument/2006/relationships/hyperlink" Target="https://usi-inc.com/" TargetMode="External"/><Relationship Id="rId85" Type="http://schemas.openxmlformats.org/officeDocument/2006/relationships/hyperlink" Target="https://gcc02.safelinks.protection.outlook.com/?url=https%3A%2F%2Fnorthamerica.daimlertruck.com%2F&amp;data=05%7C02%7CSara.Dunn%40nrel.gov%7Caf6061286c2a4e8a455008dc97978877%7Ca0f29d7e28cd4f5484427885aee7c080%7C0%7C0%7C638551924304889733%7CUnknown%7CTWFpbGZsb3d8eyJWIjoiMC4wLjAwMDAiLCJQIjoiV2luMzIiLCJBTiI6Ik1haWwiLCJXVCI6Mn0%3D%7C0%7C%7C%7C&amp;sdata=wWKTDanibC7%2BKNsKyBvJ4mXAAgx%2B4kVLmgAwiiGoQSE%3D&amp;reserved=0" TargetMode="External"/><Relationship Id="rId150" Type="http://schemas.openxmlformats.org/officeDocument/2006/relationships/hyperlink" Target="https://inventuspower.com/" TargetMode="External"/><Relationship Id="rId155" Type="http://schemas.openxmlformats.org/officeDocument/2006/relationships/hyperlink" Target="https://lithosenergy.com/" TargetMode="External"/><Relationship Id="rId171" Type="http://schemas.openxmlformats.org/officeDocument/2006/relationships/hyperlink" Target="https://www.stihlusa.com/about-stihl/corporate/facts/" TargetMode="External"/><Relationship Id="rId176" Type="http://schemas.openxmlformats.org/officeDocument/2006/relationships/hyperlink" Target="https://www.swhitech.com/eng/" TargetMode="External"/><Relationship Id="rId192" Type="http://schemas.openxmlformats.org/officeDocument/2006/relationships/hyperlink" Target="https://www.volkswagengroupofamerica.com/" TargetMode="External"/><Relationship Id="rId197" Type="http://schemas.openxmlformats.org/officeDocument/2006/relationships/hyperlink" Target="https://www.lithionbattery.com/engineered-power/home" TargetMode="External"/><Relationship Id="rId206" Type="http://schemas.openxmlformats.org/officeDocument/2006/relationships/printerSettings" Target="../printerSettings/printerSettings10.bin"/><Relationship Id="rId201" Type="http://schemas.openxmlformats.org/officeDocument/2006/relationships/hyperlink" Target="https://www.honda.com/" TargetMode="External"/><Relationship Id="rId12" Type="http://schemas.openxmlformats.org/officeDocument/2006/relationships/hyperlink" Target="https://media.ford.com/content/fordmedia/fna/us/en/news/2023/04/11/ford_s-oakville--ontario--complex-prepares-to-build-next-gen-evs.html" TargetMode="External"/><Relationship Id="rId17" Type="http://schemas.openxmlformats.org/officeDocument/2006/relationships/hyperlink" Target="https://epsenergy.com/" TargetMode="External"/><Relationship Id="rId33" Type="http://schemas.openxmlformats.org/officeDocument/2006/relationships/hyperlink" Target="https://www.saftbatteries.com/" TargetMode="External"/><Relationship Id="rId38" Type="http://schemas.openxmlformats.org/officeDocument/2006/relationships/hyperlink" Target="https://www.sglcarbon.com/" TargetMode="External"/><Relationship Id="rId59" Type="http://schemas.openxmlformats.org/officeDocument/2006/relationships/hyperlink" Target="https://www.voltronix.com/" TargetMode="External"/><Relationship Id="rId103" Type="http://schemas.openxmlformats.org/officeDocument/2006/relationships/hyperlink" Target="https://gcc02.safelinks.protection.outlook.com/?url=https%3A%2F%2Fcoulombsolutions.com%2F&amp;data=05%7C02%7CSara.Dunn%40nrel.gov%7C777fcccd8c0d48adcdf908dd4abddac6%7Ca0f29d7e28cd4f5484427885aee7c080%7C0%7C0%7C638748901614443216%7CUnknown%7CTWFpbGZsb3d8eyJFbXB0eU1hcGkiOnRydWUsIlYiOiIwLjAuMDAwMCIsIlAiOiJXaW4zMiIsIkFOIjoiTWFpbCIsIldUIjoyfQ%3D%3D%7C0%7C%7C%7C&amp;sdata=JcMeXCFZ88rQIDJwrQstqB2pUj2dGnaKrbG%2BFogYnDs%3D&amp;reserved=0" TargetMode="External"/><Relationship Id="rId108" Type="http://schemas.openxmlformats.org/officeDocument/2006/relationships/hyperlink" Target="https://www.bmz-group.com/index.php/en/" TargetMode="External"/><Relationship Id="rId124" Type="http://schemas.openxmlformats.org/officeDocument/2006/relationships/hyperlink" Target="https://emergingpower.com/" TargetMode="External"/><Relationship Id="rId129" Type="http://schemas.openxmlformats.org/officeDocument/2006/relationships/hyperlink" Target="https://energyplug.com/" TargetMode="External"/><Relationship Id="rId54" Type="http://schemas.openxmlformats.org/officeDocument/2006/relationships/hyperlink" Target="https://www.tesla.com/giga-texas" TargetMode="External"/><Relationship Id="rId70" Type="http://schemas.openxmlformats.org/officeDocument/2006/relationships/hyperlink" Target="https://acculonenergy.com/" TargetMode="External"/><Relationship Id="rId75" Type="http://schemas.openxmlformats.org/officeDocument/2006/relationships/hyperlink" Target="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TargetMode="External"/><Relationship Id="rId91" Type="http://schemas.openxmlformats.org/officeDocument/2006/relationships/hyperlink" Target="https://npplithium.com/" TargetMode="External"/><Relationship Id="rId96" Type="http://schemas.openxmlformats.org/officeDocument/2006/relationships/hyperlink" Target="https://www.eaton.com/country.html" TargetMode="External"/><Relationship Id="rId140" Type="http://schemas.openxmlformats.org/officeDocument/2006/relationships/hyperlink" Target="https://www.galvion.com/" TargetMode="External"/><Relationship Id="rId145" Type="http://schemas.openxmlformats.org/officeDocument/2006/relationships/hyperlink" Target="https://www.greenworkstools.com/" TargetMode="External"/><Relationship Id="rId161" Type="http://schemas.openxmlformats.org/officeDocument/2006/relationships/hyperlink" Target="https://milbatteries.com/" TargetMode="External"/><Relationship Id="rId166" Type="http://schemas.openxmlformats.org/officeDocument/2006/relationships/hyperlink" Target="https://enpower-greentech.com/" TargetMode="External"/><Relationship Id="rId182" Type="http://schemas.openxmlformats.org/officeDocument/2006/relationships/hyperlink" Target="https://www.ultiumcell.com/" TargetMode="External"/><Relationship Id="rId187" Type="http://schemas.openxmlformats.org/officeDocument/2006/relationships/hyperlink" Target="https://www.ultralifecorporation.com/" TargetMode="External"/><Relationship Id="rId1" Type="http://schemas.openxmlformats.org/officeDocument/2006/relationships/hyperlink" Target="https://www.thomasnet.com/profile/30966992/sparkz-inc.html?cid=30966992&amp;cov=CN&amp;heading=3540515&amp;searchpos=12&amp;what=Lithium+Ion+Batteries" TargetMode="External"/><Relationship Id="rId6" Type="http://schemas.openxmlformats.org/officeDocument/2006/relationships/hyperlink" Target="https://www.google.com/search?q=LION+Electric+quebec+canada+address&amp;rlz=1C1GCEU_enUS1010US1011&amp;ei=E3_rYtHjBf2JkPIPk8Gg0As&amp;ved=0ahUKEwiRuYSe3qz5AhX9BEQIHZMgCLoQ4dUDCA4&amp;uact=5&amp;oq=LION+Electric+quebec+canada+address&amp;gs_lcp=Cgdnd3Mtd2l6EAMyBQghEKABMgUIIRCgATIFCCEQqwI6BAghEAo6BwghEKABEAo6CAghEB4QFhAdOgYIABAeEBY6BQgAEIYDSgQIQRgASgUIQBIBMUoECEYYAFAAWJk2YJE4aABwAHgAgAFwiAHzEJIBBDIwLjSYAQCgAQKgAQHAAQE&amp;sclient=gws-wiz" TargetMode="External"/><Relationship Id="rId23" Type="http://schemas.openxmlformats.org/officeDocument/2006/relationships/hyperlink" Target="https://www.alpha.com/" TargetMode="External"/><Relationship Id="rId28" Type="http://schemas.openxmlformats.org/officeDocument/2006/relationships/hyperlink" Target="https://www.proterra.com/" TargetMode="External"/><Relationship Id="rId49" Type="http://schemas.openxmlformats.org/officeDocument/2006/relationships/hyperlink" Target="https://www.stryten.com/" TargetMode="External"/><Relationship Id="rId114" Type="http://schemas.openxmlformats.org/officeDocument/2006/relationships/hyperlink" Target="https://www.proterra.com/" TargetMode="External"/><Relationship Id="rId119" Type="http://schemas.openxmlformats.org/officeDocument/2006/relationships/hyperlink" Target="https://durapowergroup.com/" TargetMode="External"/><Relationship Id="rId44" Type="http://schemas.openxmlformats.org/officeDocument/2006/relationships/hyperlink" Target="https://www.soelect.com/" TargetMode="External"/><Relationship Id="rId60" Type="http://schemas.openxmlformats.org/officeDocument/2006/relationships/hyperlink" Target="https://www.wabteccorp.com/" TargetMode="External"/><Relationship Id="rId65" Type="http://schemas.openxmlformats.org/officeDocument/2006/relationships/hyperlink" Target="http://www.nvhkorea.co.kr/ENG" TargetMode="External"/><Relationship Id="rId81" Type="http://schemas.openxmlformats.org/officeDocument/2006/relationships/hyperlink" Target="https://usi-inc.com/about/company-overview/" TargetMode="External"/><Relationship Id="rId86" Type="http://schemas.openxmlformats.org/officeDocument/2006/relationships/hyperlink" Target="https://northamerica.daimlertruck.com/PressDetail/accelera-by-cummins-daimler-truck-and-2024-01-18/" TargetMode="External"/><Relationship Id="rId130" Type="http://schemas.openxmlformats.org/officeDocument/2006/relationships/hyperlink" Target="https://energyplug.com/" TargetMode="External"/><Relationship Id="rId135" Type="http://schemas.openxmlformats.org/officeDocument/2006/relationships/hyperlink" Target="https://www.galvion.com/" TargetMode="External"/><Relationship Id="rId151" Type="http://schemas.openxmlformats.org/officeDocument/2006/relationships/hyperlink" Target="https://inventuspower.com/" TargetMode="External"/><Relationship Id="rId156" Type="http://schemas.openxmlformats.org/officeDocument/2006/relationships/hyperlink" Target="https://lithosenergy.com/" TargetMode="External"/><Relationship Id="rId177" Type="http://schemas.openxmlformats.org/officeDocument/2006/relationships/hyperlink" Target="https://www.sunlight-group.com/en/global/ecosystem/facilities/mebane/" TargetMode="External"/><Relationship Id="rId198" Type="http://schemas.openxmlformats.org/officeDocument/2006/relationships/hyperlink" Target="https://www.lithionbattery.com/engineered-power/about" TargetMode="External"/><Relationship Id="rId172" Type="http://schemas.openxmlformats.org/officeDocument/2006/relationships/hyperlink" Target="https://www.stihlusa.com/about-stihl/corporate/facts/" TargetMode="External"/><Relationship Id="rId193" Type="http://schemas.openxmlformats.org/officeDocument/2006/relationships/hyperlink" Target="https://volthium.com/en/" TargetMode="External"/><Relationship Id="rId202" Type="http://schemas.openxmlformats.org/officeDocument/2006/relationships/hyperlink" Target="https://www.businessnhmagazine.com/article/mikros-technologies-thrives-in-claremont" TargetMode="External"/><Relationship Id="rId207" Type="http://schemas.openxmlformats.org/officeDocument/2006/relationships/drawing" Target="../drawings/drawing4.xml"/><Relationship Id="rId13" Type="http://schemas.openxmlformats.org/officeDocument/2006/relationships/hyperlink" Target="https://www.ford.ca/" TargetMode="External"/><Relationship Id="rId18" Type="http://schemas.openxmlformats.org/officeDocument/2006/relationships/hyperlink" Target="https://elementenergy.com/" TargetMode="External"/><Relationship Id="rId39" Type="http://schemas.openxmlformats.org/officeDocument/2006/relationships/hyperlink" Target="https://www.sglcarbon.com/" TargetMode="External"/><Relationship Id="rId109" Type="http://schemas.openxmlformats.org/officeDocument/2006/relationships/hyperlink" Target="https://www.bmwgroup-werke.com/" TargetMode="External"/><Relationship Id="rId34" Type="http://schemas.openxmlformats.org/officeDocument/2006/relationships/hyperlink" Target="https://www.samsungsdi.com/" TargetMode="External"/><Relationship Id="rId50" Type="http://schemas.openxmlformats.org/officeDocument/2006/relationships/hyperlink" Target="https://www.te.com/usa-en/home.html" TargetMode="External"/><Relationship Id="rId55" Type="http://schemas.openxmlformats.org/officeDocument/2006/relationships/hyperlink" Target="https://www.tesla.com/giga-nevada" TargetMode="External"/><Relationship Id="rId76" Type="http://schemas.openxmlformats.org/officeDocument/2006/relationships/hyperlink" Target="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TargetMode="External"/><Relationship Id="rId97" Type="http://schemas.openxmlformats.org/officeDocument/2006/relationships/hyperlink" Target="https://natron.energy/" TargetMode="External"/><Relationship Id="rId104" Type="http://schemas.openxmlformats.org/officeDocument/2006/relationships/hyperlink" Target="https://octillion.us/" TargetMode="External"/><Relationship Id="rId120" Type="http://schemas.openxmlformats.org/officeDocument/2006/relationships/hyperlink" Target="https://durapowergroup.com/" TargetMode="External"/><Relationship Id="rId125" Type="http://schemas.openxmlformats.org/officeDocument/2006/relationships/hyperlink" Target="https://emergingpower.com/" TargetMode="External"/><Relationship Id="rId141" Type="http://schemas.openxmlformats.org/officeDocument/2006/relationships/hyperlink" Target="https://www.galvion.com/" TargetMode="External"/><Relationship Id="rId146" Type="http://schemas.openxmlformats.org/officeDocument/2006/relationships/hyperlink" Target="https://www.greenworkstools.com/" TargetMode="External"/><Relationship Id="rId167" Type="http://schemas.openxmlformats.org/officeDocument/2006/relationships/hyperlink" Target="https://enpower-greentech.com/" TargetMode="External"/><Relationship Id="rId188" Type="http://schemas.openxmlformats.org/officeDocument/2006/relationships/hyperlink" Target="https://zincfive.com/company/" TargetMode="External"/><Relationship Id="rId7" Type="http://schemas.openxmlformats.org/officeDocument/2006/relationships/hyperlink" Target="http://www.im3ny.com/" TargetMode="External"/><Relationship Id="rId71" Type="http://schemas.openxmlformats.org/officeDocument/2006/relationships/hyperlink" Target="https://acculonenergy.com/" TargetMode="External"/><Relationship Id="rId92" Type="http://schemas.openxmlformats.org/officeDocument/2006/relationships/hyperlink" Target="https://npplithium.com/" TargetMode="External"/><Relationship Id="rId162" Type="http://schemas.openxmlformats.org/officeDocument/2006/relationships/hyperlink" Target="https://milbatteries.com/" TargetMode="External"/><Relationship Id="rId183" Type="http://schemas.openxmlformats.org/officeDocument/2006/relationships/hyperlink" Target="https://www.ultiumcell.com/" TargetMode="External"/><Relationship Id="rId2" Type="http://schemas.openxmlformats.org/officeDocument/2006/relationships/hyperlink" Target="https://www.thomasnet.com/profile/30966992/sparkz-inc.html?cid=30966992&amp;cov=CN&amp;heading=3540515&amp;searchpos=12&amp;what=Lithium+Ion+Batteries" TargetMode="External"/><Relationship Id="rId29" Type="http://schemas.openxmlformats.org/officeDocument/2006/relationships/hyperlink" Target="https://www.proterra.com/" TargetMode="External"/><Relationship Id="rId24" Type="http://schemas.openxmlformats.org/officeDocument/2006/relationships/hyperlink" Target="https://www.parker.com/us/en/divisions/lord-division.html" TargetMode="External"/><Relationship Id="rId40" Type="http://schemas.openxmlformats.org/officeDocument/2006/relationships/hyperlink" Target="https://www.sglcarbon.com/" TargetMode="External"/><Relationship Id="rId45" Type="http://schemas.openxmlformats.org/officeDocument/2006/relationships/hyperlink" Target="https://www.sparkz.energy/" TargetMode="External"/><Relationship Id="rId66" Type="http://schemas.openxmlformats.org/officeDocument/2006/relationships/hyperlink" Target="https://www.gm.ca/en/home.html" TargetMode="External"/><Relationship Id="rId87" Type="http://schemas.openxmlformats.org/officeDocument/2006/relationships/hyperlink" Target="https://www.cummins.com/news/releases/2023/03/08/cummins-launches-accelera-cummins-advance-transition-zero-emissions-future" TargetMode="External"/><Relationship Id="rId110" Type="http://schemas.openxmlformats.org/officeDocument/2006/relationships/hyperlink" Target="https://www.bmwgroup-werke.com/san-luis-potosi/en.html" TargetMode="External"/><Relationship Id="rId115" Type="http://schemas.openxmlformats.org/officeDocument/2006/relationships/hyperlink" Target="https://www.tesla.com/energy" TargetMode="External"/><Relationship Id="rId131" Type="http://schemas.openxmlformats.org/officeDocument/2006/relationships/hyperlink" Target="https://www.estes.energy/" TargetMode="External"/><Relationship Id="rId136" Type="http://schemas.openxmlformats.org/officeDocument/2006/relationships/hyperlink" Target="https://www.galvion.com/" TargetMode="External"/><Relationship Id="rId157" Type="http://schemas.openxmlformats.org/officeDocument/2006/relationships/hyperlink" Target="https://lithosenergy.com/" TargetMode="External"/><Relationship Id="rId178" Type="http://schemas.openxmlformats.org/officeDocument/2006/relationships/hyperlink" Target="https://www.sunlight-group.com/en/global/ecosystem/facilities/athens/" TargetMode="External"/><Relationship Id="rId61" Type="http://schemas.openxmlformats.org/officeDocument/2006/relationships/hyperlink" Target="https://www.yottaenergy.com/" TargetMode="External"/><Relationship Id="rId82" Type="http://schemas.openxmlformats.org/officeDocument/2006/relationships/hyperlink" Target="https://www.ameresco.com/" TargetMode="External"/><Relationship Id="rId152" Type="http://schemas.openxmlformats.org/officeDocument/2006/relationships/hyperlink" Target="http://www.lithiumrhino.com/" TargetMode="External"/><Relationship Id="rId173" Type="http://schemas.openxmlformats.org/officeDocument/2006/relationships/hyperlink" Target="https://www.stihlusa.com/about-stihl/corporate/facts/" TargetMode="External"/><Relationship Id="rId194" Type="http://schemas.openxmlformats.org/officeDocument/2006/relationships/hyperlink" Target="https://volthium.com/en/" TargetMode="External"/><Relationship Id="rId199" Type="http://schemas.openxmlformats.org/officeDocument/2006/relationships/hyperlink" Target="https://www.investontario.ca/press-release/magna-expands-ontario-ev-operations-new-brampton-plant-five-upgraded-facilities" TargetMode="External"/><Relationship Id="rId203" Type="http://schemas.openxmlformats.org/officeDocument/2006/relationships/hyperlink" Target="https://www.motivaircorp.com/news/motivair-relocates-corporate-headquarters" TargetMode="External"/><Relationship Id="rId208" Type="http://schemas.openxmlformats.org/officeDocument/2006/relationships/vmlDrawing" Target="../drawings/vmlDrawing4.vml"/><Relationship Id="rId19" Type="http://schemas.openxmlformats.org/officeDocument/2006/relationships/hyperlink" Target="https://eneon-es.com/" TargetMode="External"/><Relationship Id="rId14" Type="http://schemas.openxmlformats.org/officeDocument/2006/relationships/hyperlink" Target="https://www.batteryspace.com/?gad=1&amp;gclid=Cj0KCQjwk96lBhDHARIsAEKO4xY2o39jDdsYILun_GXH8PAloFNva54KUidx4aN6RDw6Uc46SGLc530aAjq2EALw_wcB" TargetMode="External"/><Relationship Id="rId30" Type="http://schemas.openxmlformats.org/officeDocument/2006/relationships/hyperlink" Target="https://rivian.com/our-company" TargetMode="External"/><Relationship Id="rId35" Type="http://schemas.openxmlformats.org/officeDocument/2006/relationships/hyperlink" Target="https://www.samsungsdi.com/" TargetMode="External"/><Relationship Id="rId56" Type="http://schemas.openxmlformats.org/officeDocument/2006/relationships/hyperlink" Target="https://www.tesla.com/giga-nevada" TargetMode="External"/><Relationship Id="rId77" Type="http://schemas.openxmlformats.org/officeDocument/2006/relationships/hyperlink" Target="https://www.wgyates.net/news/panasonic-awards-turner-yates-contract-to-build-ev-battery-plant" TargetMode="External"/><Relationship Id="rId100" Type="http://schemas.openxmlformats.org/officeDocument/2006/relationships/hyperlink" Target="https://www.foxconn.com/en-us/about/group-profile" TargetMode="External"/><Relationship Id="rId105" Type="http://schemas.openxmlformats.org/officeDocument/2006/relationships/hyperlink" Target="https://octillion.us/" TargetMode="External"/><Relationship Id="rId126" Type="http://schemas.openxmlformats.org/officeDocument/2006/relationships/hyperlink" Target="https://emergingpower.com/;" TargetMode="External"/><Relationship Id="rId147" Type="http://schemas.openxmlformats.org/officeDocument/2006/relationships/hyperlink" Target="https://lgeshonda.com/" TargetMode="External"/><Relationship Id="rId168" Type="http://schemas.openxmlformats.org/officeDocument/2006/relationships/hyperlink" Target="https://south8.com/" TargetMode="External"/><Relationship Id="rId8" Type="http://schemas.openxmlformats.org/officeDocument/2006/relationships/hyperlink" Target="http://www.polyplus.com/" TargetMode="External"/><Relationship Id="rId51" Type="http://schemas.openxmlformats.org/officeDocument/2006/relationships/hyperlink" Target="https://www.te.com/usa-en/home.html" TargetMode="External"/><Relationship Id="rId72" Type="http://schemas.openxmlformats.org/officeDocument/2006/relationships/hyperlink" Target="https://acculonenergy.com/" TargetMode="External"/><Relationship Id="rId93" Type="http://schemas.openxmlformats.org/officeDocument/2006/relationships/hyperlink" Target="https://echandia.se/" TargetMode="External"/><Relationship Id="rId98" Type="http://schemas.openxmlformats.org/officeDocument/2006/relationships/hyperlink" Target="https://natron.energy/" TargetMode="External"/><Relationship Id="rId121" Type="http://schemas.openxmlformats.org/officeDocument/2006/relationships/hyperlink" Target="https://durapowergroup.com/" TargetMode="External"/><Relationship Id="rId142" Type="http://schemas.openxmlformats.org/officeDocument/2006/relationships/hyperlink" Target="https://www.galvion.com/" TargetMode="External"/><Relationship Id="rId163" Type="http://schemas.openxmlformats.org/officeDocument/2006/relationships/hyperlink" Target="https://milbatteries.com/" TargetMode="External"/><Relationship Id="rId184" Type="http://schemas.openxmlformats.org/officeDocument/2006/relationships/hyperlink" Target="https://www.ultiumcell.com/" TargetMode="External"/><Relationship Id="rId189" Type="http://schemas.openxmlformats.org/officeDocument/2006/relationships/hyperlink" Target="https://zincfive.com/company/" TargetMode="External"/><Relationship Id="rId3" Type="http://schemas.openxmlformats.org/officeDocument/2006/relationships/hyperlink" Target="tel:510.841.7242" TargetMode="External"/><Relationship Id="rId25" Type="http://schemas.openxmlformats.org/officeDocument/2006/relationships/hyperlink" Target="https://www.polyplus.com/" TargetMode="External"/><Relationship Id="rId46" Type="http://schemas.openxmlformats.org/officeDocument/2006/relationships/hyperlink" Target="https://www.statevolt.com/" TargetMode="External"/><Relationship Id="rId67" Type="http://schemas.openxmlformats.org/officeDocument/2006/relationships/hyperlink" Target="https://www.deere.com/" TargetMode="External"/><Relationship Id="rId116" Type="http://schemas.openxmlformats.org/officeDocument/2006/relationships/hyperlink" Target="https://coulombsolutions.com/csi-battery-systems/" TargetMode="External"/><Relationship Id="rId137" Type="http://schemas.openxmlformats.org/officeDocument/2006/relationships/hyperlink" Target="https://www.galvion.com/" TargetMode="External"/><Relationship Id="rId158" Type="http://schemas.openxmlformats.org/officeDocument/2006/relationships/hyperlink" Target="https://group.mercedes-benz.com/careers/about-us/locations/location-detail-page-416402.html" TargetMode="External"/><Relationship Id="rId20" Type="http://schemas.openxmlformats.org/officeDocument/2006/relationships/hyperlink" Target="https://www.purcellsystems.com/" TargetMode="External"/><Relationship Id="rId41" Type="http://schemas.openxmlformats.org/officeDocument/2006/relationships/hyperlink" Target="https://www.sglcarbon.com/" TargetMode="External"/><Relationship Id="rId62" Type="http://schemas.openxmlformats.org/officeDocument/2006/relationships/hyperlink" Target="https://www.zakurobattery.com/" TargetMode="External"/><Relationship Id="rId83" Type="http://schemas.openxmlformats.org/officeDocument/2006/relationships/hyperlink" Target="https://www.ameresco.com/" TargetMode="External"/><Relationship Id="rId88" Type="http://schemas.openxmlformats.org/officeDocument/2006/relationships/hyperlink" Target="https://hithium.com/en/" TargetMode="External"/><Relationship Id="rId111" Type="http://schemas.openxmlformats.org/officeDocument/2006/relationships/hyperlink" Target="https://www.forseepower.com/press-release/forsee-power-equips-oem-westward-industries/" TargetMode="External"/><Relationship Id="rId132" Type="http://schemas.openxmlformats.org/officeDocument/2006/relationships/hyperlink" Target="https://www.estes.energy/" TargetMode="External"/><Relationship Id="rId153" Type="http://schemas.openxmlformats.org/officeDocument/2006/relationships/hyperlink" Target="http://www.lithiumrhino.com/" TargetMode="External"/><Relationship Id="rId174" Type="http://schemas.openxmlformats.org/officeDocument/2006/relationships/hyperlink" Target="https://www.swhitech.com/eng/" TargetMode="External"/><Relationship Id="rId179" Type="http://schemas.openxmlformats.org/officeDocument/2006/relationships/hyperlink" Target="https://pressroom.toyota.com/a-fresh-coat-toyota-kentucky-invests-922-million-to-build-advanced-paint-facility/" TargetMode="External"/><Relationship Id="rId195" Type="http://schemas.openxmlformats.org/officeDocument/2006/relationships/hyperlink" Target="https://volthium.com/en/" TargetMode="External"/><Relationship Id="rId209" Type="http://schemas.openxmlformats.org/officeDocument/2006/relationships/table" Target="../tables/table6.xml"/><Relationship Id="rId190" Type="http://schemas.openxmlformats.org/officeDocument/2006/relationships/hyperlink" Target="https://www.volkswagengroupofamerica.com/" TargetMode="External"/><Relationship Id="rId204" Type="http://schemas.openxmlformats.org/officeDocument/2006/relationships/hyperlink" Target="https://www.bbb.org/us/al/muscle-shoals/profile/solar-energy-products/shoals-technologies-group-inc-0513-900232550" TargetMode="External"/><Relationship Id="rId15" Type="http://schemas.openxmlformats.org/officeDocument/2006/relationships/hyperlink" Target="https://www.borgwarner.com/acquires/akasol" TargetMode="External"/><Relationship Id="rId36" Type="http://schemas.openxmlformats.org/officeDocument/2006/relationships/hyperlink" Target="https://www.seniorflexonics.com/" TargetMode="External"/><Relationship Id="rId57" Type="http://schemas.openxmlformats.org/officeDocument/2006/relationships/hyperlink" Target="https://www.trojanbattery.com/" TargetMode="External"/><Relationship Id="rId106" Type="http://schemas.openxmlformats.org/officeDocument/2006/relationships/hyperlink" Target="https://www.airport-technology.com/news/archer-aircraft-facility-georgia/" TargetMode="External"/><Relationship Id="rId127" Type="http://schemas.openxmlformats.org/officeDocument/2006/relationships/hyperlink" Target="https://endurancemotive.com/en/" TargetMode="External"/><Relationship Id="rId10" Type="http://schemas.openxmlformats.org/officeDocument/2006/relationships/hyperlink" Target="https://nrel.sharepoint.com/sites/NattBattDatabase/AppData/Local/Box/AppData/Local/Microsoft/tvonkueg/AppData/Local/Microsoft/Windows/tvonkueg/AppData/Local/var/folders/w7/mv1v1tvd4cjb88mhvpc6qbgshylc7c/AppData/Local/Microsoft/Windows/INetCache/AppData/Local/Microsoft/Windows/AppData/AppData/Local/Microsoft/Windows/INetCache/Content.Outlook/AppData/Local/Microsoft/Windows/INetCache/AppData/Local/Microsoft/Windows/INetCache/Content.Outlook/AppData/Local/Microsoft/Windows/INetCache/Content.Outlook/AppData/Local/Box/AppData/AppData/AppData/Local/AppData/Local/AppData/Local/AppData/Local/AppData/Roaming/AppData/Local/Downloads/vale.com" TargetMode="External"/><Relationship Id="rId31" Type="http://schemas.openxmlformats.org/officeDocument/2006/relationships/hyperlink" Target="https://www.saftbatteries.com/" TargetMode="External"/><Relationship Id="rId52" Type="http://schemas.openxmlformats.org/officeDocument/2006/relationships/hyperlink" Target="https://www.te.com/usa-en/home.html" TargetMode="External"/><Relationship Id="rId73" Type="http://schemas.openxmlformats.org/officeDocument/2006/relationships/hyperlink" Target="https://acculonenergy.com/" TargetMode="External"/><Relationship Id="rId78" Type="http://schemas.openxmlformats.org/officeDocument/2006/relationships/hyperlink" Target="https://usi-inc.com/" TargetMode="External"/><Relationship Id="rId94" Type="http://schemas.openxmlformats.org/officeDocument/2006/relationships/hyperlink" Target="https://www.fleetzero.com/" TargetMode="External"/><Relationship Id="rId99" Type="http://schemas.openxmlformats.org/officeDocument/2006/relationships/hyperlink" Target="https://www.foxconn.com/en-us/about/group-profile" TargetMode="External"/><Relationship Id="rId101" Type="http://schemas.openxmlformats.org/officeDocument/2006/relationships/hyperlink" Target="mailto:BoLee@evtico.com" TargetMode="External"/><Relationship Id="rId122" Type="http://schemas.openxmlformats.org/officeDocument/2006/relationships/hyperlink" Target="https://electrovaya.com/press/electrovaya-announces-start-of-battery-system-manufacturing-in-jamestown-ny/" TargetMode="External"/><Relationship Id="rId143" Type="http://schemas.openxmlformats.org/officeDocument/2006/relationships/hyperlink" Target="https://www.gotion.com/" TargetMode="External"/><Relationship Id="rId148" Type="http://schemas.openxmlformats.org/officeDocument/2006/relationships/hyperlink" Target="https://lgeshonda.com/" TargetMode="External"/><Relationship Id="rId164" Type="http://schemas.openxmlformats.org/officeDocument/2006/relationships/hyperlink" Target="https://mullencommercial.com/contact-us" TargetMode="External"/><Relationship Id="rId169" Type="http://schemas.openxmlformats.org/officeDocument/2006/relationships/hyperlink" Target="https://south8.com/" TargetMode="External"/><Relationship Id="rId185" Type="http://schemas.openxmlformats.org/officeDocument/2006/relationships/hyperlink" Target="https://www.ultralifecorporation.com/" TargetMode="External"/><Relationship Id="rId4" Type="http://schemas.openxmlformats.org/officeDocument/2006/relationships/hyperlink" Target="https://www.google.com/search?q=highpower+Mountain+View%2C+CA+94040%2C+US&amp;rlz=1C1GCEU_enUS1010US1011&amp;oq=highpower+Mountain+View%2C+CA+94040%2C+US+&amp;aqs=chrome..69i57.15125j0j4&amp;sourceid=chrome&amp;ie=UTF-8" TargetMode="External"/><Relationship Id="rId9" Type="http://schemas.openxmlformats.org/officeDocument/2006/relationships/hyperlink" Target="http://www.sparkz.energy/" TargetMode="External"/><Relationship Id="rId180" Type="http://schemas.openxmlformats.org/officeDocument/2006/relationships/hyperlink" Target="https://www.toyota.com/usa/operations/map/tcal" TargetMode="External"/><Relationship Id="rId210" Type="http://schemas.openxmlformats.org/officeDocument/2006/relationships/comments" Target="../comments4.xml"/><Relationship Id="rId26" Type="http://schemas.openxmlformats.org/officeDocument/2006/relationships/hyperlink" Target="https://tr.pomega.com/en/pomega-energy-storage-technologies-breaks-ground-for-new-lithium-ion-battery-plant/" TargetMode="External"/><Relationship Id="rId47" Type="http://schemas.openxmlformats.org/officeDocument/2006/relationships/hyperlink" Target="https://www.stellantis.com/en/news/press-releases/2022/march/stellantis-and-lg-energy-solution-to-invest-over-5-billion-cad-in-joint-venture-for-first-large-scale-lithium-Ion-battery-production-plant-in-canada" TargetMode="External"/><Relationship Id="rId68" Type="http://schemas.openxmlformats.org/officeDocument/2006/relationships/hyperlink" Target="https://www.blacktealenergy.com/" TargetMode="External"/><Relationship Id="rId89" Type="http://schemas.openxmlformats.org/officeDocument/2006/relationships/hyperlink" Target="https://npplithium.com/" TargetMode="External"/><Relationship Id="rId112" Type="http://schemas.openxmlformats.org/officeDocument/2006/relationships/hyperlink" Target="https://www.hyundainews.com/en-us/releases/3920" TargetMode="External"/><Relationship Id="rId133" Type="http://schemas.openxmlformats.org/officeDocument/2006/relationships/hyperlink" Target="https://www.fortescue.com/en" TargetMode="External"/><Relationship Id="rId154" Type="http://schemas.openxmlformats.org/officeDocument/2006/relationships/hyperlink" Target="http://www.lithiumrhino.com/" TargetMode="External"/><Relationship Id="rId175" Type="http://schemas.openxmlformats.org/officeDocument/2006/relationships/hyperlink" Target="https://www.swhitech.com/eng/" TargetMode="External"/><Relationship Id="rId196" Type="http://schemas.openxmlformats.org/officeDocument/2006/relationships/hyperlink" Target="https://www.lithionbattery.com/charger/home" TargetMode="External"/><Relationship Id="rId200" Type="http://schemas.openxmlformats.org/officeDocument/2006/relationships/hyperlink" Target="https://one.ai/grid" TargetMode="External"/><Relationship Id="rId16" Type="http://schemas.openxmlformats.org/officeDocument/2006/relationships/hyperlink" Target="https://www.borgwarner.com/acquires/akasol"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www.pnecycle.com/" TargetMode="External"/><Relationship Id="rId117" Type="http://schemas.openxmlformats.org/officeDocument/2006/relationships/hyperlink" Target="https://www.energy.gov/mesc/bipartisan-infrastructure-law-battery-materials-processing-and-battery-manufacturing-recycling" TargetMode="External"/><Relationship Id="rId21" Type="http://schemas.openxmlformats.org/officeDocument/2006/relationships/hyperlink" Target="https://www.cirbasolutions.com/" TargetMode="External"/><Relationship Id="rId42" Type="http://schemas.openxmlformats.org/officeDocument/2006/relationships/hyperlink" Target="https://www.ubr-intl.com/" TargetMode="External"/><Relationship Id="rId47" Type="http://schemas.openxmlformats.org/officeDocument/2006/relationships/hyperlink" Target="https://www.americanbatterytechnology.com/" TargetMode="External"/><Relationship Id="rId63" Type="http://schemas.openxmlformats.org/officeDocument/2006/relationships/hyperlink" Target="http://www.unionbatterydisposal.com/" TargetMode="External"/><Relationship Id="rId68" Type="http://schemas.openxmlformats.org/officeDocument/2006/relationships/hyperlink" Target="https://www.veolianorthamerica.com/" TargetMode="External"/><Relationship Id="rId84" Type="http://schemas.openxmlformats.org/officeDocument/2006/relationships/hyperlink" Target="https://gcc02.safelinks.protection.outlook.com/?url=https%3A%2F%2Fwww.relyionenergy.com%2F&amp;data=05%7C02%7CSara.Dunn%40nrel.gov%7Caf6061286c2a4e8a455008dc97978877%7Ca0f29d7e28cd4f5484427885aee7c080%7C0%7C0%7C638551924305121482%7CUnknown%7CTWFpbGZsb3d8eyJWIjoiMC4wLjAwMDAiLCJQIjoiV2luMzIiLCJBTiI6Ik1haWwiLCJXVCI6Mn0%3D%7C0%7C%7C%7C&amp;sdata=RkqhXx8%2FtLDSVruw0CoN3wsm0lh111gQ7Jm5pWBINrk%3D&amp;reserved=0" TargetMode="External"/><Relationship Id="rId89" Type="http://schemas.openxmlformats.org/officeDocument/2006/relationships/hyperlink" Target="https://www.radiusrecycling.com/company" TargetMode="External"/><Relationship Id="rId112" Type="http://schemas.openxmlformats.org/officeDocument/2006/relationships/hyperlink" Target="https://www.prnewswire.com/news-releases/american-battery-technology-company-selected-for-highly-competitive-150-million-federal-grant-to-be-applied-towards-the-construction-of-its-second-lithium-ion-battery-recycling-facility-302255478.html" TargetMode="External"/><Relationship Id="rId16" Type="http://schemas.openxmlformats.org/officeDocument/2006/relationships/hyperlink" Target="https://www.cirbasolutions.com/" TargetMode="External"/><Relationship Id="rId107" Type="http://schemas.openxmlformats.org/officeDocument/2006/relationships/hyperlink" Target="https://donutparts.com/" TargetMode="External"/><Relationship Id="rId11" Type="http://schemas.openxmlformats.org/officeDocument/2006/relationships/hyperlink" Target="https://www.car-part.com/,%20V" TargetMode="External"/><Relationship Id="rId32" Type="http://schemas.openxmlformats.org/officeDocument/2006/relationships/hyperlink" Target="https://www.redwoodmaterials.com/" TargetMode="External"/><Relationship Id="rId37" Type="http://schemas.openxmlformats.org/officeDocument/2006/relationships/hyperlink" Target="https://smartville.io/" TargetMode="External"/><Relationship Id="rId53" Type="http://schemas.openxmlformats.org/officeDocument/2006/relationships/hyperlink" Target="https://www.werecyclebatteries.com/" TargetMode="External"/><Relationship Id="rId58" Type="http://schemas.openxmlformats.org/officeDocument/2006/relationships/hyperlink" Target="https://bamboocharge.com/battery-2/" TargetMode="External"/><Relationship Id="rId74" Type="http://schemas.openxmlformats.org/officeDocument/2006/relationships/hyperlink" Target="https://secondlifelithium.com/" TargetMode="External"/><Relationship Id="rId79" Type="http://schemas.openxmlformats.org/officeDocument/2006/relationships/hyperlink" Target="https://www.samsarresources.com/about-us" TargetMode="External"/><Relationship Id="rId102" Type="http://schemas.openxmlformats.org/officeDocument/2006/relationships/hyperlink" Target="https://lamprecycling.veoliaes.com/about_us/facilities/West-Bridgewater?pid=770" TargetMode="External"/><Relationship Id="rId123" Type="http://schemas.openxmlformats.org/officeDocument/2006/relationships/hyperlink" Target="https://akirecycling.com/" TargetMode="External"/><Relationship Id="rId5" Type="http://schemas.openxmlformats.org/officeDocument/2006/relationships/hyperlink" Target="https://www.ascendelements.com/" TargetMode="External"/><Relationship Id="rId90" Type="http://schemas.openxmlformats.org/officeDocument/2006/relationships/hyperlink" Target="https://www.radiusrecycling.com/company" TargetMode="External"/><Relationship Id="rId95" Type="http://schemas.openxmlformats.org/officeDocument/2006/relationships/hyperlink" Target="https://www.coxautoinc.com/ev-battery-solutions/" TargetMode="External"/><Relationship Id="rId19" Type="http://schemas.openxmlformats.org/officeDocument/2006/relationships/hyperlink" Target="https://www.cirbasolutions.com/" TargetMode="External"/><Relationship Id="rId14" Type="http://schemas.openxmlformats.org/officeDocument/2006/relationships/hyperlink" Target="https://www.cirbasolutions.com/" TargetMode="External"/><Relationship Id="rId22" Type="http://schemas.openxmlformats.org/officeDocument/2006/relationships/hyperlink" Target="https://www.glencore.com/" TargetMode="External"/><Relationship Id="rId27" Type="http://schemas.openxmlformats.org/officeDocument/2006/relationships/hyperlink" Target="https://www.pnecycle.com/" TargetMode="External"/><Relationship Id="rId30" Type="http://schemas.openxmlformats.org/officeDocument/2006/relationships/hyperlink" Target="https://www.redwoodmaterials.com/" TargetMode="External"/><Relationship Id="rId35" Type="http://schemas.openxmlformats.org/officeDocument/2006/relationships/hyperlink" Target="https://www.repurpose.energy/" TargetMode="External"/><Relationship Id="rId43" Type="http://schemas.openxmlformats.org/officeDocument/2006/relationships/hyperlink" Target="https://lamprecycling.veoliaes.com/about_us/facilities/phoenix?pid=764" TargetMode="External"/><Relationship Id="rId48" Type="http://schemas.openxmlformats.org/officeDocument/2006/relationships/hyperlink" Target="https://www.austinelements.com/" TargetMode="External"/><Relationship Id="rId56" Type="http://schemas.openxmlformats.org/officeDocument/2006/relationships/hyperlink" Target="https://2ndlifebatteries.com/" TargetMode="External"/><Relationship Id="rId64" Type="http://schemas.openxmlformats.org/officeDocument/2006/relationships/hyperlink" Target="https://unionbatterydisposal.com/" TargetMode="External"/><Relationship Id="rId69" Type="http://schemas.openxmlformats.org/officeDocument/2006/relationships/hyperlink" Target="https://www.veolianorthamerica.com/about/who-we-are" TargetMode="External"/><Relationship Id="rId77" Type="http://schemas.openxmlformats.org/officeDocument/2006/relationships/hyperlink" Target="https://www.samsarresources.com/" TargetMode="External"/><Relationship Id="rId100" Type="http://schemas.openxmlformats.org/officeDocument/2006/relationships/hyperlink" Target="https://www.veolianorthamerica.com/" TargetMode="External"/><Relationship Id="rId105" Type="http://schemas.openxmlformats.org/officeDocument/2006/relationships/hyperlink" Target="https://donutparts.com/" TargetMode="External"/><Relationship Id="rId113" Type="http://schemas.openxmlformats.org/officeDocument/2006/relationships/hyperlink" Target="https://www.energy.gov/mesc/bipartisan-infrastructure-law-battery-materials-processing-and-battery-manufacturing-recycling" TargetMode="External"/><Relationship Id="rId118" Type="http://schemas.openxmlformats.org/officeDocument/2006/relationships/hyperlink" Target="https://www.bluewhalematerials.com/" TargetMode="External"/><Relationship Id="rId126" Type="http://schemas.openxmlformats.org/officeDocument/2006/relationships/drawing" Target="../drawings/drawing5.xml"/><Relationship Id="rId8" Type="http://schemas.openxmlformats.org/officeDocument/2006/relationships/hyperlink" Target="https://www.bluestarrecyclers.org/" TargetMode="External"/><Relationship Id="rId51" Type="http://schemas.openxmlformats.org/officeDocument/2006/relationships/hyperlink" Target="mailto:miguel@momentenergy.com" TargetMode="External"/><Relationship Id="rId72" Type="http://schemas.openxmlformats.org/officeDocument/2006/relationships/hyperlink" Target="https://www.bbbind.com/terrepower" TargetMode="External"/><Relationship Id="rId80" Type="http://schemas.openxmlformats.org/officeDocument/2006/relationships/hyperlink" Target="https://robertsonautosalvage.com/" TargetMode="External"/><Relationship Id="rId85" Type="http://schemas.openxmlformats.org/officeDocument/2006/relationships/hyperlink" Target="https://www.relyionenergy.com/" TargetMode="External"/><Relationship Id="rId93" Type="http://schemas.openxmlformats.org/officeDocument/2006/relationships/hyperlink" Target="https://www.poshrobotics.com/" TargetMode="External"/><Relationship Id="rId98" Type="http://schemas.openxmlformats.org/officeDocument/2006/relationships/hyperlink" Target="https://www.samsarresources.com/" TargetMode="External"/><Relationship Id="rId121" Type="http://schemas.openxmlformats.org/officeDocument/2006/relationships/hyperlink" Target="https://bridgegreenupcycle.com/" TargetMode="External"/><Relationship Id="rId3" Type="http://schemas.openxmlformats.org/officeDocument/2006/relationships/hyperlink" Target="tel:18008528127" TargetMode="External"/><Relationship Id="rId12" Type="http://schemas.openxmlformats.org/officeDocument/2006/relationships/hyperlink" Target="https://www.cirbasolutions.com/" TargetMode="External"/><Relationship Id="rId17" Type="http://schemas.openxmlformats.org/officeDocument/2006/relationships/hyperlink" Target="https://www.cirbasolutions.com/" TargetMode="External"/><Relationship Id="rId25" Type="http://schemas.openxmlformats.org/officeDocument/2006/relationships/hyperlink" Target="https://www.ohm-inc.com/" TargetMode="External"/><Relationship Id="rId33" Type="http://schemas.openxmlformats.org/officeDocument/2006/relationships/hyperlink" Target="https://www.redwoodmaterials.com/" TargetMode="External"/><Relationship Id="rId38" Type="http://schemas.openxmlformats.org/officeDocument/2006/relationships/hyperlink" Target="https://www.spiersnewtechnologies.com/" TargetMode="External"/><Relationship Id="rId46" Type="http://schemas.openxmlformats.org/officeDocument/2006/relationships/hyperlink" Target="https://ecobat.com/" TargetMode="External"/><Relationship Id="rId59" Type="http://schemas.openxmlformats.org/officeDocument/2006/relationships/hyperlink" Target="https://www.greenli-ion.com/" TargetMode="External"/><Relationship Id="rId67" Type="http://schemas.openxmlformats.org/officeDocument/2006/relationships/hyperlink" Target="https://www.veolianorthamerica.com/" TargetMode="External"/><Relationship Id="rId103" Type="http://schemas.openxmlformats.org/officeDocument/2006/relationships/hyperlink" Target="https://www.veolia.com/en" TargetMode="External"/><Relationship Id="rId108" Type="http://schemas.openxmlformats.org/officeDocument/2006/relationships/hyperlink" Target="https://gcc02.safelinks.protection.outlook.com/?url=https%3A%2F%2Faleonmetals.com%2Farm%2F&amp;data=05%7C02%7CMichael.Khalfin%40nrel.gov%7C72b51d9a7b6d4042927f08dcd716c83e%7Ca0f29d7e28cd4f5484427885aee7c080%7C0%7C0%7C638621740065588627%7CUnknown%7CTWFpbGZsb3d8eyJWIjoiMC4wLjAwMDAiLCJQIjoiV2luMzIiLCJBTiI6Ik1haWwiLCJXVCI6Mn0%3D%7C0%7C%7C%7C&amp;sdata=%2BPuKg3gsOtx9unbssHvf%2FjqOzMoz33Hn7kTi7DeRJD8%3D&amp;reserved=0" TargetMode="External"/><Relationship Id="rId116" Type="http://schemas.openxmlformats.org/officeDocument/2006/relationships/hyperlink" Target="https://www.ascendelements.com/" TargetMode="External"/><Relationship Id="rId124" Type="http://schemas.openxmlformats.org/officeDocument/2006/relationships/hyperlink" Target="https://www.prnewswire.com/news-releases/lithion-recycling-advances-the-construction-of-its-first-commercial-plant-and-becomes-lithion-technologies-301818916.html" TargetMode="External"/><Relationship Id="rId20" Type="http://schemas.openxmlformats.org/officeDocument/2006/relationships/hyperlink" Target="https://www.cirbasolutions.com/" TargetMode="External"/><Relationship Id="rId41" Type="http://schemas.openxmlformats.org/officeDocument/2006/relationships/hyperlink" Target="https://www.umicore.com/" TargetMode="External"/><Relationship Id="rId54" Type="http://schemas.openxmlformats.org/officeDocument/2006/relationships/hyperlink" Target="https://2ndlifebatteries.com/" TargetMode="External"/><Relationship Id="rId62" Type="http://schemas.openxmlformats.org/officeDocument/2006/relationships/hyperlink" Target="https://www.li-ind.com/posts/li-industries-raises-series-b-funding-to-expand-next-generation-battery-recycling-technology" TargetMode="External"/><Relationship Id="rId70" Type="http://schemas.openxmlformats.org/officeDocument/2006/relationships/hyperlink" Target="https://www.pactthermoshield.com/" TargetMode="External"/><Relationship Id="rId75" Type="http://schemas.openxmlformats.org/officeDocument/2006/relationships/hyperlink" Target="https://secondlifelithium.com/" TargetMode="External"/><Relationship Id="rId83" Type="http://schemas.openxmlformats.org/officeDocument/2006/relationships/hyperlink" Target="https://www.linkedin.com/feed/update/urn:li:activity:7222696865106964480/" TargetMode="External"/><Relationship Id="rId88" Type="http://schemas.openxmlformats.org/officeDocument/2006/relationships/hyperlink" Target="https://www.radiusrecycling.com/company" TargetMode="External"/><Relationship Id="rId91" Type="http://schemas.openxmlformats.org/officeDocument/2006/relationships/hyperlink" Target="https://www.poshrobotics.com/" TargetMode="External"/><Relationship Id="rId96" Type="http://schemas.openxmlformats.org/officeDocument/2006/relationships/hyperlink" Target="https://www.coxautoinc.com/" TargetMode="External"/><Relationship Id="rId111" Type="http://schemas.openxmlformats.org/officeDocument/2006/relationships/hyperlink" Target="https://www.clarios.com/" TargetMode="External"/><Relationship Id="rId1" Type="http://schemas.openxmlformats.org/officeDocument/2006/relationships/hyperlink" Target="https://www.google.com/search?q=RePurpose+Energy%2C+Inc.&amp;rlz=1C1GCEU_enUS1010US1011&amp;oq=RePurpose+Energy%2C+Inc.&amp;aqs=chrome..69i57j0i22i30j0i390l2.694j0j4&amp;sourceid=chrome&amp;ie=UTF-8" TargetMode="External"/><Relationship Id="rId6" Type="http://schemas.openxmlformats.org/officeDocument/2006/relationships/hyperlink" Target="https://www.ascendelements.com/" TargetMode="External"/><Relationship Id="rId15" Type="http://schemas.openxmlformats.org/officeDocument/2006/relationships/hyperlink" Target="https://www.cirbasolutions.com/" TargetMode="External"/><Relationship Id="rId23" Type="http://schemas.openxmlformats.org/officeDocument/2006/relationships/hyperlink" Target="https://www.lithionrecycling.com/" TargetMode="External"/><Relationship Id="rId28" Type="http://schemas.openxmlformats.org/officeDocument/2006/relationships/hyperlink" Target="https://www.recyclico.com/" TargetMode="External"/><Relationship Id="rId36" Type="http://schemas.openxmlformats.org/officeDocument/2006/relationships/hyperlink" Target="https://www.sesrecycling.com/" TargetMode="External"/><Relationship Id="rId49" Type="http://schemas.openxmlformats.org/officeDocument/2006/relationships/hyperlink" Target="https://www.austinelements.com/" TargetMode="External"/><Relationship Id="rId57" Type="http://schemas.openxmlformats.org/officeDocument/2006/relationships/hyperlink" Target="https://bamboocharge.com/battery-2/" TargetMode="External"/><Relationship Id="rId106" Type="http://schemas.openxmlformats.org/officeDocument/2006/relationships/hyperlink" Target="tel:+1%20916-346-4073" TargetMode="External"/><Relationship Id="rId114" Type="http://schemas.openxmlformats.org/officeDocument/2006/relationships/hyperlink" Target="https://www.americanbatterytechnology.com/" TargetMode="External"/><Relationship Id="rId119" Type="http://schemas.openxmlformats.org/officeDocument/2006/relationships/hyperlink" Target="https://www.bluewhalematerials.com/" TargetMode="External"/><Relationship Id="rId127" Type="http://schemas.openxmlformats.org/officeDocument/2006/relationships/table" Target="../tables/table7.xml"/><Relationship Id="rId10" Type="http://schemas.openxmlformats.org/officeDocument/2006/relationships/hyperlink" Target="https://www.call2recycle.org/" TargetMode="External"/><Relationship Id="rId31" Type="http://schemas.openxmlformats.org/officeDocument/2006/relationships/hyperlink" Target="https://www.redwoodmaterials.com/" TargetMode="External"/><Relationship Id="rId44" Type="http://schemas.openxmlformats.org/officeDocument/2006/relationships/hyperlink" Target="https://www.werecyclebatteries.com/" TargetMode="External"/><Relationship Id="rId52" Type="http://schemas.openxmlformats.org/officeDocument/2006/relationships/hyperlink" Target="https://www.momentenergy.com/" TargetMode="External"/><Relationship Id="rId60" Type="http://schemas.openxmlformats.org/officeDocument/2006/relationships/hyperlink" Target="https://www.aquametals.com/sierra-arc-campus/" TargetMode="External"/><Relationship Id="rId65" Type="http://schemas.openxmlformats.org/officeDocument/2006/relationships/hyperlink" Target="https://unionbatterydisposal.com/" TargetMode="External"/><Relationship Id="rId73" Type="http://schemas.openxmlformats.org/officeDocument/2006/relationships/hyperlink" Target="https://www.bbbind.com/terrepower" TargetMode="External"/><Relationship Id="rId78" Type="http://schemas.openxmlformats.org/officeDocument/2006/relationships/hyperlink" Target="https://www.samsarresources.com/" TargetMode="External"/><Relationship Id="rId81" Type="http://schemas.openxmlformats.org/officeDocument/2006/relationships/hyperlink" Target="https://robertsonautosalvage.com/" TargetMode="External"/><Relationship Id="rId86" Type="http://schemas.openxmlformats.org/officeDocument/2006/relationships/hyperlink" Target="https://www.relyionenergy.com/" TargetMode="External"/><Relationship Id="rId94" Type="http://schemas.openxmlformats.org/officeDocument/2006/relationships/hyperlink" Target="https://www.startengine.com/redivivus;%20redivivus.tech" TargetMode="External"/><Relationship Id="rId99" Type="http://schemas.openxmlformats.org/officeDocument/2006/relationships/hyperlink" Target="https://www.veolianorthamerica.com/" TargetMode="External"/><Relationship Id="rId101" Type="http://schemas.openxmlformats.org/officeDocument/2006/relationships/hyperlink" Target="https://lamprecycling.veoliaes.com/about_us/facilities/portwashington?pid=768" TargetMode="External"/><Relationship Id="rId122" Type="http://schemas.openxmlformats.org/officeDocument/2006/relationships/hyperlink" Target="https://bridgegreenupcycle.com/" TargetMode="External"/><Relationship Id="rId4" Type="http://schemas.openxmlformats.org/officeDocument/2006/relationships/hyperlink" Target="https://www.redwoodmaterials.com/news/announcing-redwood-south-carolina/" TargetMode="External"/><Relationship Id="rId9" Type="http://schemas.openxmlformats.org/officeDocument/2006/relationships/hyperlink" Target="https://www.call2recycle.org/" TargetMode="External"/><Relationship Id="rId13" Type="http://schemas.openxmlformats.org/officeDocument/2006/relationships/hyperlink" Target="https://www.cirbasolutions.com/" TargetMode="External"/><Relationship Id="rId18" Type="http://schemas.openxmlformats.org/officeDocument/2006/relationships/hyperlink" Target="https://www.cirbasolutions.com/" TargetMode="External"/><Relationship Id="rId39" Type="http://schemas.openxmlformats.org/officeDocument/2006/relationships/hyperlink" Target="https://www.spiersnewtechnologies.com/" TargetMode="External"/><Relationship Id="rId109" Type="http://schemas.openxmlformats.org/officeDocument/2006/relationships/hyperlink" Target="https://aleonmetals.com/" TargetMode="External"/><Relationship Id="rId34" Type="http://schemas.openxmlformats.org/officeDocument/2006/relationships/hyperlink" Target="https://www.redwoodmaterials.com/" TargetMode="External"/><Relationship Id="rId50" Type="http://schemas.openxmlformats.org/officeDocument/2006/relationships/hyperlink" Target="https://rejouleenergy.com/" TargetMode="External"/><Relationship Id="rId55" Type="http://schemas.openxmlformats.org/officeDocument/2006/relationships/hyperlink" Target="https://2ndlifebatteries.com/" TargetMode="External"/><Relationship Id="rId76" Type="http://schemas.openxmlformats.org/officeDocument/2006/relationships/hyperlink" Target="https://secondlifelithium.com/" TargetMode="External"/><Relationship Id="rId97" Type="http://schemas.openxmlformats.org/officeDocument/2006/relationships/hyperlink" Target="https://www.exposttechnology.com/" TargetMode="External"/><Relationship Id="rId104" Type="http://schemas.openxmlformats.org/officeDocument/2006/relationships/hyperlink" Target="https://www.werecyclebatteries.com/" TargetMode="External"/><Relationship Id="rId120" Type="http://schemas.openxmlformats.org/officeDocument/2006/relationships/hyperlink" Target="https://www.businesswire.com/news/home/20241210592074/en/Alus-and-Blue-Whale-Materials-Sign-Letter-of-Intent-to-Accelerate-U.S.-Battery-Materials-Market-Entry" TargetMode="External"/><Relationship Id="rId125" Type="http://schemas.openxmlformats.org/officeDocument/2006/relationships/printerSettings" Target="../printerSettings/printerSettings11.bin"/><Relationship Id="rId7" Type="http://schemas.openxmlformats.org/officeDocument/2006/relationships/hyperlink" Target="https://www.batteryrecyclersofamerica.com/" TargetMode="External"/><Relationship Id="rId71" Type="http://schemas.openxmlformats.org/officeDocument/2006/relationships/hyperlink" Target="https://www.bbbind.com/terrepower" TargetMode="External"/><Relationship Id="rId92" Type="http://schemas.openxmlformats.org/officeDocument/2006/relationships/hyperlink" Target="https://www.poshrobotics.com/" TargetMode="External"/><Relationship Id="rId2" Type="http://schemas.openxmlformats.org/officeDocument/2006/relationships/hyperlink" Target="https://www.bluewhalematerials.com/blue-whale-expand-leadership" TargetMode="External"/><Relationship Id="rId29" Type="http://schemas.openxmlformats.org/officeDocument/2006/relationships/hyperlink" Target="https://www.redwoodmaterials.com/" TargetMode="External"/><Relationship Id="rId24" Type="http://schemas.openxmlformats.org/officeDocument/2006/relationships/hyperlink" Target="http://netherswholesale.com/" TargetMode="External"/><Relationship Id="rId40" Type="http://schemas.openxmlformats.org/officeDocument/2006/relationships/hyperlink" Target="https://www.sungeelht.com/en/" TargetMode="External"/><Relationship Id="rId45" Type="http://schemas.openxmlformats.org/officeDocument/2006/relationships/hyperlink" Target="https://ecobat.com/" TargetMode="External"/><Relationship Id="rId66" Type="http://schemas.openxmlformats.org/officeDocument/2006/relationships/hyperlink" Target="https://unionbatterydisposal.com/" TargetMode="External"/><Relationship Id="rId87" Type="http://schemas.openxmlformats.org/officeDocument/2006/relationships/hyperlink" Target="https://www.relyionenergy.com/" TargetMode="External"/><Relationship Id="rId110" Type="http://schemas.openxmlformats.org/officeDocument/2006/relationships/hyperlink" Target="https://www.clarios.com/insights/news/news-details/clarios-expanding-south-carolina-manufacturing-of-components-for-agm-batteries-critical-to-powering-advanced--complex-vehicle-systems" TargetMode="External"/><Relationship Id="rId115" Type="http://schemas.openxmlformats.org/officeDocument/2006/relationships/hyperlink" Target="https://www.li-ind.com/" TargetMode="External"/><Relationship Id="rId61" Type="http://schemas.openxmlformats.org/officeDocument/2006/relationships/hyperlink" Target="https://www.accesswire.com/861888/sk-tes-repurposes-over-6-million-assets-in-2023-and-shares-plans-to-pioneer-sustainable-growth-in-itad-and-recycling-sectors" TargetMode="External"/><Relationship Id="rId82" Type="http://schemas.openxmlformats.org/officeDocument/2006/relationships/hyperlink" Target="https://robertsonautosalvage.com/"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gcc02.safelinks.protection.outlook.com/?url=https%3A%2F%2Fwww.qlar.com%2F&amp;data=05%7C02%7CSara.Dunn%40nrel.gov%7Caf6061286c2a4e8a455008dc97978877%7Ca0f29d7e28cd4f5484427885aee7c080%7C0%7C0%7C638551924304767260%7CUnknown%7CTWFpbGZsb3d8eyJWIjoiMC4wLjAwMDAiLCJQIjoiV2luMzIiLCJBTiI6Ik1haWwiLCJXVCI6Mn0%3D%7C0%7C%7C%7C&amp;sdata=1dJtVFCpFCJcd96otvr%2FiCAOSvYuMx50RbaH92r4dLI%3D&amp;reserved=0" TargetMode="External"/><Relationship Id="rId21" Type="http://schemas.openxmlformats.org/officeDocument/2006/relationships/hyperlink" Target="https://www.buschvacuum.com/" TargetMode="External"/><Relationship Id="rId42" Type="http://schemas.openxmlformats.org/officeDocument/2006/relationships/hyperlink" Target="https://www.hiltonind.com/" TargetMode="External"/><Relationship Id="rId47" Type="http://schemas.openxmlformats.org/officeDocument/2006/relationships/hyperlink" Target="https://www.jakertechusa.com/" TargetMode="External"/><Relationship Id="rId63" Type="http://schemas.openxmlformats.org/officeDocument/2006/relationships/hyperlink" Target="https://www.predmaterials.com/" TargetMode="External"/><Relationship Id="rId68" Type="http://schemas.openxmlformats.org/officeDocument/2006/relationships/hyperlink" Target="https://www.resodynmixers.com/" TargetMode="External"/><Relationship Id="rId84" Type="http://schemas.openxmlformats.org/officeDocument/2006/relationships/hyperlink" Target="https://www.frontiercoating.com/" TargetMode="External"/><Relationship Id="rId89" Type="http://schemas.openxmlformats.org/officeDocument/2006/relationships/hyperlink" Target="http://www.nordson.com/" TargetMode="External"/><Relationship Id="rId112" Type="http://schemas.openxmlformats.org/officeDocument/2006/relationships/hyperlink" Target="https://www.trumpf.com/en_US/" TargetMode="External"/><Relationship Id="rId133" Type="http://schemas.openxmlformats.org/officeDocument/2006/relationships/hyperlink" Target="https://www.pactthermoshield.com/" TargetMode="External"/><Relationship Id="rId138" Type="http://schemas.openxmlformats.org/officeDocument/2006/relationships/hyperlink" Target="https://www.schenckprocess.com/" TargetMode="External"/><Relationship Id="rId154" Type="http://schemas.openxmlformats.org/officeDocument/2006/relationships/hyperlink" Target="https://teco.com/" TargetMode="External"/><Relationship Id="rId159" Type="http://schemas.openxmlformats.org/officeDocument/2006/relationships/hyperlink" Target="https://www.zeiss.com/" TargetMode="External"/><Relationship Id="rId175" Type="http://schemas.openxmlformats.org/officeDocument/2006/relationships/hyperlink" Target="mailto:susan@b2bmarketingsource.com" TargetMode="External"/><Relationship Id="rId170" Type="http://schemas.openxmlformats.org/officeDocument/2006/relationships/hyperlink" Target="http://www.maccor.com/" TargetMode="External"/><Relationship Id="rId191" Type="http://schemas.openxmlformats.org/officeDocument/2006/relationships/hyperlink" Target="https://www.automate.org/case-studies/transforming-battery-module-assembly-with-the-repeating-layer-process-rlp-" TargetMode="External"/><Relationship Id="rId196" Type="http://schemas.openxmlformats.org/officeDocument/2006/relationships/comments" Target="../comments5.xml"/><Relationship Id="rId16" Type="http://schemas.openxmlformats.org/officeDocument/2006/relationships/hyperlink" Target="https://www.bitrode.com/" TargetMode="External"/><Relationship Id="rId107" Type="http://schemas.openxmlformats.org/officeDocument/2006/relationships/hyperlink" Target="https://www.bplittleford.com/" TargetMode="External"/><Relationship Id="rId11" Type="http://schemas.openxmlformats.org/officeDocument/2006/relationships/hyperlink" Target="https://www.acrossinternational.com/" TargetMode="External"/><Relationship Id="rId32" Type="http://schemas.openxmlformats.org/officeDocument/2006/relationships/hyperlink" Target="https://www.dukosi.com/" TargetMode="External"/><Relationship Id="rId37" Type="http://schemas.openxmlformats.org/officeDocument/2006/relationships/hyperlink" Target="https://www.entek.com/extrusion-solutions/" TargetMode="External"/><Relationship Id="rId53" Type="http://schemas.openxmlformats.org/officeDocument/2006/relationships/hyperlink" Target="https://www.midtronics.com/" TargetMode="External"/><Relationship Id="rId58" Type="http://schemas.openxmlformats.org/officeDocument/2006/relationships/hyperlink" Target="https://pumps-systems.netzsch.com/en-US" TargetMode="External"/><Relationship Id="rId74" Type="http://schemas.openxmlformats.org/officeDocument/2006/relationships/hyperlink" Target="https://www.scs-usa.com/" TargetMode="External"/><Relationship Id="rId79" Type="http://schemas.openxmlformats.org/officeDocument/2006/relationships/hyperlink" Target="https://www.tainstruments.com/" TargetMode="External"/><Relationship Id="rId102" Type="http://schemas.openxmlformats.org/officeDocument/2006/relationships/hyperlink" Target="https://www.flexoconcepts.com/" TargetMode="External"/><Relationship Id="rId123" Type="http://schemas.openxmlformats.org/officeDocument/2006/relationships/hyperlink" Target="https://www.unitxlabs.com/" TargetMode="External"/><Relationship Id="rId128" Type="http://schemas.openxmlformats.org/officeDocument/2006/relationships/hyperlink" Target="https://www.trane.com/commercial/north-america/us/en/products-systems/energy-storage-solutions.html" TargetMode="External"/><Relationship Id="rId144" Type="http://schemas.openxmlformats.org/officeDocument/2006/relationships/hyperlink" Target="https://gcc02.safelinks.protection.outlook.com/?url=https%3A%2F%2Fwww.festo.com%2Fus%2Fen%2F&amp;data=05%7C02%7CSara.Dunn%40nrel.gov%7Caf6061286c2a4e8a455008dc97978877%7Ca0f29d7e28cd4f5484427885aee7c080%7C0%7C0%7C638551924304947107%7CUnknown%7CTWFpbGZsb3d8eyJWIjoiMC4wLjAwMDAiLCJQIjoiV2luMzIiLCJBTiI6Ik1haWwiLCJXVCI6Mn0%3D%7C0%7C%7C%7C&amp;sdata=QLBWHscK3SagBuCyXHbs0mIack3AWalWZriG1WPvtM8%3D&amp;reserved=0" TargetMode="External"/><Relationship Id="rId149" Type="http://schemas.openxmlformats.org/officeDocument/2006/relationships/hyperlink" Target="https://shred-tech.com/" TargetMode="External"/><Relationship Id="rId5" Type="http://schemas.openxmlformats.org/officeDocument/2006/relationships/hyperlink" Target="https://www.precisionrollgrinders.com/" TargetMode="External"/><Relationship Id="rId90" Type="http://schemas.openxmlformats.org/officeDocument/2006/relationships/hyperlink" Target="https://www.novonixgroup.com/" TargetMode="External"/><Relationship Id="rId95" Type="http://schemas.openxmlformats.org/officeDocument/2006/relationships/hyperlink" Target="https://www.rosssyscon.com/" TargetMode="External"/><Relationship Id="rId160" Type="http://schemas.openxmlformats.org/officeDocument/2006/relationships/hyperlink" Target="https://vdrs.com/" TargetMode="External"/><Relationship Id="rId165" Type="http://schemas.openxmlformats.org/officeDocument/2006/relationships/hyperlink" Target="https://www.maxcessintl.com/" TargetMode="External"/><Relationship Id="rId181" Type="http://schemas.openxmlformats.org/officeDocument/2006/relationships/hyperlink" Target="https://www.associatedenvironmentalsystems.com/" TargetMode="External"/><Relationship Id="rId186" Type="http://schemas.openxmlformats.org/officeDocument/2006/relationships/hyperlink" Target="https://www.associatedenvironmentalsystems.com/the-aes-guide-to-lithium-ion-battery-test-chambers" TargetMode="External"/><Relationship Id="rId22" Type="http://schemas.openxmlformats.org/officeDocument/2006/relationships/hyperlink" Target="https://www.csm.de/us/" TargetMode="External"/><Relationship Id="rId27" Type="http://schemas.openxmlformats.org/officeDocument/2006/relationships/hyperlink" Target="https://www.digatron.com/" TargetMode="External"/><Relationship Id="rId43" Type="http://schemas.openxmlformats.org/officeDocument/2006/relationships/hyperlink" Target="https://www.innovativemach.com/" TargetMode="External"/><Relationship Id="rId48" Type="http://schemas.openxmlformats.org/officeDocument/2006/relationships/hyperlink" Target="https://www.liminalinsights.com/" TargetMode="External"/><Relationship Id="rId64" Type="http://schemas.openxmlformats.org/officeDocument/2006/relationships/hyperlink" Target="https://www.predmaterials.com/" TargetMode="External"/><Relationship Id="rId69" Type="http://schemas.openxmlformats.org/officeDocument/2006/relationships/hyperlink" Target="https://www.mixers.com/" TargetMode="External"/><Relationship Id="rId113" Type="http://schemas.openxmlformats.org/officeDocument/2006/relationships/hyperlink" Target="https://www.swindelldressler.com/" TargetMode="External"/><Relationship Id="rId118" Type="http://schemas.openxmlformats.org/officeDocument/2006/relationships/hyperlink" Target="https://www.qlar.com/" TargetMode="External"/><Relationship Id="rId134" Type="http://schemas.openxmlformats.org/officeDocument/2006/relationships/hyperlink" Target="https://www.pactthermoshield.com/" TargetMode="External"/><Relationship Id="rId139" Type="http://schemas.openxmlformats.org/officeDocument/2006/relationships/hyperlink" Target="https://www.newport.com/n/battery-manufacturing-solutions" TargetMode="External"/><Relationship Id="rId80" Type="http://schemas.openxmlformats.org/officeDocument/2006/relationships/hyperlink" Target="https://www.titanaes.com/" TargetMode="External"/><Relationship Id="rId85" Type="http://schemas.openxmlformats.org/officeDocument/2006/relationships/hyperlink" Target="https://www.hiltonind.com/" TargetMode="External"/><Relationship Id="rId150" Type="http://schemas.openxmlformats.org/officeDocument/2006/relationships/hyperlink" Target="https://shred-tech.com/" TargetMode="External"/><Relationship Id="rId155" Type="http://schemas.openxmlformats.org/officeDocument/2006/relationships/hyperlink" Target="https://www.acscm.com/" TargetMode="External"/><Relationship Id="rId171" Type="http://schemas.openxmlformats.org/officeDocument/2006/relationships/hyperlink" Target="http://www.maccor.com/" TargetMode="External"/><Relationship Id="rId176" Type="http://schemas.openxmlformats.org/officeDocument/2006/relationships/hyperlink" Target="https://appliedspectra.com/" TargetMode="External"/><Relationship Id="rId192" Type="http://schemas.openxmlformats.org/officeDocument/2006/relationships/printerSettings" Target="../printerSettings/printerSettings12.bin"/><Relationship Id="rId197" Type="http://schemas.microsoft.com/office/2017/10/relationships/threadedComment" Target="../threadedComments/threadedComment5.xml"/><Relationship Id="rId12" Type="http://schemas.openxmlformats.org/officeDocument/2006/relationships/hyperlink" Target="https://www.admiralinstruments.com/" TargetMode="External"/><Relationship Id="rId17" Type="http://schemas.openxmlformats.org/officeDocument/2006/relationships/hyperlink" Target="https://www.bitrode.com/" TargetMode="External"/><Relationship Id="rId33" Type="http://schemas.openxmlformats.org/officeDocument/2006/relationships/hyperlink" Target="https://www.durr-megtec.com/" TargetMode="External"/><Relationship Id="rId38" Type="http://schemas.openxmlformats.org/officeDocument/2006/relationships/hyperlink" Target="https://www.forgenano.com/" TargetMode="External"/><Relationship Id="rId59" Type="http://schemas.openxmlformats.org/officeDocument/2006/relationships/hyperlink" Target="https://nexceris.com/" TargetMode="External"/><Relationship Id="rId103" Type="http://schemas.openxmlformats.org/officeDocument/2006/relationships/hyperlink" Target="https://www.flexoconcepts.com/" TargetMode="External"/><Relationship Id="rId108" Type="http://schemas.openxmlformats.org/officeDocument/2006/relationships/hyperlink" Target="https://www.bplittleford.com/" TargetMode="External"/><Relationship Id="rId124" Type="http://schemas.openxmlformats.org/officeDocument/2006/relationships/hyperlink" Target="https://www.unitxlabs.com/" TargetMode="External"/><Relationship Id="rId129" Type="http://schemas.openxmlformats.org/officeDocument/2006/relationships/hyperlink" Target="https://www.trane.com/commercial/north-america/us/en/products-systems/energy-storage-solutions.html" TargetMode="External"/><Relationship Id="rId54" Type="http://schemas.openxmlformats.org/officeDocument/2006/relationships/hyperlink" Target="https://www.midtronics.com/" TargetMode="External"/><Relationship Id="rId70" Type="http://schemas.openxmlformats.org/officeDocument/2006/relationships/hyperlink" Target="https://www.mixers.com/" TargetMode="External"/><Relationship Id="rId75" Type="http://schemas.openxmlformats.org/officeDocument/2006/relationships/hyperlink" Target="https://www.sonobondultrasonics.com/" TargetMode="External"/><Relationship Id="rId91" Type="http://schemas.openxmlformats.org/officeDocument/2006/relationships/hyperlink" Target="https://www.nuburu.net/" TargetMode="External"/><Relationship Id="rId96" Type="http://schemas.openxmlformats.org/officeDocument/2006/relationships/hyperlink" Target="https://www.sonobondultrasonics.com/" TargetMode="External"/><Relationship Id="rId140" Type="http://schemas.openxmlformats.org/officeDocument/2006/relationships/hyperlink" Target="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TargetMode="External"/><Relationship Id="rId145" Type="http://schemas.openxmlformats.org/officeDocument/2006/relationships/hyperlink" Target="https://rogerscorp.com/" TargetMode="External"/><Relationship Id="rId161" Type="http://schemas.openxmlformats.org/officeDocument/2006/relationships/hyperlink" Target="https://vdrs.com/" TargetMode="External"/><Relationship Id="rId166" Type="http://schemas.openxmlformats.org/officeDocument/2006/relationships/hyperlink" Target="https://www.maxcessintl.com/" TargetMode="External"/><Relationship Id="rId182" Type="http://schemas.openxmlformats.org/officeDocument/2006/relationships/hyperlink" Target="https://www.associatedenvironmentalsystems.com/the-aes-guide-to-lithium-ion-battery-test-chambers" TargetMode="External"/><Relationship Id="rId187" Type="http://schemas.openxmlformats.org/officeDocument/2006/relationships/hyperlink" Target="https://www.associatedenvironmentalsystems.com/" TargetMode="External"/><Relationship Id="rId1" Type="http://schemas.openxmlformats.org/officeDocument/2006/relationships/hyperlink" Target="https://www.precisionrollgrinders.com/" TargetMode="External"/><Relationship Id="rId6" Type="http://schemas.openxmlformats.org/officeDocument/2006/relationships/hyperlink" Target="https://www.precisionrollgrinders.com/" TargetMode="External"/><Relationship Id="rId23" Type="http://schemas.openxmlformats.org/officeDocument/2006/relationships/hyperlink" Target="https://www.digatron.com/" TargetMode="External"/><Relationship Id="rId28" Type="http://schemas.openxmlformats.org/officeDocument/2006/relationships/hyperlink" Target="https://www.digatron.com/" TargetMode="External"/><Relationship Id="rId49" Type="http://schemas.openxmlformats.org/officeDocument/2006/relationships/hyperlink" Target="http://www.maccor.com/Worldwide.aspx" TargetMode="External"/><Relationship Id="rId114" Type="http://schemas.openxmlformats.org/officeDocument/2006/relationships/hyperlink" Target="https://www.schenckprocess.com/" TargetMode="External"/><Relationship Id="rId119" Type="http://schemas.openxmlformats.org/officeDocument/2006/relationships/hyperlink" Target="https://gcc02.safelinks.protection.outlook.com/?url=https%3A%2F%2Fwww.qlar.com%2F&amp;data=05%7C02%7CSara.Dunn%40nrel.gov%7Caf6061286c2a4e8a455008dc97978877%7Ca0f29d7e28cd4f5484427885aee7c080%7C0%7C0%7C638551924304767260%7CUnknown%7CTWFpbGZsb3d8eyJWIjoiMC4wLjAwMDAiLCJQIjoiV2luMzIiLCJBTiI6Ik1haWwiLCJXVCI6Mn0%3D%7C0%7C%7C%7C&amp;sdata=1dJtVFCpFCJcd96otvr%2FiCAOSvYuMx50RbaH92r4dLI%3D&amp;reserved=0" TargetMode="External"/><Relationship Id="rId44" Type="http://schemas.openxmlformats.org/officeDocument/2006/relationships/hyperlink" Target="https://www.innovativemach.com/" TargetMode="External"/><Relationship Id="rId60" Type="http://schemas.openxmlformats.org/officeDocument/2006/relationships/hyperlink" Target="https://www.novonixgroup.com/" TargetMode="External"/><Relationship Id="rId65" Type="http://schemas.openxmlformats.org/officeDocument/2006/relationships/hyperlink" Target="https://www.predmaterials.com/" TargetMode="External"/><Relationship Id="rId81" Type="http://schemas.openxmlformats.org/officeDocument/2006/relationships/hyperlink" Target="https://xerionbattery.com/" TargetMode="External"/><Relationship Id="rId86" Type="http://schemas.openxmlformats.org/officeDocument/2006/relationships/hyperlink" Target="https://www.intecells.com/" TargetMode="External"/><Relationship Id="rId130" Type="http://schemas.openxmlformats.org/officeDocument/2006/relationships/hyperlink" Target="https://www.trane.com/commercial/north-america/us/en/products-systems/energy-storage-solutions.html" TargetMode="External"/><Relationship Id="rId135" Type="http://schemas.openxmlformats.org/officeDocument/2006/relationships/hyperlink" Target="mailto:pschille@itape.com" TargetMode="External"/><Relationship Id="rId151" Type="http://schemas.openxmlformats.org/officeDocument/2006/relationships/hyperlink" Target="https://shred-tech.com/" TargetMode="External"/><Relationship Id="rId156" Type="http://schemas.openxmlformats.org/officeDocument/2006/relationships/hyperlink" Target="https://www.acscm.com/" TargetMode="External"/><Relationship Id="rId177" Type="http://schemas.openxmlformats.org/officeDocument/2006/relationships/hyperlink" Target="https://appliedspectra.com/" TargetMode="External"/><Relationship Id="rId172" Type="http://schemas.openxmlformats.org/officeDocument/2006/relationships/hyperlink" Target="http://www.maccor.com/" TargetMode="External"/><Relationship Id="rId193" Type="http://schemas.openxmlformats.org/officeDocument/2006/relationships/drawing" Target="../drawings/drawing6.xml"/><Relationship Id="rId13" Type="http://schemas.openxmlformats.org/officeDocument/2006/relationships/hyperlink" Target="https://www.arbin.com/" TargetMode="External"/><Relationship Id="rId18" Type="http://schemas.openxmlformats.org/officeDocument/2006/relationships/hyperlink" Target="https://www.blackbros.com/" TargetMode="External"/><Relationship Id="rId39" Type="http://schemas.openxmlformats.org/officeDocument/2006/relationships/hyperlink" Target="https://www.frontiercoating.com/" TargetMode="External"/><Relationship Id="rId109" Type="http://schemas.openxmlformats.org/officeDocument/2006/relationships/hyperlink" Target="https://www.bplittleford.com/" TargetMode="External"/><Relationship Id="rId34" Type="http://schemas.openxmlformats.org/officeDocument/2006/relationships/hyperlink" Target="https://www.durr-megtec.com/" TargetMode="External"/><Relationship Id="rId50" Type="http://schemas.openxmlformats.org/officeDocument/2006/relationships/hyperlink" Target="https://www.marionsolutions.com/" TargetMode="External"/><Relationship Id="rId55" Type="http://schemas.openxmlformats.org/officeDocument/2006/relationships/hyperlink" Target="https://www.mtixtl.com/" TargetMode="External"/><Relationship Id="rId76" Type="http://schemas.openxmlformats.org/officeDocument/2006/relationships/hyperlink" Target="https://www.summitnanotech.ca/" TargetMode="External"/><Relationship Id="rId97" Type="http://schemas.openxmlformats.org/officeDocument/2006/relationships/hyperlink" Target="https://www.summitnanotech.com/" TargetMode="External"/><Relationship Id="rId104" Type="http://schemas.openxmlformats.org/officeDocument/2006/relationships/hyperlink" Target="https://www.bakerhughes.com/waygate-technologies" TargetMode="External"/><Relationship Id="rId120" Type="http://schemas.openxmlformats.org/officeDocument/2006/relationships/hyperlink" Target="https://gcc02.safelinks.protection.outlook.com/?url=https%3A%2F%2Fiac-intl.com%2Findustries-served%2Fbattery-manufacturing-storage%2F&amp;data=05%7C02%7CSara.Dunn%40nrel.gov%7Caf6061286c2a4e8a455008dc97978877%7Ca0f29d7e28cd4f5484427885aee7c080%7C0%7C0%7C638551924304819157%7CUnknown%7CTWFpbGZsb3d8eyJWIjoiMC4wLjAwMDAiLCJQIjoiV2luMzIiLCJBTiI6Ik1haWwiLCJXVCI6Mn0%3D%7C0%7C%7C%7C&amp;sdata=hJgGzEqATylNtUI9fOVcaf9o0M06NguT%2BjNJpl1YOJQ%3D&amp;reserved=0" TargetMode="External"/><Relationship Id="rId125" Type="http://schemas.openxmlformats.org/officeDocument/2006/relationships/hyperlink" Target="https://www.unitxlabs.com/" TargetMode="External"/><Relationship Id="rId141" Type="http://schemas.openxmlformats.org/officeDocument/2006/relationships/hyperlink" Target="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TargetMode="External"/><Relationship Id="rId146" Type="http://schemas.openxmlformats.org/officeDocument/2006/relationships/hyperlink" Target="https://rogerscorp.com/" TargetMode="External"/><Relationship Id="rId167" Type="http://schemas.openxmlformats.org/officeDocument/2006/relationships/hyperlink" Target="mailto:William.f.eggers@biologic.us" TargetMode="External"/><Relationship Id="rId188" Type="http://schemas.openxmlformats.org/officeDocument/2006/relationships/hyperlink" Target="https://atsindustrialautomation.com/" TargetMode="External"/><Relationship Id="rId7" Type="http://schemas.openxmlformats.org/officeDocument/2006/relationships/hyperlink" Target="https://www.precisionrollgrinders.com/" TargetMode="External"/><Relationship Id="rId71" Type="http://schemas.openxmlformats.org/officeDocument/2006/relationships/hyperlink" Target="https://www.mixers.com/" TargetMode="External"/><Relationship Id="rId92" Type="http://schemas.openxmlformats.org/officeDocument/2006/relationships/hyperlink" Target="https://www.predmaterials.com/" TargetMode="External"/><Relationship Id="rId162" Type="http://schemas.openxmlformats.org/officeDocument/2006/relationships/hyperlink" Target="https://vdrs.com/news-media/van-dyk-partners-with-reckelberg-environmental-technologies-to-enable-north-american-customers-to-recycle-ev-batteries/" TargetMode="External"/><Relationship Id="rId183" Type="http://schemas.openxmlformats.org/officeDocument/2006/relationships/hyperlink" Target="https://www.associatedenvironmentalsystems.com/" TargetMode="External"/><Relationship Id="rId2" Type="http://schemas.openxmlformats.org/officeDocument/2006/relationships/hyperlink" Target="https://www.precisionrollgrinders.com/" TargetMode="External"/><Relationship Id="rId29" Type="http://schemas.openxmlformats.org/officeDocument/2006/relationships/hyperlink" Target="https://www.digatron.com/" TargetMode="External"/><Relationship Id="rId24" Type="http://schemas.openxmlformats.org/officeDocument/2006/relationships/hyperlink" Target="https://www.digatron.com/" TargetMode="External"/><Relationship Id="rId40" Type="http://schemas.openxmlformats.org/officeDocument/2006/relationships/hyperlink" Target="https://www.frontiercoating.com/" TargetMode="External"/><Relationship Id="rId45" Type="http://schemas.openxmlformats.org/officeDocument/2006/relationships/hyperlink" Target="https://www.innovativemach.com/" TargetMode="External"/><Relationship Id="rId66" Type="http://schemas.openxmlformats.org/officeDocument/2006/relationships/hyperlink" Target="https://www.predmaterials.com/" TargetMode="External"/><Relationship Id="rId87" Type="http://schemas.openxmlformats.org/officeDocument/2006/relationships/hyperlink" Target="https://www.liminalinsights.com/" TargetMode="External"/><Relationship Id="rId110" Type="http://schemas.openxmlformats.org/officeDocument/2006/relationships/hyperlink" Target="https://flacktek.com/" TargetMode="External"/><Relationship Id="rId115" Type="http://schemas.openxmlformats.org/officeDocument/2006/relationships/hyperlink" Target="https://www.schenckprocess.com/" TargetMode="External"/><Relationship Id="rId131" Type="http://schemas.openxmlformats.org/officeDocument/2006/relationships/hyperlink" Target="https://www.pactthermoshield.com/" TargetMode="External"/><Relationship Id="rId136" Type="http://schemas.openxmlformats.org/officeDocument/2006/relationships/hyperlink" Target="https://www.itape.com/" TargetMode="External"/><Relationship Id="rId157" Type="http://schemas.openxmlformats.org/officeDocument/2006/relationships/hyperlink" Target="mailto:adonahue@acscm.com" TargetMode="External"/><Relationship Id="rId178" Type="http://schemas.openxmlformats.org/officeDocument/2006/relationships/hyperlink" Target="https://appliedspectra.com/contact-us.html" TargetMode="External"/><Relationship Id="rId61" Type="http://schemas.openxmlformats.org/officeDocument/2006/relationships/hyperlink" Target="https://www.nuburu.net/" TargetMode="External"/><Relationship Id="rId82" Type="http://schemas.openxmlformats.org/officeDocument/2006/relationships/hyperlink" Target="mailto:jbaxter@davis-standard.com" TargetMode="External"/><Relationship Id="rId152" Type="http://schemas.openxmlformats.org/officeDocument/2006/relationships/hyperlink" Target="https://shred-tech.com/" TargetMode="External"/><Relationship Id="rId173" Type="http://schemas.openxmlformats.org/officeDocument/2006/relationships/hyperlink" Target="https://www.noblelight.com/en/etc/home_etc/home_noblelight.html" TargetMode="External"/><Relationship Id="rId194" Type="http://schemas.openxmlformats.org/officeDocument/2006/relationships/vmlDrawing" Target="../drawings/vmlDrawing5.vml"/><Relationship Id="rId19" Type="http://schemas.openxmlformats.org/officeDocument/2006/relationships/hyperlink" Target="https://www.buschvacuum.com/" TargetMode="External"/><Relationship Id="rId14" Type="http://schemas.openxmlformats.org/officeDocument/2006/relationships/hyperlink" Target="https://www.arbin.com/" TargetMode="External"/><Relationship Id="rId30" Type="http://schemas.openxmlformats.org/officeDocument/2006/relationships/hyperlink" Target="https://www.digatron.com/" TargetMode="External"/><Relationship Id="rId35" Type="http://schemas.openxmlformats.org/officeDocument/2006/relationships/hyperlink" Target="https://www.eaglepicher.com/" TargetMode="External"/><Relationship Id="rId56" Type="http://schemas.openxmlformats.org/officeDocument/2006/relationships/hyperlink" Target="https://www.mtixtl.com/" TargetMode="External"/><Relationship Id="rId77" Type="http://schemas.openxmlformats.org/officeDocument/2006/relationships/hyperlink" Target="https://www.tainstruments.com/" TargetMode="External"/><Relationship Id="rId100" Type="http://schemas.openxmlformats.org/officeDocument/2006/relationships/hyperlink" Target="https://abbottfurnace.com/" TargetMode="External"/><Relationship Id="rId105" Type="http://schemas.openxmlformats.org/officeDocument/2006/relationships/hyperlink" Target="https://www.bakerhughes.com/" TargetMode="External"/><Relationship Id="rId126" Type="http://schemas.openxmlformats.org/officeDocument/2006/relationships/hyperlink" Target="https://www.mks.com/" TargetMode="External"/><Relationship Id="rId147" Type="http://schemas.openxmlformats.org/officeDocument/2006/relationships/hyperlink" Target="https://rogerscorp.com/" TargetMode="External"/><Relationship Id="rId168" Type="http://schemas.openxmlformats.org/officeDocument/2006/relationships/hyperlink" Target="http://www.biologic.net/" TargetMode="External"/><Relationship Id="rId8" Type="http://schemas.openxmlformats.org/officeDocument/2006/relationships/hyperlink" Target="https://www.precisionrollgrinders.com/" TargetMode="External"/><Relationship Id="rId51" Type="http://schemas.openxmlformats.org/officeDocument/2006/relationships/hyperlink" Target="https://www.marionsolutions.com/" TargetMode="External"/><Relationship Id="rId72" Type="http://schemas.openxmlformats.org/officeDocument/2006/relationships/hyperlink" Target="https://www.schenckprocess.com/" TargetMode="External"/><Relationship Id="rId93" Type="http://schemas.openxmlformats.org/officeDocument/2006/relationships/hyperlink" Target="https://www.mixers.com/" TargetMode="External"/><Relationship Id="rId98" Type="http://schemas.openxmlformats.org/officeDocument/2006/relationships/hyperlink" Target="https://www.titanaes.com/" TargetMode="External"/><Relationship Id="rId121" Type="http://schemas.openxmlformats.org/officeDocument/2006/relationships/hyperlink" Target="https://iac-intl.com/industries-served/battery-manufacturing-storage/" TargetMode="External"/><Relationship Id="rId142" Type="http://schemas.openxmlformats.org/officeDocument/2006/relationships/hyperlink" Target="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TargetMode="External"/><Relationship Id="rId163" Type="http://schemas.openxmlformats.org/officeDocument/2006/relationships/hyperlink" Target="https://www.maxcessintl.com/webex/,%20Questionairre" TargetMode="External"/><Relationship Id="rId184" Type="http://schemas.openxmlformats.org/officeDocument/2006/relationships/hyperlink" Target="https://www.associatedenvironmentalsystems.com/the-aes-guide-to-lithium-ion-battery-test-chambers" TargetMode="External"/><Relationship Id="rId189" Type="http://schemas.openxmlformats.org/officeDocument/2006/relationships/hyperlink" Target="https://www.dispatch.com/story/news/local/communities/olentangy-valley/2022/03/16/lewis-center-ats-industrial-automation-opens-gm-electric-vehicle-battery-assembly-facility/7068125001/" TargetMode="External"/><Relationship Id="rId3" Type="http://schemas.openxmlformats.org/officeDocument/2006/relationships/hyperlink" Target="https://www.precisionrollgrinders.com/" TargetMode="External"/><Relationship Id="rId25" Type="http://schemas.openxmlformats.org/officeDocument/2006/relationships/hyperlink" Target="https://www.digatron.com/" TargetMode="External"/><Relationship Id="rId46" Type="http://schemas.openxmlformats.org/officeDocument/2006/relationships/hyperlink" Target="https://www.intecells.com/" TargetMode="External"/><Relationship Id="rId67" Type="http://schemas.openxmlformats.org/officeDocument/2006/relationships/hyperlink" Target="https://www.predmaterials.com/" TargetMode="External"/><Relationship Id="rId116" Type="http://schemas.openxmlformats.org/officeDocument/2006/relationships/hyperlink" Target="https://gcc02.safelinks.protection.outlook.com/?url=https%3A%2F%2Fwww.qlar.com%2F&amp;data=05%7C02%7CSara.Dunn%40nrel.gov%7Caf6061286c2a4e8a455008dc97978877%7Ca0f29d7e28cd4f5484427885aee7c080%7C0%7C0%7C638551924304767260%7CUnknown%7CTWFpbGZsb3d8eyJWIjoiMC4wLjAwMDAiLCJQIjoiV2luMzIiLCJBTiI6Ik1haWwiLCJXVCI6Mn0%3D%7C0%7C%7C%7C&amp;sdata=1dJtVFCpFCJcd96otvr%2FiCAOSvYuMx50RbaH92r4dLI%3D&amp;reserved=0" TargetMode="External"/><Relationship Id="rId137" Type="http://schemas.openxmlformats.org/officeDocument/2006/relationships/hyperlink" Target="https://www.itape.com/" TargetMode="External"/><Relationship Id="rId158" Type="http://schemas.openxmlformats.org/officeDocument/2006/relationships/hyperlink" Target="https://www.zeiss.com/" TargetMode="External"/><Relationship Id="rId20" Type="http://schemas.openxmlformats.org/officeDocument/2006/relationships/hyperlink" Target="https://www.buschvacuum.com/" TargetMode="External"/><Relationship Id="rId41" Type="http://schemas.openxmlformats.org/officeDocument/2006/relationships/hyperlink" Target="http://www.hed.com/site/" TargetMode="External"/><Relationship Id="rId62" Type="http://schemas.openxmlformats.org/officeDocument/2006/relationships/hyperlink" Target="https://www.predmaterials.com/" TargetMode="External"/><Relationship Id="rId83" Type="http://schemas.openxmlformats.org/officeDocument/2006/relationships/hyperlink" Target="mailto:creynolds@am-batteries.com" TargetMode="External"/><Relationship Id="rId88" Type="http://schemas.openxmlformats.org/officeDocument/2006/relationships/hyperlink" Target="https://www.nedermanmikropul.com/en/" TargetMode="External"/><Relationship Id="rId111" Type="http://schemas.openxmlformats.org/officeDocument/2006/relationships/hyperlink" Target="https://flacktek.com/" TargetMode="External"/><Relationship Id="rId132" Type="http://schemas.openxmlformats.org/officeDocument/2006/relationships/hyperlink" Target="https://www.pactthermoshield.com/" TargetMode="External"/><Relationship Id="rId153" Type="http://schemas.openxmlformats.org/officeDocument/2006/relationships/hyperlink" Target="https://shred-tech.com/" TargetMode="External"/><Relationship Id="rId174" Type="http://schemas.openxmlformats.org/officeDocument/2006/relationships/hyperlink" Target="https://www.excelitas.com/" TargetMode="External"/><Relationship Id="rId179" Type="http://schemas.openxmlformats.org/officeDocument/2006/relationships/hyperlink" Target="https://www.associatedenvironmentalsystems.com/" TargetMode="External"/><Relationship Id="rId195" Type="http://schemas.openxmlformats.org/officeDocument/2006/relationships/table" Target="../tables/table8.xml"/><Relationship Id="rId190" Type="http://schemas.openxmlformats.org/officeDocument/2006/relationships/hyperlink" Target="https://atsindustrialautomation.com/" TargetMode="External"/><Relationship Id="rId15" Type="http://schemas.openxmlformats.org/officeDocument/2006/relationships/hyperlink" Target="http://www.automationez.com/" TargetMode="External"/><Relationship Id="rId36" Type="http://schemas.openxmlformats.org/officeDocument/2006/relationships/hyperlink" Target="https://www.edwardsvacuum.com/" TargetMode="External"/><Relationship Id="rId57" Type="http://schemas.openxmlformats.org/officeDocument/2006/relationships/hyperlink" Target="https://grinding.netzsch.com/en" TargetMode="External"/><Relationship Id="rId106" Type="http://schemas.openxmlformats.org/officeDocument/2006/relationships/hyperlink" Target="https://www.bakerhughes.com/waygate-technologies" TargetMode="External"/><Relationship Id="rId127" Type="http://schemas.openxmlformats.org/officeDocument/2006/relationships/hyperlink" Target="https://www.trane.com/commercial/north-america/us/en/products-systems/chillers/chiller-heater-systems.html" TargetMode="External"/><Relationship Id="rId10" Type="http://schemas.openxmlformats.org/officeDocument/2006/relationships/hyperlink" Target="https://www.acrossinternational.com/" TargetMode="External"/><Relationship Id="rId31" Type="http://schemas.openxmlformats.org/officeDocument/2006/relationships/hyperlink" Target="https://www.converting-systems.com/" TargetMode="External"/><Relationship Id="rId52" Type="http://schemas.openxmlformats.org/officeDocument/2006/relationships/hyperlink" Target="https://www.midtronics.com/" TargetMode="External"/><Relationship Id="rId73" Type="http://schemas.openxmlformats.org/officeDocument/2006/relationships/hyperlink" Target="https://www.schenckprocess.com/" TargetMode="External"/><Relationship Id="rId78" Type="http://schemas.openxmlformats.org/officeDocument/2006/relationships/hyperlink" Target="https://www.tainstruments.com/" TargetMode="External"/><Relationship Id="rId94" Type="http://schemas.openxmlformats.org/officeDocument/2006/relationships/hyperlink" Target="https://www.schenckprocess.com/" TargetMode="External"/><Relationship Id="rId99" Type="http://schemas.openxmlformats.org/officeDocument/2006/relationships/hyperlink" Target="https://xerionbattery.com/" TargetMode="External"/><Relationship Id="rId101" Type="http://schemas.openxmlformats.org/officeDocument/2006/relationships/hyperlink" Target="https://abbottfurnace.com/" TargetMode="External"/><Relationship Id="rId122" Type="http://schemas.openxmlformats.org/officeDocument/2006/relationships/hyperlink" Target="https://iac-intl.com/" TargetMode="External"/><Relationship Id="rId143" Type="http://schemas.openxmlformats.org/officeDocument/2006/relationships/hyperlink" Target="https://www.wgyates.net/news/panasonic-awards-turner-yates-contract-to-build-ev-battery-plant" TargetMode="External"/><Relationship Id="rId148" Type="http://schemas.openxmlformats.org/officeDocument/2006/relationships/hyperlink" Target="https://rogerscorp.com/" TargetMode="External"/><Relationship Id="rId164" Type="http://schemas.openxmlformats.org/officeDocument/2006/relationships/hyperlink" Target="mailto:apowers@maxcessintl.com" TargetMode="External"/><Relationship Id="rId169" Type="http://schemas.openxmlformats.org/officeDocument/2006/relationships/hyperlink" Target="http://www.maccor.com/" TargetMode="External"/><Relationship Id="rId185" Type="http://schemas.openxmlformats.org/officeDocument/2006/relationships/hyperlink" Target="https://www.associatedenvironmentalsystems.com/" TargetMode="External"/><Relationship Id="rId4" Type="http://schemas.openxmlformats.org/officeDocument/2006/relationships/hyperlink" Target="https://www.precisionrollgrinders.com/" TargetMode="External"/><Relationship Id="rId9" Type="http://schemas.openxmlformats.org/officeDocument/2006/relationships/hyperlink" Target="https://www.24-m.com/" TargetMode="External"/><Relationship Id="rId180" Type="http://schemas.openxmlformats.org/officeDocument/2006/relationships/hyperlink" Target="https://www.associatedenvironmentalsystems.com/" TargetMode="External"/><Relationship Id="rId26" Type="http://schemas.openxmlformats.org/officeDocument/2006/relationships/hyperlink" Target="https://www.digatron.com/"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s://storagenergy.com/" TargetMode="External"/><Relationship Id="rId18" Type="http://schemas.openxmlformats.org/officeDocument/2006/relationships/hyperlink" Target="https://purelithium.io/" TargetMode="External"/><Relationship Id="rId26" Type="http://schemas.openxmlformats.org/officeDocument/2006/relationships/hyperlink" Target="mailto:admin@ten-ninetech.com" TargetMode="External"/><Relationship Id="rId39" Type="http://schemas.openxmlformats.org/officeDocument/2006/relationships/hyperlink" Target="https://www.amionxsafecore.com/" TargetMode="External"/><Relationship Id="rId21" Type="http://schemas.openxmlformats.org/officeDocument/2006/relationships/hyperlink" Target="https://prieto.com/" TargetMode="External"/><Relationship Id="rId34" Type="http://schemas.openxmlformats.org/officeDocument/2006/relationships/hyperlink" Target="https://iontra.com/" TargetMode="External"/><Relationship Id="rId42" Type="http://schemas.openxmlformats.org/officeDocument/2006/relationships/hyperlink" Target="https://ellingtonenergy.us/" TargetMode="External"/><Relationship Id="rId47" Type="http://schemas.openxmlformats.org/officeDocument/2006/relationships/hyperlink" Target="https://www.americanbatterytechnology.com/" TargetMode="External"/><Relationship Id="rId50" Type="http://schemas.openxmlformats.org/officeDocument/2006/relationships/hyperlink" Target="https://www.evebattery.com/" TargetMode="External"/><Relationship Id="rId55" Type="http://schemas.openxmlformats.org/officeDocument/2006/relationships/printerSettings" Target="../printerSettings/printerSettings13.bin"/><Relationship Id="rId7" Type="http://schemas.openxmlformats.org/officeDocument/2006/relationships/hyperlink" Target="https://impossiblemetals.com/" TargetMode="External"/><Relationship Id="rId12" Type="http://schemas.openxmlformats.org/officeDocument/2006/relationships/hyperlink" Target="https://storagenergy.com/" TargetMode="External"/><Relationship Id="rId17" Type="http://schemas.openxmlformats.org/officeDocument/2006/relationships/hyperlink" Target="https://purelithium.io/" TargetMode="External"/><Relationship Id="rId25" Type="http://schemas.openxmlformats.org/officeDocument/2006/relationships/hyperlink" Target="https://ten-ninetech.com/" TargetMode="External"/><Relationship Id="rId33" Type="http://schemas.openxmlformats.org/officeDocument/2006/relationships/hyperlink" Target="https://iontra.com/" TargetMode="External"/><Relationship Id="rId38" Type="http://schemas.openxmlformats.org/officeDocument/2006/relationships/hyperlink" Target="https://ten-ninetech.com/" TargetMode="External"/><Relationship Id="rId46" Type="http://schemas.openxmlformats.org/officeDocument/2006/relationships/hyperlink" Target="https://wisk.aero/" TargetMode="External"/><Relationship Id="rId59" Type="http://schemas.openxmlformats.org/officeDocument/2006/relationships/comments" Target="../comments6.xml"/><Relationship Id="rId2" Type="http://schemas.openxmlformats.org/officeDocument/2006/relationships/hyperlink" Target="https://www.dow.com/" TargetMode="External"/><Relationship Id="rId16" Type="http://schemas.openxmlformats.org/officeDocument/2006/relationships/hyperlink" Target="https://www.subaru.com/index.html" TargetMode="External"/><Relationship Id="rId20" Type="http://schemas.openxmlformats.org/officeDocument/2006/relationships/hyperlink" Target="https://purelithium.io/" TargetMode="External"/><Relationship Id="rId29" Type="http://schemas.openxmlformats.org/officeDocument/2006/relationships/hyperlink" Target="https://gcc02.safelinks.protection.outlook.com/?url=https%3A%2F%2Fwww.sonochargeenergy.com%2F&amp;data=05%7C02%7CMichael.Khalfin%40nrel.gov%7Cf9cc2e06fcd846462a3408dd02caa22c%7Ca0f29d7e28cd4f5484427885aee7c080%7C0%7C0%7C638669791517377730%7CUnknown%7CTWFpbGZsb3d8eyJFbXB0eU1hcGkiOnRydWUsIlYiOiIwLjAuMDAwMCIsIlAiOiJXaW4zMiIsIkFOIjoiTWFpbCIsIldUIjoyfQ%3D%3D%7C0%7C%7C%7C&amp;sdata=gacF77iXdlqaPEcLK3nNa1t%2B0DL6L7eS9qjz7nPzwao%3D&amp;reserved=0" TargetMode="External"/><Relationship Id="rId41" Type="http://schemas.openxmlformats.org/officeDocument/2006/relationships/hyperlink" Target="https://gcc02.safelinks.protection.outlook.com/?url=https%3A%2F%2Fwww.concordebattery.com%2Fabout%2Fconcorde-lithium-ion-aircraft-batteries.html&amp;data=05%7C02%7CSara.Dunn%40nrel.gov%7Cdc339f0e2df34167960508dd4c6b9c87%7Ca0f29d7e28cd4f5484427885aee7c080%7C0%7C0%7C638750748270694414%7CUnknown%7CTWFpbGZsb3d8eyJFbXB0eU1hcGkiOnRydWUsIlYiOiIwLjAuMDAwMCIsIlAiOiJXaW4zMiIsIkFOIjoiTWFpbCIsIldUIjoyfQ%3D%3D%7C0%7C%7C%7C&amp;sdata=i3YBnhPABy5LIJiaG06Kwp92RekEbllLnyc9G56iejw%3D&amp;reserved=0" TargetMode="External"/><Relationship Id="rId54" Type="http://schemas.openxmlformats.org/officeDocument/2006/relationships/hyperlink" Target="https://www.syensqo.com/" TargetMode="External"/><Relationship Id="rId1" Type="http://schemas.openxmlformats.org/officeDocument/2006/relationships/hyperlink" Target="mailto:jbaxter@davis-standard.com" TargetMode="External"/><Relationship Id="rId6" Type="http://schemas.openxmlformats.org/officeDocument/2006/relationships/hyperlink" Target="https://www.securaplane.com/products/lithium-batteries/" TargetMode="External"/><Relationship Id="rId11" Type="http://schemas.openxmlformats.org/officeDocument/2006/relationships/hyperlink" Target="https://storagenergy.com/" TargetMode="External"/><Relationship Id="rId24" Type="http://schemas.openxmlformats.org/officeDocument/2006/relationships/hyperlink" Target="http://www.e3bv.com/" TargetMode="External"/><Relationship Id="rId32" Type="http://schemas.openxmlformats.org/officeDocument/2006/relationships/hyperlink" Target="https://sealionenergy.com/" TargetMode="External"/><Relationship Id="rId37" Type="http://schemas.openxmlformats.org/officeDocument/2006/relationships/hyperlink" Target="https://www.prnewswire.com/news-releases/li-fun-and-amionx-expand-relationship-with-safecore-license-301903338.html" TargetMode="External"/><Relationship Id="rId40" Type="http://schemas.openxmlformats.org/officeDocument/2006/relationships/hyperlink" Target="https://gcc02.safelinks.protection.outlook.com/?url=https%3A%2F%2Fwww.cbcamerica.com%2Fbattery&amp;data=05%7C02%7CSara.Dunn%40nrel.gov%7Cdc339f0e2df34167960508dd4c6b9c87%7Ca0f29d7e28cd4f5484427885aee7c080%7C0%7C0%7C638750748270642644%7CUnknown%7CTWFpbGZsb3d8eyJFbXB0eU1hcGkiOnRydWUsIlYiOiIwLjAuMDAwMCIsIlAiOiJXaW4zMiIsIkFOIjoiTWFpbCIsIldUIjoyfQ%3D%3D%7C0%7C%7C%7C&amp;sdata=2c9aXNiSRpbV8LIz3Za1%2BO1eeRe6KmzHEOxPmbfNJ%2BI%3D&amp;reserved=0" TargetMode="External"/><Relationship Id="rId45" Type="http://schemas.openxmlformats.org/officeDocument/2006/relationships/hyperlink" Target="https://evtol.com/news/boeing-wisk-air-taxi-hub-montreal-canada/" TargetMode="External"/><Relationship Id="rId53" Type="http://schemas.openxmlformats.org/officeDocument/2006/relationships/hyperlink" Target="https://www.syensqo.com/en/usa" TargetMode="External"/><Relationship Id="rId58" Type="http://schemas.openxmlformats.org/officeDocument/2006/relationships/table" Target="../tables/table9.xml"/><Relationship Id="rId5" Type="http://schemas.openxmlformats.org/officeDocument/2006/relationships/hyperlink" Target="https://impossiblemetals.com/" TargetMode="External"/><Relationship Id="rId15" Type="http://schemas.openxmlformats.org/officeDocument/2006/relationships/hyperlink" Target="https://www.subaru.com/index.html" TargetMode="External"/><Relationship Id="rId23" Type="http://schemas.openxmlformats.org/officeDocument/2006/relationships/hyperlink" Target="http://www.e3bv.com/" TargetMode="External"/><Relationship Id="rId28" Type="http://schemas.openxmlformats.org/officeDocument/2006/relationships/hyperlink" Target="https://gcc02.safelinks.protection.outlook.com/?url=https%3A%2F%2Fwww.sonochargeenergy.com%2F&amp;data=05%7C02%7CMichael.Khalfin%40nrel.gov%7Cf9cc2e06fcd846462a3408dd02caa22c%7Ca0f29d7e28cd4f5484427885aee7c080%7C0%7C0%7C638669791517377730%7CUnknown%7CTWFpbGZsb3d8eyJFbXB0eU1hcGkiOnRydWUsIlYiOiIwLjAuMDAwMCIsIlAiOiJXaW4zMiIsIkFOIjoiTWFpbCIsIldUIjoyfQ%3D%3D%7C0%7C%7C%7C&amp;sdata=gacF77iXdlqaPEcLK3nNa1t%2B0DL6L7eS9qjz7nPzwao%3D&amp;reserved=0" TargetMode="External"/><Relationship Id="rId36" Type="http://schemas.openxmlformats.org/officeDocument/2006/relationships/hyperlink" Target="https://nyobolt.com/" TargetMode="External"/><Relationship Id="rId49" Type="http://schemas.openxmlformats.org/officeDocument/2006/relationships/hyperlink" Target="https://discoverbattery.com/" TargetMode="External"/><Relationship Id="rId57" Type="http://schemas.openxmlformats.org/officeDocument/2006/relationships/vmlDrawing" Target="../drawings/vmlDrawing6.vml"/><Relationship Id="rId10" Type="http://schemas.openxmlformats.org/officeDocument/2006/relationships/hyperlink" Target="https://tda.com/" TargetMode="External"/><Relationship Id="rId19" Type="http://schemas.openxmlformats.org/officeDocument/2006/relationships/hyperlink" Target="https://purelithium.io/" TargetMode="External"/><Relationship Id="rId31" Type="http://schemas.openxmlformats.org/officeDocument/2006/relationships/hyperlink" Target="https://sealionenergy.com/" TargetMode="External"/><Relationship Id="rId44" Type="http://schemas.openxmlformats.org/officeDocument/2006/relationships/hyperlink" Target="https://evtol.com/news/boeing-wisk-air-taxi-hub-montreal-canada/" TargetMode="External"/><Relationship Id="rId52" Type="http://schemas.openxmlformats.org/officeDocument/2006/relationships/hyperlink" Target="https://www.samsungsdi.com/" TargetMode="External"/><Relationship Id="rId60" Type="http://schemas.microsoft.com/office/2017/10/relationships/threadedComment" Target="../threadedComments/threadedComment6.xml"/><Relationship Id="rId4" Type="http://schemas.openxmlformats.org/officeDocument/2006/relationships/hyperlink" Target="https://www.parker.com/us/en/industries/aerospace.html" TargetMode="External"/><Relationship Id="rId9" Type="http://schemas.openxmlformats.org/officeDocument/2006/relationships/hyperlink" Target="https://tda.com/" TargetMode="External"/><Relationship Id="rId14" Type="http://schemas.openxmlformats.org/officeDocument/2006/relationships/hyperlink" Target="https://www.subaru.com/index.html" TargetMode="External"/><Relationship Id="rId22" Type="http://schemas.openxmlformats.org/officeDocument/2006/relationships/hyperlink" Target="https://www.smcusa.com/" TargetMode="External"/><Relationship Id="rId27" Type="http://schemas.openxmlformats.org/officeDocument/2006/relationships/hyperlink" Target="https://www.globenewswire.com/Tracker?data=9EigZ-Dg48l7-5uasTumZwaxPDBdznmd4XKn-letLgbV5aAmls8-ma3sto3V48mMLaEwb_bKmpZeAGBIoAyjU1v65lTnVWvfyVAmgqil78Q=" TargetMode="External"/><Relationship Id="rId30" Type="http://schemas.openxmlformats.org/officeDocument/2006/relationships/hyperlink" Target="https://sealionenergy.com/" TargetMode="External"/><Relationship Id="rId35" Type="http://schemas.openxmlformats.org/officeDocument/2006/relationships/hyperlink" Target="https://nyobolt.com/" TargetMode="External"/><Relationship Id="rId43" Type="http://schemas.openxmlformats.org/officeDocument/2006/relationships/hyperlink" Target="https://www.jobyaviation.com/news/joby-expands-manufacturing-capacity/" TargetMode="External"/><Relationship Id="rId48" Type="http://schemas.openxmlformats.org/officeDocument/2006/relationships/hyperlink" Target="https://crgdefense.com/" TargetMode="External"/><Relationship Id="rId56" Type="http://schemas.openxmlformats.org/officeDocument/2006/relationships/drawing" Target="../drawings/drawing7.xml"/><Relationship Id="rId8" Type="http://schemas.openxmlformats.org/officeDocument/2006/relationships/hyperlink" Target="https://tda.com/" TargetMode="External"/><Relationship Id="rId51" Type="http://schemas.openxmlformats.org/officeDocument/2006/relationships/hyperlink" Target="https://www.gm.com/" TargetMode="External"/><Relationship Id="rId3" Type="http://schemas.openxmlformats.org/officeDocument/2006/relationships/hyperlink" Target="https://www.dow.com/"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https://www.kouraglobal.com/" TargetMode="External"/><Relationship Id="rId117" Type="http://schemas.openxmlformats.org/officeDocument/2006/relationships/hyperlink" Target="https://pem-motion.com/" TargetMode="External"/><Relationship Id="rId21" Type="http://schemas.openxmlformats.org/officeDocument/2006/relationships/hyperlink" Target="https://www.forgenano.com/" TargetMode="External"/><Relationship Id="rId42" Type="http://schemas.openxmlformats.org/officeDocument/2006/relationships/hyperlink" Target="https://www.polarisbatterylabs.com/" TargetMode="External"/><Relationship Id="rId47" Type="http://schemas.openxmlformats.org/officeDocument/2006/relationships/hyperlink" Target="https://www.sionpower.com/" TargetMode="External"/><Relationship Id="rId63" Type="http://schemas.openxmlformats.org/officeDocument/2006/relationships/hyperlink" Target="https://www.calogysolutions.com/" TargetMode="External"/><Relationship Id="rId68" Type="http://schemas.openxmlformats.org/officeDocument/2006/relationships/hyperlink" Target="https://www.electrochemsolutions.com/" TargetMode="External"/><Relationship Id="rId84" Type="http://schemas.openxmlformats.org/officeDocument/2006/relationships/hyperlink" Target="https://volta.foundation/about-us" TargetMode="External"/><Relationship Id="rId89" Type="http://schemas.openxmlformats.org/officeDocument/2006/relationships/hyperlink" Target="https://milpwr.org/" TargetMode="External"/><Relationship Id="rId112" Type="http://schemas.openxmlformats.org/officeDocument/2006/relationships/hyperlink" Target="https://www.photonautomation.com/about/" TargetMode="External"/><Relationship Id="rId133" Type="http://schemas.openxmlformats.org/officeDocument/2006/relationships/hyperlink" Target="https://www.newenergynexus.com/about/" TargetMode="External"/><Relationship Id="rId138" Type="http://schemas.openxmlformats.org/officeDocument/2006/relationships/hyperlink" Target="https://brite.org/" TargetMode="External"/><Relationship Id="rId154" Type="http://schemas.openxmlformats.org/officeDocument/2006/relationships/hyperlink" Target="https://www.belfor.com/us/en/" TargetMode="External"/><Relationship Id="rId159" Type="http://schemas.openxmlformats.org/officeDocument/2006/relationships/table" Target="../tables/table10.xml"/><Relationship Id="rId16" Type="http://schemas.openxmlformats.org/officeDocument/2006/relationships/hyperlink" Target="https://www.energy-assurance.com/" TargetMode="External"/><Relationship Id="rId107" Type="http://schemas.openxmlformats.org/officeDocument/2006/relationships/hyperlink" Target="https://sankofa.co/" TargetMode="External"/><Relationship Id="rId11" Type="http://schemas.openxmlformats.org/officeDocument/2006/relationships/hyperlink" Target="http://www.eclipseenergy.us/" TargetMode="External"/><Relationship Id="rId32" Type="http://schemas.openxmlformats.org/officeDocument/2006/relationships/hyperlink" Target="https://www.nationalpower.com/" TargetMode="External"/><Relationship Id="rId37" Type="http://schemas.openxmlformats.org/officeDocument/2006/relationships/hyperlink" Target="https://www.nslanalytical.com/" TargetMode="External"/><Relationship Id="rId53" Type="http://schemas.openxmlformats.org/officeDocument/2006/relationships/hyperlink" Target="https://atcdrivetrain.com/" TargetMode="External"/><Relationship Id="rId58" Type="http://schemas.openxmlformats.org/officeDocument/2006/relationships/hyperlink" Target="https://www.bicindiana.com/" TargetMode="External"/><Relationship Id="rId74" Type="http://schemas.openxmlformats.org/officeDocument/2006/relationships/hyperlink" Target="https://www.woodmac.com/industry/power-and-renewables/" TargetMode="External"/><Relationship Id="rId79" Type="http://schemas.openxmlformats.org/officeDocument/2006/relationships/hyperlink" Target="https://m.hanwhacorp.co.kr/eng/momentum/index.jsp" TargetMode="External"/><Relationship Id="rId102" Type="http://schemas.openxmlformats.org/officeDocument/2006/relationships/hyperlink" Target="http://www.goldenbridge-intl.com/about.html" TargetMode="External"/><Relationship Id="rId123" Type="http://schemas.openxmlformats.org/officeDocument/2006/relationships/hyperlink" Target="https://ontoinnovation.com/" TargetMode="External"/><Relationship Id="rId128" Type="http://schemas.openxmlformats.org/officeDocument/2006/relationships/hyperlink" Target="https://rogerscorp.com/" TargetMode="External"/><Relationship Id="rId144" Type="http://schemas.openxmlformats.org/officeDocument/2006/relationships/hyperlink" Target="https://gcc02.safelinks.protection.outlook.com/?url=https%3A%2F%2Fgalyenenergy.com%2F&amp;data=05%7C02%7CSara.Dunn%40nrel.gov%7Caf6061286c2a4e8a455008dc97978877%7Ca0f29d7e28cd4f5484427885aee7c080%7C0%7C0%7C638551924304788123%7CUnknown%7CTWFpbGZsb3d8eyJWIjoiMC4wLjAwMDAiLCJQIjoiV2luMzIiLCJBTiI6Ik1haWwiLCJXVCI6Mn0%3D%7C0%7C%7C%7C&amp;sdata=%2FcBbUZovrqfi40X3yaI5nBw1f5QdBbcy3YHeOcY4ZCg%3D&amp;reserved=0" TargetMode="External"/><Relationship Id="rId149" Type="http://schemas.openxmlformats.org/officeDocument/2006/relationships/hyperlink" Target="https://www.volkswagengroupofamerica.com/" TargetMode="External"/><Relationship Id="rId5" Type="http://schemas.openxmlformats.org/officeDocument/2006/relationships/hyperlink" Target="https://www.calogysolutions.com/" TargetMode="External"/><Relationship Id="rId90" Type="http://schemas.openxmlformats.org/officeDocument/2006/relationships/hyperlink" Target="https://milpwr.org/about-us" TargetMode="External"/><Relationship Id="rId95" Type="http://schemas.openxmlformats.org/officeDocument/2006/relationships/hyperlink" Target="https://nickelinstitute.org/en/" TargetMode="External"/><Relationship Id="rId160" Type="http://schemas.openxmlformats.org/officeDocument/2006/relationships/comments" Target="../comments7.xml"/><Relationship Id="rId22" Type="http://schemas.openxmlformats.org/officeDocument/2006/relationships/hyperlink" Target="https://www.gsyuasa-lp.com/" TargetMode="External"/><Relationship Id="rId27" Type="http://schemas.openxmlformats.org/officeDocument/2006/relationships/hyperlink" Target="https://www.lithiumwerks.com/" TargetMode="External"/><Relationship Id="rId43" Type="http://schemas.openxmlformats.org/officeDocument/2006/relationships/hyperlink" Target="https://www.polarisbatterylabs.com/" TargetMode="External"/><Relationship Id="rId48" Type="http://schemas.openxmlformats.org/officeDocument/2006/relationships/hyperlink" Target="https://www.swri.org/" TargetMode="External"/><Relationship Id="rId64" Type="http://schemas.openxmlformats.org/officeDocument/2006/relationships/hyperlink" Target="https://www.concentricusa.com/" TargetMode="External"/><Relationship Id="rId69" Type="http://schemas.openxmlformats.org/officeDocument/2006/relationships/hyperlink" Target="https://www.epectec.com/" TargetMode="External"/><Relationship Id="rId113" Type="http://schemas.openxmlformats.org/officeDocument/2006/relationships/hyperlink" Target="https://www.photonautomation.com/about/" TargetMode="External"/><Relationship Id="rId118" Type="http://schemas.openxmlformats.org/officeDocument/2006/relationships/hyperlink" Target="https://pem-motion.com/" TargetMode="External"/><Relationship Id="rId134" Type="http://schemas.openxmlformats.org/officeDocument/2006/relationships/hyperlink" Target="https://www.linkedin.com/company/newenergynexus/about/" TargetMode="External"/><Relationship Id="rId139" Type="http://schemas.openxmlformats.org/officeDocument/2006/relationships/hyperlink" Target="https://brite.org/" TargetMode="External"/><Relationship Id="rId80" Type="http://schemas.openxmlformats.org/officeDocument/2006/relationships/hyperlink" Target="https://gcc02.safelinks.protection.outlook.com/?url=https%3A%2F%2Fwww.americase.com%2F&amp;data=05%7C02%7CSara.Dunn%40nrel.gov%7Caf6061286c2a4e8a455008dc97978877%7Ca0f29d7e28cd4f5484427885aee7c080%7C0%7C0%7C638551924304798402%7CUnknown%7CTWFpbGZsb3d8eyJWIjoiMC4wLjAwMDAiLCJQIjoiV2luMzIiLCJBTiI6Ik1haWwiLCJXVCI6Mn0%3D%7C0%7C%7C%7C&amp;sdata=cHJZBDNWJAAzui9of9jjE%2F3erzgMfgfd43O5dZSMX3s%3D&amp;reserved=0" TargetMode="External"/><Relationship Id="rId85" Type="http://schemas.openxmlformats.org/officeDocument/2006/relationships/hyperlink" Target="https://volta.foundation/" TargetMode="External"/><Relationship Id="rId150" Type="http://schemas.openxmlformats.org/officeDocument/2006/relationships/hyperlink" Target="https://www.avicenneenergyus.com/" TargetMode="External"/><Relationship Id="rId155" Type="http://schemas.openxmlformats.org/officeDocument/2006/relationships/hyperlink" Target="https://www.belfor.com/us/en/" TargetMode="External"/><Relationship Id="rId12" Type="http://schemas.openxmlformats.org/officeDocument/2006/relationships/hyperlink" Target="https://www.ecobat.com/" TargetMode="External"/><Relationship Id="rId17" Type="http://schemas.openxmlformats.org/officeDocument/2006/relationships/hyperlink" Target="https://www.energyresponsegroup.com/" TargetMode="External"/><Relationship Id="rId33" Type="http://schemas.openxmlformats.org/officeDocument/2006/relationships/hyperlink" Target="https://www.neicorporation.com/" TargetMode="External"/><Relationship Id="rId38" Type="http://schemas.openxmlformats.org/officeDocument/2006/relationships/hyperlink" Target="https://www.sionpower.com/" TargetMode="External"/><Relationship Id="rId59" Type="http://schemas.openxmlformats.org/officeDocument/2006/relationships/hyperlink" Target="http://batterymd.com/" TargetMode="External"/><Relationship Id="rId103" Type="http://schemas.openxmlformats.org/officeDocument/2006/relationships/hyperlink" Target="https://www.swindelldressler.com/" TargetMode="External"/><Relationship Id="rId108" Type="http://schemas.openxmlformats.org/officeDocument/2006/relationships/hyperlink" Target="https://sankofa.co/" TargetMode="External"/><Relationship Id="rId124" Type="http://schemas.openxmlformats.org/officeDocument/2006/relationships/hyperlink" Target="https://ontoinnovation.com/company/events/zero-defect-initiatives-for-battery-manufacturing" TargetMode="External"/><Relationship Id="rId129" Type="http://schemas.openxmlformats.org/officeDocument/2006/relationships/hyperlink" Target="https://rogerscorp.com/" TargetMode="External"/><Relationship Id="rId20" Type="http://schemas.openxmlformats.org/officeDocument/2006/relationships/hyperlink" Target="https://www.exponent.com/" TargetMode="External"/><Relationship Id="rId41" Type="http://schemas.openxmlformats.org/officeDocument/2006/relationships/hyperlink" Target="https://www.phmatter.com/" TargetMode="External"/><Relationship Id="rId54" Type="http://schemas.openxmlformats.org/officeDocument/2006/relationships/hyperlink" Target="https://www.aved.com/" TargetMode="External"/><Relationship Id="rId62" Type="http://schemas.openxmlformats.org/officeDocument/2006/relationships/hyperlink" Target="https://www.chargecccv.com/" TargetMode="External"/><Relationship Id="rId70" Type="http://schemas.openxmlformats.org/officeDocument/2006/relationships/hyperlink" Target="https://www.exponent.com/" TargetMode="External"/><Relationship Id="rId75" Type="http://schemas.openxmlformats.org/officeDocument/2006/relationships/hyperlink" Target="https://bamboocharge.com/contact-us-2/" TargetMode="External"/><Relationship Id="rId83" Type="http://schemas.openxmlformats.org/officeDocument/2006/relationships/hyperlink" Target="https://volta.foundation/" TargetMode="External"/><Relationship Id="rId88" Type="http://schemas.openxmlformats.org/officeDocument/2006/relationships/hyperlink" Target="https://milpwr.org/" TargetMode="External"/><Relationship Id="rId91" Type="http://schemas.openxmlformats.org/officeDocument/2006/relationships/hyperlink" Target="https://www.epri.com/" TargetMode="External"/><Relationship Id="rId96" Type="http://schemas.openxmlformats.org/officeDocument/2006/relationships/hyperlink" Target="https://nickelinstitute.org/en/" TargetMode="External"/><Relationship Id="rId111" Type="http://schemas.openxmlformats.org/officeDocument/2006/relationships/hyperlink" Target="https://www.photonautomation.com/about/" TargetMode="External"/><Relationship Id="rId132" Type="http://schemas.openxmlformats.org/officeDocument/2006/relationships/hyperlink" Target="mailto:george.miller@p3-group.com" TargetMode="External"/><Relationship Id="rId140" Type="http://schemas.openxmlformats.org/officeDocument/2006/relationships/hyperlink" Target="https://edpnc.com/about-the-edpnc/" TargetMode="External"/><Relationship Id="rId145" Type="http://schemas.openxmlformats.org/officeDocument/2006/relationships/hyperlink" Target="https://brite.org/" TargetMode="External"/><Relationship Id="rId153" Type="http://schemas.openxmlformats.org/officeDocument/2006/relationships/hyperlink" Target="mailto:edith@esspi.com" TargetMode="External"/><Relationship Id="rId161" Type="http://schemas.microsoft.com/office/2017/10/relationships/threadedComment" Target="../threadedComments/threadedComment7.xml"/><Relationship Id="rId1" Type="http://schemas.openxmlformats.org/officeDocument/2006/relationships/hyperlink" Target="https://www.aanddtech.com/" TargetMode="External"/><Relationship Id="rId6" Type="http://schemas.openxmlformats.org/officeDocument/2006/relationships/hyperlink" Target="https://www.concentricusa.com/" TargetMode="External"/><Relationship Id="rId15" Type="http://schemas.openxmlformats.org/officeDocument/2006/relationships/hyperlink" Target="https://www.integer.net/" TargetMode="External"/><Relationship Id="rId23" Type="http://schemas.openxmlformats.org/officeDocument/2006/relationships/hyperlink" Target="https://guidehouseinsights.com/" TargetMode="External"/><Relationship Id="rId28" Type="http://schemas.openxmlformats.org/officeDocument/2006/relationships/hyperlink" Target="https://www.luxresearchinc.com/" TargetMode="External"/><Relationship Id="rId36" Type="http://schemas.openxmlformats.org/officeDocument/2006/relationships/hyperlink" Target="https://www.netzsch.com/" TargetMode="External"/><Relationship Id="rId49" Type="http://schemas.openxmlformats.org/officeDocument/2006/relationships/hyperlink" Target="https://www.spiersnewtechnologies.com/" TargetMode="External"/><Relationship Id="rId57" Type="http://schemas.openxmlformats.org/officeDocument/2006/relationships/hyperlink" Target="https://www.linkedin.com/in/robertspotnitz/" TargetMode="External"/><Relationship Id="rId106" Type="http://schemas.openxmlformats.org/officeDocument/2006/relationships/hyperlink" Target="https://www.swindelldressler.com/copy-of-about" TargetMode="External"/><Relationship Id="rId114" Type="http://schemas.openxmlformats.org/officeDocument/2006/relationships/hyperlink" Target="https://www.photonautomation.com/about/" TargetMode="External"/><Relationship Id="rId119" Type="http://schemas.openxmlformats.org/officeDocument/2006/relationships/hyperlink" Target="https://www.owensdesign.com/" TargetMode="External"/><Relationship Id="rId127" Type="http://schemas.openxmlformats.org/officeDocument/2006/relationships/hyperlink" Target="https://rogerscorp.com/" TargetMode="External"/><Relationship Id="rId10" Type="http://schemas.openxmlformats.org/officeDocument/2006/relationships/hyperlink" Target="https://www.digatron.com/" TargetMode="External"/><Relationship Id="rId31" Type="http://schemas.openxmlformats.org/officeDocument/2006/relationships/hyperlink" Target="https://www.mobilepowersolutions.com/" TargetMode="External"/><Relationship Id="rId44" Type="http://schemas.openxmlformats.org/officeDocument/2006/relationships/hyperlink" Target="https://www.positivenergy.us/" TargetMode="External"/><Relationship Id="rId52" Type="http://schemas.openxmlformats.org/officeDocument/2006/relationships/hyperlink" Target="https://www.americanhyperform.com/" TargetMode="External"/><Relationship Id="rId60" Type="http://schemas.openxmlformats.org/officeDocument/2006/relationships/hyperlink" Target="https://www.bechtel.com/" TargetMode="External"/><Relationship Id="rId65" Type="http://schemas.openxmlformats.org/officeDocument/2006/relationships/hyperlink" Target="https://www.coulometrics.com/" TargetMode="External"/><Relationship Id="rId73" Type="http://schemas.openxmlformats.org/officeDocument/2006/relationships/hyperlink" Target="mailto:novis.smith@verizon.net" TargetMode="External"/><Relationship Id="rId78" Type="http://schemas.openxmlformats.org/officeDocument/2006/relationships/hyperlink" Target="https://m.hanwhacorp.co.kr/eng/momentum/index.jsp" TargetMode="External"/><Relationship Id="rId81" Type="http://schemas.openxmlformats.org/officeDocument/2006/relationships/hyperlink" Target="https://gcc02.safelinks.protection.outlook.com/?url=https%3A%2F%2Fwww.americase.com%2F&amp;data=05%7C02%7CSara.Dunn%40nrel.gov%7Caf6061286c2a4e8a455008dc97978877%7Ca0f29d7e28cd4f5484427885aee7c080%7C0%7C0%7C638551924304798402%7CUnknown%7CTWFpbGZsb3d8eyJWIjoiMC4wLjAwMDAiLCJQIjoiV2luMzIiLCJBTiI6Ik1haWwiLCJXVCI6Mn0%3D%7C0%7C%7C%7C&amp;sdata=cHJZBDNWJAAzui9of9jjE%2F3erzgMfgfd43O5dZSMX3s%3D&amp;reserved=0" TargetMode="External"/><Relationship Id="rId86" Type="http://schemas.openxmlformats.org/officeDocument/2006/relationships/hyperlink" Target="https://volta.foundation/" TargetMode="External"/><Relationship Id="rId94" Type="http://schemas.openxmlformats.org/officeDocument/2006/relationships/hyperlink" Target="https://www.epri.com/about" TargetMode="External"/><Relationship Id="rId99" Type="http://schemas.openxmlformats.org/officeDocument/2006/relationships/hyperlink" Target="https://www.goldenbridge-intl.com/" TargetMode="External"/><Relationship Id="rId101" Type="http://schemas.openxmlformats.org/officeDocument/2006/relationships/hyperlink" Target="https://www.goldenbridge-intl.com/" TargetMode="External"/><Relationship Id="rId122" Type="http://schemas.openxmlformats.org/officeDocument/2006/relationships/hyperlink" Target="https://ontoinnovation.com/" TargetMode="External"/><Relationship Id="rId130" Type="http://schemas.openxmlformats.org/officeDocument/2006/relationships/hyperlink" Target="https://rogerscorp.com/" TargetMode="External"/><Relationship Id="rId135" Type="http://schemas.openxmlformats.org/officeDocument/2006/relationships/hyperlink" Target="http://www.newenergynexus.com/" TargetMode="External"/><Relationship Id="rId143" Type="http://schemas.openxmlformats.org/officeDocument/2006/relationships/hyperlink" Target="https://gcc02.safelinks.protection.outlook.com/?url=https%3A%2F%2Fgalyenenergy.com%2F&amp;data=05%7C02%7CSara.Dunn%40nrel.gov%7Caf6061286c2a4e8a455008dc97978877%7Ca0f29d7e28cd4f5484427885aee7c080%7C0%7C0%7C638551924304788123%7CUnknown%7CTWFpbGZsb3d8eyJWIjoiMC4wLjAwMDAiLCJQIjoiV2luMzIiLCJBTiI6Ik1haWwiLCJXVCI6Mn0%3D%7C0%7C%7C%7C&amp;sdata=%2FcBbUZovrqfi40X3yaI5nBw1f5QdBbcy3YHeOcY4ZCg%3D&amp;reserved=0" TargetMode="External"/><Relationship Id="rId148" Type="http://schemas.openxmlformats.org/officeDocument/2006/relationships/hyperlink" Target="https://www.jensenhughes.com/services/lithium-ion-risk-consulting" TargetMode="External"/><Relationship Id="rId151" Type="http://schemas.openxmlformats.org/officeDocument/2006/relationships/hyperlink" Target="https://advancedbatteryconsulting.com/" TargetMode="External"/><Relationship Id="rId156" Type="http://schemas.openxmlformats.org/officeDocument/2006/relationships/printerSettings" Target="../printerSettings/printerSettings14.bin"/><Relationship Id="rId4" Type="http://schemas.openxmlformats.org/officeDocument/2006/relationships/hyperlink" Target="https://www.chargecccv.com/" TargetMode="External"/><Relationship Id="rId9" Type="http://schemas.openxmlformats.org/officeDocument/2006/relationships/hyperlink" Target="https://www.ces-ltd.com/" TargetMode="External"/><Relationship Id="rId13" Type="http://schemas.openxmlformats.org/officeDocument/2006/relationships/hyperlink" Target="https://www.electric-applications.com/" TargetMode="External"/><Relationship Id="rId18" Type="http://schemas.openxmlformats.org/officeDocument/2006/relationships/hyperlink" Target="https://www.enersys.com/" TargetMode="External"/><Relationship Id="rId39" Type="http://schemas.openxmlformats.org/officeDocument/2006/relationships/hyperlink" Target="https://www.nuvationenergy.com/" TargetMode="External"/><Relationship Id="rId109" Type="http://schemas.openxmlformats.org/officeDocument/2006/relationships/hyperlink" Target="https://sankofa.co/" TargetMode="External"/><Relationship Id="rId34" Type="http://schemas.openxmlformats.org/officeDocument/2006/relationships/hyperlink" Target="https://www.neicorporation.com/" TargetMode="External"/><Relationship Id="rId50" Type="http://schemas.openxmlformats.org/officeDocument/2006/relationships/hyperlink" Target="https://www.synthiochem.com/" TargetMode="External"/><Relationship Id="rId55" Type="http://schemas.openxmlformats.org/officeDocument/2006/relationships/hyperlink" Target="https://www.lithionbattery.com/" TargetMode="External"/><Relationship Id="rId76" Type="http://schemas.openxmlformats.org/officeDocument/2006/relationships/hyperlink" Target="https://bamboocharge.com/contact-us-2/" TargetMode="External"/><Relationship Id="rId97" Type="http://schemas.openxmlformats.org/officeDocument/2006/relationships/hyperlink" Target="https://nickelinstitute.org/en/" TargetMode="External"/><Relationship Id="rId104" Type="http://schemas.openxmlformats.org/officeDocument/2006/relationships/hyperlink" Target="https://www.swindelldressler.com/" TargetMode="External"/><Relationship Id="rId120" Type="http://schemas.openxmlformats.org/officeDocument/2006/relationships/hyperlink" Target="https://www.owensdesign.com/" TargetMode="External"/><Relationship Id="rId125" Type="http://schemas.openxmlformats.org/officeDocument/2006/relationships/hyperlink" Target="https://www.chemtrec.com/our-services/battery-compliance/shipping-lithium-batteries" TargetMode="External"/><Relationship Id="rId141" Type="http://schemas.openxmlformats.org/officeDocument/2006/relationships/hyperlink" Target="https://edpnc.com/" TargetMode="External"/><Relationship Id="rId146" Type="http://schemas.openxmlformats.org/officeDocument/2006/relationships/hyperlink" Target="mailto:ryan.ouderkirk@fluor.com" TargetMode="External"/><Relationship Id="rId7" Type="http://schemas.openxmlformats.org/officeDocument/2006/relationships/hyperlink" Target="https://www.coulometrics.com/" TargetMode="External"/><Relationship Id="rId71" Type="http://schemas.openxmlformats.org/officeDocument/2006/relationships/hyperlink" Target="https://www.verisk.com/" TargetMode="External"/><Relationship Id="rId92" Type="http://schemas.openxmlformats.org/officeDocument/2006/relationships/hyperlink" Target="https://www.epri.com/" TargetMode="External"/><Relationship Id="rId2" Type="http://schemas.openxmlformats.org/officeDocument/2006/relationships/hyperlink" Target="https://www.belmontscientific.com/testing/" TargetMode="External"/><Relationship Id="rId29" Type="http://schemas.openxmlformats.org/officeDocument/2006/relationships/hyperlink" Target="https://www.luxresearchinc.com/" TargetMode="External"/><Relationship Id="rId24" Type="http://schemas.openxmlformats.org/officeDocument/2006/relationships/hyperlink" Target="https://www.jabil.com/" TargetMode="External"/><Relationship Id="rId40" Type="http://schemas.openxmlformats.org/officeDocument/2006/relationships/hyperlink" Target="https://www.nuvationenergy.com/" TargetMode="External"/><Relationship Id="rId45" Type="http://schemas.openxmlformats.org/officeDocument/2006/relationships/hyperlink" Target="https://www.batterystewardship.com/" TargetMode="External"/><Relationship Id="rId66" Type="http://schemas.openxmlformats.org/officeDocument/2006/relationships/hyperlink" Target="http://www.eclipseenergy.us/" TargetMode="External"/><Relationship Id="rId87" Type="http://schemas.openxmlformats.org/officeDocument/2006/relationships/hyperlink" Target="https://milpwr.org/" TargetMode="External"/><Relationship Id="rId110" Type="http://schemas.openxmlformats.org/officeDocument/2006/relationships/hyperlink" Target="https://sankofa.co/" TargetMode="External"/><Relationship Id="rId115" Type="http://schemas.openxmlformats.org/officeDocument/2006/relationships/hyperlink" Target="https://pem-motion.com/" TargetMode="External"/><Relationship Id="rId131" Type="http://schemas.openxmlformats.org/officeDocument/2006/relationships/hyperlink" Target="https://www.p3-group.com/en/" TargetMode="External"/><Relationship Id="rId136" Type="http://schemas.openxmlformats.org/officeDocument/2006/relationships/hyperlink" Target="https://www.newenergynexus.com/" TargetMode="External"/><Relationship Id="rId157" Type="http://schemas.openxmlformats.org/officeDocument/2006/relationships/drawing" Target="../drawings/drawing8.xml"/><Relationship Id="rId61" Type="http://schemas.openxmlformats.org/officeDocument/2006/relationships/hyperlink" Target="https://www.belmontscientific.com/testing/" TargetMode="External"/><Relationship Id="rId82" Type="http://schemas.openxmlformats.org/officeDocument/2006/relationships/hyperlink" Target="https://gcc02.safelinks.protection.outlook.com/?url=https%3A%2F%2Fwww.americase.com%2F&amp;data=05%7C02%7CSara.Dunn%40nrel.gov%7Caf6061286c2a4e8a455008dc97978877%7Ca0f29d7e28cd4f5484427885aee7c080%7C0%7C0%7C638551924304798402%7CUnknown%7CTWFpbGZsb3d8eyJWIjoiMC4wLjAwMDAiLCJQIjoiV2luMzIiLCJBTiI6Ik1haWwiLCJXVCI6Mn0%3D%7C0%7C%7C%7C&amp;sdata=cHJZBDNWJAAzui9of9jjE%2F3erzgMfgfd43O5dZSMX3s%3D&amp;reserved=0" TargetMode="External"/><Relationship Id="rId152" Type="http://schemas.openxmlformats.org/officeDocument/2006/relationships/hyperlink" Target="https://gcc02.safelinks.protection.outlook.com/?url=https%3A%2F%2Fwestwoodaerogel.com%2F&amp;data=05%7C02%7CSara.Dunn%40nrel.gov%7Cdc339f0e2df34167960508dd4c6b9c87%7Ca0f29d7e28cd4f5484427885aee7c080%7C0%7C0%7C638750748270680990%7CUnknown%7CTWFpbGZsb3d8eyJFbXB0eU1hcGkiOnRydWUsIlYiOiIwLjAuMDAwMCIsIlAiOiJXaW4zMiIsIkFOIjoiTWFpbCIsIldUIjoyfQ%3D%3D%7C0%7C%7C%7C&amp;sdata=DuTngWdTeOypS0AUfObq1oO2gW5kumk%2B2hZNhZR5U5Q%3D&amp;reserved=0" TargetMode="External"/><Relationship Id="rId19" Type="http://schemas.openxmlformats.org/officeDocument/2006/relationships/hyperlink" Target="https://www.epectec.com/" TargetMode="External"/><Relationship Id="rId14" Type="http://schemas.openxmlformats.org/officeDocument/2006/relationships/hyperlink" Target="https://www.integer.net/" TargetMode="External"/><Relationship Id="rId30" Type="http://schemas.openxmlformats.org/officeDocument/2006/relationships/hyperlink" Target="https://www.maxpowerinc.com/" TargetMode="External"/><Relationship Id="rId35" Type="http://schemas.openxmlformats.org/officeDocument/2006/relationships/hyperlink" Target="https://www.netzsch.com/" TargetMode="External"/><Relationship Id="rId56" Type="http://schemas.openxmlformats.org/officeDocument/2006/relationships/hyperlink" Target="https://www.linkedin.com/in/robertspotnitz/" TargetMode="External"/><Relationship Id="rId77" Type="http://schemas.openxmlformats.org/officeDocument/2006/relationships/hyperlink" Target="https://m.hanwhacorp.co.kr/eng/momentum/index.jsp" TargetMode="External"/><Relationship Id="rId100" Type="http://schemas.openxmlformats.org/officeDocument/2006/relationships/hyperlink" Target="https://www.goldenbridge-intl.com/" TargetMode="External"/><Relationship Id="rId105" Type="http://schemas.openxmlformats.org/officeDocument/2006/relationships/hyperlink" Target="https://www.swindelldressler.com/" TargetMode="External"/><Relationship Id="rId126" Type="http://schemas.openxmlformats.org/officeDocument/2006/relationships/hyperlink" Target="https://www.chemtrec.com/" TargetMode="External"/><Relationship Id="rId147" Type="http://schemas.openxmlformats.org/officeDocument/2006/relationships/hyperlink" Target="https://cellblockfcs.com/" TargetMode="External"/><Relationship Id="rId8" Type="http://schemas.openxmlformats.org/officeDocument/2006/relationships/hyperlink" Target="https://www.csagroup.org/" TargetMode="External"/><Relationship Id="rId51" Type="http://schemas.openxmlformats.org/officeDocument/2006/relationships/hyperlink" Target="http://www.aaportablepower.com/" TargetMode="External"/><Relationship Id="rId72" Type="http://schemas.openxmlformats.org/officeDocument/2006/relationships/hyperlink" Target="https://www.woodmac.com/" TargetMode="External"/><Relationship Id="rId93" Type="http://schemas.openxmlformats.org/officeDocument/2006/relationships/hyperlink" Target="https://www.epri.com/" TargetMode="External"/><Relationship Id="rId98" Type="http://schemas.openxmlformats.org/officeDocument/2006/relationships/hyperlink" Target="https://nickelinstitute.org/en/about-us/what-we-do/" TargetMode="External"/><Relationship Id="rId121" Type="http://schemas.openxmlformats.org/officeDocument/2006/relationships/hyperlink" Target="https://www.owensdesign.com/" TargetMode="External"/><Relationship Id="rId142" Type="http://schemas.openxmlformats.org/officeDocument/2006/relationships/hyperlink" Target="https://gcc02.safelinks.protection.outlook.com/?url=https%3A%2F%2Fgalyenenergy.com%2F&amp;data=05%7C02%7CSara.Dunn%40nrel.gov%7Caf6061286c2a4e8a455008dc97978877%7Ca0f29d7e28cd4f5484427885aee7c080%7C0%7C0%7C638551924304788123%7CUnknown%7CTWFpbGZsb3d8eyJWIjoiMC4wLjAwMDAiLCJQIjoiV2luMzIiLCJBTiI6Ik1haWwiLCJXVCI6Mn0%3D%7C0%7C%7C%7C&amp;sdata=%2FcBbUZovrqfi40X3yaI5nBw1f5QdBbcy3YHeOcY4ZCg%3D&amp;reserved=0" TargetMode="External"/><Relationship Id="rId3" Type="http://schemas.openxmlformats.org/officeDocument/2006/relationships/hyperlink" Target="https://www.bitrode.com/" TargetMode="External"/><Relationship Id="rId25" Type="http://schemas.openxmlformats.org/officeDocument/2006/relationships/hyperlink" Target="https://www.johnsoncontrols.com/" TargetMode="External"/><Relationship Id="rId46" Type="http://schemas.openxmlformats.org/officeDocument/2006/relationships/hyperlink" Target="https://www.ricardo.com/" TargetMode="External"/><Relationship Id="rId67" Type="http://schemas.openxmlformats.org/officeDocument/2006/relationships/hyperlink" Target="https://www.ecobat.com/" TargetMode="External"/><Relationship Id="rId116" Type="http://schemas.openxmlformats.org/officeDocument/2006/relationships/hyperlink" Target="https://pem-motion.com/" TargetMode="External"/><Relationship Id="rId137" Type="http://schemas.openxmlformats.org/officeDocument/2006/relationships/hyperlink" Target="https://www.johnsoncontrols.com/" TargetMode="External"/><Relationship Id="rId158" Type="http://schemas.openxmlformats.org/officeDocument/2006/relationships/vmlDrawing" Target="../drawings/vmlDrawing7.vml"/></Relationships>
</file>

<file path=xl/worksheets/_rels/sheet18.xml.rels><?xml version="1.0" encoding="UTF-8" standalone="yes"?>
<Relationships xmlns="http://schemas.openxmlformats.org/package/2006/relationships"><Relationship Id="rId8" Type="http://schemas.openxmlformats.org/officeDocument/2006/relationships/hyperlink" Target="https://www.eyelit.com/" TargetMode="External"/><Relationship Id="rId13" Type="http://schemas.openxmlformats.org/officeDocument/2006/relationships/hyperlink" Target="https://www.maplesoft.com/products/toolboxes/battery/" TargetMode="External"/><Relationship Id="rId18" Type="http://schemas.openxmlformats.org/officeDocument/2006/relationships/hyperlink" Target="https://www.sensata.com/sendyne-redirect" TargetMode="External"/><Relationship Id="rId26" Type="http://schemas.openxmlformats.org/officeDocument/2006/relationships/hyperlink" Target="https://www.pdf.com/" TargetMode="External"/><Relationship Id="rId3" Type="http://schemas.openxmlformats.org/officeDocument/2006/relationships/hyperlink" Target="https://www.bitrode.com/" TargetMode="External"/><Relationship Id="rId21" Type="http://schemas.openxmlformats.org/officeDocument/2006/relationships/hyperlink" Target="https://www.twaice.com/?null=" TargetMode="External"/><Relationship Id="rId34" Type="http://schemas.openxmlformats.org/officeDocument/2006/relationships/drawing" Target="../drawings/drawing9.xml"/><Relationship Id="rId7" Type="http://schemas.openxmlformats.org/officeDocument/2006/relationships/hyperlink" Target="https://www.eyelit.com/" TargetMode="External"/><Relationship Id="rId12" Type="http://schemas.openxmlformats.org/officeDocument/2006/relationships/hyperlink" Target="https://www.leaptran.com/" TargetMode="External"/><Relationship Id="rId17" Type="http://schemas.openxmlformats.org/officeDocument/2006/relationships/hyperlink" Target="https://www.qad.com/" TargetMode="External"/><Relationship Id="rId25" Type="http://schemas.openxmlformats.org/officeDocument/2006/relationships/hyperlink" Target="https://www.pdf.com/" TargetMode="External"/><Relationship Id="rId33" Type="http://schemas.openxmlformats.org/officeDocument/2006/relationships/printerSettings" Target="../printerSettings/printerSettings15.bin"/><Relationship Id="rId2" Type="http://schemas.openxmlformats.org/officeDocument/2006/relationships/hyperlink" Target="https://www.ascendanalytics.com/" TargetMode="External"/><Relationship Id="rId16" Type="http://schemas.openxmlformats.org/officeDocument/2006/relationships/hyperlink" Target="https://www.peaxy.net/" TargetMode="External"/><Relationship Id="rId20" Type="http://schemas.openxmlformats.org/officeDocument/2006/relationships/hyperlink" Target="https://www.voltaiq.com/" TargetMode="External"/><Relationship Id="rId29" Type="http://schemas.openxmlformats.org/officeDocument/2006/relationships/hyperlink" Target="https://micantis.io/" TargetMode="External"/><Relationship Id="rId1" Type="http://schemas.openxmlformats.org/officeDocument/2006/relationships/hyperlink" Target="https://www.ansys.com/" TargetMode="External"/><Relationship Id="rId6" Type="http://schemas.openxmlformats.org/officeDocument/2006/relationships/hyperlink" Target="https://www.3ds.com/" TargetMode="External"/><Relationship Id="rId11" Type="http://schemas.openxmlformats.org/officeDocument/2006/relationships/hyperlink" Target="https://www.intertek.com/" TargetMode="External"/><Relationship Id="rId24" Type="http://schemas.openxmlformats.org/officeDocument/2006/relationships/hyperlink" Target="https://www.twaice.com/about-us?null=" TargetMode="External"/><Relationship Id="rId32" Type="http://schemas.openxmlformats.org/officeDocument/2006/relationships/hyperlink" Target="https://gcc02.safelinks.protection.outlook.com/?url=https%3A%2F%2Fcoulomb.ai%2F&amp;data=05%7C02%7CSara.Dunn%40nrel.gov%7Cdc339f0e2df34167960508dd4c6b9c87%7Ca0f29d7e28cd4f5484427885aee7c080%7C0%7C0%7C638750748270708521%7CUnknown%7CTWFpbGZsb3d8eyJFbXB0eU1hcGkiOnRydWUsIlYiOiIwLjAuMDAwMCIsIlAiOiJXaW4zMiIsIkFOIjoiTWFpbCIsIldUIjoyfQ%3D%3D%7C0%7C%7C%7C&amp;sdata=v6svhqCwXuyE36%2F5gfeHXsPM8E28my3hNrenBVRXVK8%3D&amp;reserved=0" TargetMode="External"/><Relationship Id="rId5" Type="http://schemas.openxmlformats.org/officeDocument/2006/relationships/hyperlink" Target="https://www.comsol.com/" TargetMode="External"/><Relationship Id="rId15" Type="http://schemas.openxmlformats.org/officeDocument/2006/relationships/hyperlink" Target="https://www.modelon.com/" TargetMode="External"/><Relationship Id="rId23" Type="http://schemas.openxmlformats.org/officeDocument/2006/relationships/hyperlink" Target="https://www.linkedin.com/company/twaice/about/" TargetMode="External"/><Relationship Id="rId28" Type="http://schemas.openxmlformats.org/officeDocument/2006/relationships/hyperlink" Target="mailto:tyler@currents.market" TargetMode="External"/><Relationship Id="rId10" Type="http://schemas.openxmlformats.org/officeDocument/2006/relationships/hyperlink" Target="https://www.gtisoft.com/gt-autolion/" TargetMode="External"/><Relationship Id="rId19" Type="http://schemas.openxmlformats.org/officeDocument/2006/relationships/hyperlink" Target="https://plm.sw.siemens.com/en-US/simcenter/" TargetMode="External"/><Relationship Id="rId31" Type="http://schemas.openxmlformats.org/officeDocument/2006/relationships/hyperlink" Target="https://gcc02.safelinks.protection.outlook.com/?url=https%3A%2F%2Fcoulomb.ai%2F&amp;data=05%7C02%7CSara.Dunn%40nrel.gov%7Cdc339f0e2df34167960508dd4c6b9c87%7Ca0f29d7e28cd4f5484427885aee7c080%7C0%7C0%7C638750748270708521%7CUnknown%7CTWFpbGZsb3d8eyJFbXB0eU1hcGkiOnRydWUsIlYiOiIwLjAuMDAwMCIsIlAiOiJXaW4zMiIsIkFOIjoiTWFpbCIsIldUIjoyfQ%3D%3D%7C0%7C%7C%7C&amp;sdata=v6svhqCwXuyE36%2F5gfeHXsPM8E28my3hNrenBVRXVK8%3D&amp;reserved=0" TargetMode="External"/><Relationship Id="rId4" Type="http://schemas.openxmlformats.org/officeDocument/2006/relationships/hyperlink" Target="https://www.bloomy.com/" TargetMode="External"/><Relationship Id="rId9" Type="http://schemas.openxmlformats.org/officeDocument/2006/relationships/hyperlink" Target="https://www.itwm.fraunhofer.de/en/departments/sms/products-services/best-battery-electrochemistry-simulation-tool.html" TargetMode="External"/><Relationship Id="rId14" Type="http://schemas.openxmlformats.org/officeDocument/2006/relationships/hyperlink" Target="https://www.mathworks.com/products/simscape-electrical.html?s_tid=srchtitle_Simscape%20electrical_1" TargetMode="External"/><Relationship Id="rId22" Type="http://schemas.openxmlformats.org/officeDocument/2006/relationships/hyperlink" Target="https://www.twaice.com/?null=" TargetMode="External"/><Relationship Id="rId27" Type="http://schemas.openxmlformats.org/officeDocument/2006/relationships/hyperlink" Target="https://www.pdf.com/" TargetMode="External"/><Relationship Id="rId30" Type="http://schemas.openxmlformats.org/officeDocument/2006/relationships/hyperlink" Target="mailto:howard.alt@micantis.io" TargetMode="External"/><Relationship Id="rId35" Type="http://schemas.openxmlformats.org/officeDocument/2006/relationships/table" Target="../tables/table11.xml"/></Relationships>
</file>

<file path=xl/worksheets/_rels/sheet19.xml.rels><?xml version="1.0" encoding="UTF-8" standalone="yes"?>
<Relationships xmlns="http://schemas.openxmlformats.org/package/2006/relationships"><Relationship Id="rId8" Type="http://schemas.openxmlformats.org/officeDocument/2006/relationships/hyperlink" Target="https://www.targray.com/" TargetMode="External"/><Relationship Id="rId13" Type="http://schemas.openxmlformats.org/officeDocument/2006/relationships/hyperlink" Target="https://www.univarsolutions.com/" TargetMode="External"/><Relationship Id="rId3" Type="http://schemas.openxmlformats.org/officeDocument/2006/relationships/hyperlink" Target="https://www.paleblueearth.com/" TargetMode="External"/><Relationship Id="rId7" Type="http://schemas.openxmlformats.org/officeDocument/2006/relationships/hyperlink" Target="https://www.targray.com/" TargetMode="External"/><Relationship Id="rId12" Type="http://schemas.openxmlformats.org/officeDocument/2006/relationships/hyperlink" Target="https://www.targray.com/" TargetMode="External"/><Relationship Id="rId2" Type="http://schemas.openxmlformats.org/officeDocument/2006/relationships/hyperlink" Target="https://www.msesupplies.com/" TargetMode="External"/><Relationship Id="rId16" Type="http://schemas.openxmlformats.org/officeDocument/2006/relationships/table" Target="../tables/table12.xml"/><Relationship Id="rId1" Type="http://schemas.openxmlformats.org/officeDocument/2006/relationships/hyperlink" Target="https://www.msesupplies.com/" TargetMode="External"/><Relationship Id="rId6" Type="http://schemas.openxmlformats.org/officeDocument/2006/relationships/hyperlink" Target="https://www.voltronix.com/" TargetMode="External"/><Relationship Id="rId11" Type="http://schemas.openxmlformats.org/officeDocument/2006/relationships/hyperlink" Target="https://www.targray.com/" TargetMode="External"/><Relationship Id="rId5" Type="http://schemas.openxmlformats.org/officeDocument/2006/relationships/hyperlink" Target="https://www.statpeel.com/" TargetMode="External"/><Relationship Id="rId15" Type="http://schemas.openxmlformats.org/officeDocument/2006/relationships/drawing" Target="../drawings/drawing10.xml"/><Relationship Id="rId10" Type="http://schemas.openxmlformats.org/officeDocument/2006/relationships/hyperlink" Target="https://www.targray.com/" TargetMode="External"/><Relationship Id="rId4" Type="http://schemas.openxmlformats.org/officeDocument/2006/relationships/hyperlink" Target="https://www.sovemagroup.com/" TargetMode="External"/><Relationship Id="rId9" Type="http://schemas.openxmlformats.org/officeDocument/2006/relationships/hyperlink" Target="https://www.targray.com/" TargetMode="External"/><Relationship Id="rId14"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3" Type="http://schemas.openxmlformats.org/officeDocument/2006/relationships/hyperlink" Target="https://www.nmrk.com/" TargetMode="External"/><Relationship Id="rId18" Type="http://schemas.openxmlformats.org/officeDocument/2006/relationships/hyperlink" Target="https://www.fastmarkets.com/" TargetMode="External"/><Relationship Id="rId26" Type="http://schemas.openxmlformats.org/officeDocument/2006/relationships/hyperlink" Target="https://www.zoominfo.com/c/automotive-recyclers-association/10982373" TargetMode="External"/><Relationship Id="rId39" Type="http://schemas.openxmlformats.org/officeDocument/2006/relationships/hyperlink" Target="mailto:info@ricardo.com" TargetMode="External"/><Relationship Id="rId21" Type="http://schemas.openxmlformats.org/officeDocument/2006/relationships/hyperlink" Target="mailto:staff@a-r-a.org" TargetMode="External"/><Relationship Id="rId34" Type="http://schemas.openxmlformats.org/officeDocument/2006/relationships/hyperlink" Target="https://www.via-la.com/" TargetMode="External"/><Relationship Id="rId42" Type="http://schemas.openxmlformats.org/officeDocument/2006/relationships/hyperlink" Target="https://www.spglobal.com/en/" TargetMode="External"/><Relationship Id="rId47" Type="http://schemas.openxmlformats.org/officeDocument/2006/relationships/hyperlink" Target="http://nzp-eti.com/" TargetMode="External"/><Relationship Id="rId50" Type="http://schemas.openxmlformats.org/officeDocument/2006/relationships/hyperlink" Target="https://barrencoea.com/%20%20%20%20%20%20%20%20%20%20%20%20%20%20%20%20%20%20%20%20%20%20%20%20%20%20%20%20%20%20%20%20%20%20%20%20%20%20%20%20NAATBatt%20Membership%20Roster%20and%20Website%20(NAATBATT.org)" TargetMode="External"/><Relationship Id="rId55" Type="http://schemas.openxmlformats.org/officeDocument/2006/relationships/hyperlink" Target="https://naatbatt.org/" TargetMode="External"/><Relationship Id="rId63" Type="http://schemas.openxmlformats.org/officeDocument/2006/relationships/hyperlink" Target="https://strategicmi.com/" TargetMode="External"/><Relationship Id="rId68" Type="http://schemas.openxmlformats.org/officeDocument/2006/relationships/hyperlink" Target="https://ny-best.org/page/AboutNYBEST" TargetMode="External"/><Relationship Id="rId76" Type="http://schemas.microsoft.com/office/2017/10/relationships/threadedComment" Target="../threadedComments/threadedComment8.xml"/><Relationship Id="rId7" Type="http://schemas.openxmlformats.org/officeDocument/2006/relationships/hyperlink" Target="mailto:charlie@ratelconsulting.com" TargetMode="External"/><Relationship Id="rId71" Type="http://schemas.openxmlformats.org/officeDocument/2006/relationships/hyperlink" Target="mailto:jill.pestana@pestanasolutions.com" TargetMode="External"/><Relationship Id="rId2" Type="http://schemas.openxmlformats.org/officeDocument/2006/relationships/hyperlink" Target="https://www.abelimray.com/" TargetMode="External"/><Relationship Id="rId16" Type="http://schemas.openxmlformats.org/officeDocument/2006/relationships/hyperlink" Target="https://www.qad.com/" TargetMode="External"/><Relationship Id="rId29" Type="http://schemas.openxmlformats.org/officeDocument/2006/relationships/hyperlink" Target="mailto:info@ces-ltd.com" TargetMode="External"/><Relationship Id="rId11" Type="http://schemas.openxmlformats.org/officeDocument/2006/relationships/hyperlink" Target="mailto:info@kton.us" TargetMode="External"/><Relationship Id="rId24" Type="http://schemas.openxmlformats.org/officeDocument/2006/relationships/hyperlink" Target="https://easadvisors.com/" TargetMode="External"/><Relationship Id="rId32" Type="http://schemas.openxmlformats.org/officeDocument/2006/relationships/hyperlink" Target="https://www.nmrk.com/" TargetMode="External"/><Relationship Id="rId37" Type="http://schemas.openxmlformats.org/officeDocument/2006/relationships/hyperlink" Target="https://www.swlaw.com/" TargetMode="External"/><Relationship Id="rId40" Type="http://schemas.openxmlformats.org/officeDocument/2006/relationships/hyperlink" Target="mailto:winston.abbott@siemens.com" TargetMode="External"/><Relationship Id="rId45" Type="http://schemas.openxmlformats.org/officeDocument/2006/relationships/hyperlink" Target="https://www.citigroup.com/global" TargetMode="External"/><Relationship Id="rId53" Type="http://schemas.openxmlformats.org/officeDocument/2006/relationships/hyperlink" Target="http://iedc.in.gov/" TargetMode="External"/><Relationship Id="rId58" Type="http://schemas.openxmlformats.org/officeDocument/2006/relationships/hyperlink" Target="https://www.sae.org/" TargetMode="External"/><Relationship Id="rId66" Type="http://schemas.openxmlformats.org/officeDocument/2006/relationships/hyperlink" Target="https://ny-best.org/" TargetMode="External"/><Relationship Id="rId74" Type="http://schemas.openxmlformats.org/officeDocument/2006/relationships/table" Target="../tables/table13.xml"/><Relationship Id="rId5" Type="http://schemas.openxmlformats.org/officeDocument/2006/relationships/hyperlink" Target="https://www.butzel.com/" TargetMode="External"/><Relationship Id="rId15" Type="http://schemas.openxmlformats.org/officeDocument/2006/relationships/hyperlink" Target="https://www.qad.com/" TargetMode="External"/><Relationship Id="rId23" Type="http://schemas.openxmlformats.org/officeDocument/2006/relationships/hyperlink" Target="https://www.benchmarkminerals.com/" TargetMode="External"/><Relationship Id="rId28" Type="http://schemas.openxmlformats.org/officeDocument/2006/relationships/hyperlink" Target="https://ces-ltd.com/" TargetMode="External"/><Relationship Id="rId36" Type="http://schemas.openxmlformats.org/officeDocument/2006/relationships/hyperlink" Target="https://www.swlaw.com/" TargetMode="External"/><Relationship Id="rId49" Type="http://schemas.openxmlformats.org/officeDocument/2006/relationships/hyperlink" Target="https://barrencoea.com/" TargetMode="External"/><Relationship Id="rId57" Type="http://schemas.openxmlformats.org/officeDocument/2006/relationships/hyperlink" Target="https://www.greshamsmith.com/" TargetMode="External"/><Relationship Id="rId61" Type="http://schemas.openxmlformats.org/officeDocument/2006/relationships/hyperlink" Target="https://www.sae.org/" TargetMode="External"/><Relationship Id="rId10" Type="http://schemas.openxmlformats.org/officeDocument/2006/relationships/hyperlink" Target="https://www.kton.us/" TargetMode="External"/><Relationship Id="rId19" Type="http://schemas.openxmlformats.org/officeDocument/2006/relationships/hyperlink" Target="https://www.fastmarkets.com/" TargetMode="External"/><Relationship Id="rId31" Type="http://schemas.openxmlformats.org/officeDocument/2006/relationships/hyperlink" Target="https://www.nmrk.com/company-overview" TargetMode="External"/><Relationship Id="rId44" Type="http://schemas.openxmlformats.org/officeDocument/2006/relationships/hyperlink" Target="http://www.bluestoneadvisors.com/" TargetMode="External"/><Relationship Id="rId52" Type="http://schemas.openxmlformats.org/officeDocument/2006/relationships/hyperlink" Target="https://www.hatch.com/en" TargetMode="External"/><Relationship Id="rId60" Type="http://schemas.openxmlformats.org/officeDocument/2006/relationships/hyperlink" Target="https://www.sae.org/" TargetMode="External"/><Relationship Id="rId65" Type="http://schemas.openxmlformats.org/officeDocument/2006/relationships/hyperlink" Target="https://ny-best.org/" TargetMode="External"/><Relationship Id="rId73" Type="http://schemas.openxmlformats.org/officeDocument/2006/relationships/vmlDrawing" Target="../drawings/vmlDrawing8.vml"/><Relationship Id="rId4" Type="http://schemas.openxmlformats.org/officeDocument/2006/relationships/hyperlink" Target="http://www.alliant.com/" TargetMode="External"/><Relationship Id="rId9" Type="http://schemas.openxmlformats.org/officeDocument/2006/relationships/hyperlink" Target="tel:16233007000" TargetMode="External"/><Relationship Id="rId14" Type="http://schemas.openxmlformats.org/officeDocument/2006/relationships/hyperlink" Target="mailto:ken.fallu@optelgroup.com" TargetMode="External"/><Relationship Id="rId22" Type="http://schemas.openxmlformats.org/officeDocument/2006/relationships/hyperlink" Target="https://www.a-r-a.org/" TargetMode="External"/><Relationship Id="rId27" Type="http://schemas.openxmlformats.org/officeDocument/2006/relationships/hyperlink" Target="https://ces-ltd.com/" TargetMode="External"/><Relationship Id="rId30" Type="http://schemas.openxmlformats.org/officeDocument/2006/relationships/hyperlink" Target="http://www.kton.us/" TargetMode="External"/><Relationship Id="rId35" Type="http://schemas.openxmlformats.org/officeDocument/2006/relationships/hyperlink" Target="https://ced.ky.gov/" TargetMode="External"/><Relationship Id="rId43" Type="http://schemas.openxmlformats.org/officeDocument/2006/relationships/hyperlink" Target="http://www.bluestoneadvisors.com/" TargetMode="External"/><Relationship Id="rId48" Type="http://schemas.openxmlformats.org/officeDocument/2006/relationships/hyperlink" Target="http://nzp-eti.com/" TargetMode="External"/><Relationship Id="rId56" Type="http://schemas.openxmlformats.org/officeDocument/2006/relationships/hyperlink" Target="https://www.greshamsmith.com/" TargetMode="External"/><Relationship Id="rId64" Type="http://schemas.openxmlformats.org/officeDocument/2006/relationships/hyperlink" Target="https://strategicmi.com/about/" TargetMode="External"/><Relationship Id="rId69" Type="http://schemas.openxmlformats.org/officeDocument/2006/relationships/hyperlink" Target="mailto:david.verner@greshamsmith.com" TargetMode="External"/><Relationship Id="rId8" Type="http://schemas.openxmlformats.org/officeDocument/2006/relationships/hyperlink" Target="https://p3-americas.com/" TargetMode="External"/><Relationship Id="rId51" Type="http://schemas.openxmlformats.org/officeDocument/2006/relationships/hyperlink" Target="mailto:mgordon@georgia.org" TargetMode="External"/><Relationship Id="rId72" Type="http://schemas.openxmlformats.org/officeDocument/2006/relationships/hyperlink" Target="https://rmi.org/search?fwp_search_rmi=lithium+ion" TargetMode="External"/><Relationship Id="rId3" Type="http://schemas.openxmlformats.org/officeDocument/2006/relationships/hyperlink" Target="https://www.abelimray.com/" TargetMode="External"/><Relationship Id="rId12" Type="http://schemas.openxmlformats.org/officeDocument/2006/relationships/hyperlink" Target="http://www.pandcrecruiting.com/" TargetMode="External"/><Relationship Id="rId17" Type="http://schemas.openxmlformats.org/officeDocument/2006/relationships/hyperlink" Target="https://www.butzel.com/" TargetMode="External"/><Relationship Id="rId25" Type="http://schemas.openxmlformats.org/officeDocument/2006/relationships/hyperlink" Target="https://www.zoominfo.com/c/optel-group/399634849" TargetMode="External"/><Relationship Id="rId33" Type="http://schemas.openxmlformats.org/officeDocument/2006/relationships/hyperlink" Target="https://www.ricardo.com/en" TargetMode="External"/><Relationship Id="rId38" Type="http://schemas.openxmlformats.org/officeDocument/2006/relationships/hyperlink" Target="https://www.siemens.com/global/en/company/about/businesses/financial-services.html" TargetMode="External"/><Relationship Id="rId46" Type="http://schemas.openxmlformats.org/officeDocument/2006/relationships/hyperlink" Target="https://www.citigroup.com/global" TargetMode="External"/><Relationship Id="rId59" Type="http://schemas.openxmlformats.org/officeDocument/2006/relationships/hyperlink" Target="https://www.sae.org/" TargetMode="External"/><Relationship Id="rId67" Type="http://schemas.openxmlformats.org/officeDocument/2006/relationships/hyperlink" Target="https://ny-best.org/" TargetMode="External"/><Relationship Id="rId20" Type="http://schemas.openxmlformats.org/officeDocument/2006/relationships/hyperlink" Target="https://www.a-r-a.org/" TargetMode="External"/><Relationship Id="rId41" Type="http://schemas.openxmlformats.org/officeDocument/2006/relationships/hyperlink" Target="https://www.siemens.com/us/en.html" TargetMode="External"/><Relationship Id="rId54" Type="http://schemas.openxmlformats.org/officeDocument/2006/relationships/hyperlink" Target="https://naatbatt.org/" TargetMode="External"/><Relationship Id="rId62" Type="http://schemas.openxmlformats.org/officeDocument/2006/relationships/hyperlink" Target="https://strategicmi.com/" TargetMode="External"/><Relationship Id="rId70" Type="http://schemas.openxmlformats.org/officeDocument/2006/relationships/hyperlink" Target="mailto:siddarth.subramani@hatch.com" TargetMode="External"/><Relationship Id="rId75" Type="http://schemas.openxmlformats.org/officeDocument/2006/relationships/comments" Target="../comments8.xml"/><Relationship Id="rId1" Type="http://schemas.openxmlformats.org/officeDocument/2006/relationships/hyperlink" Target="https://www.hatch.com/en" TargetMode="External"/><Relationship Id="rId6" Type="http://schemas.openxmlformats.org/officeDocument/2006/relationships/hyperlink" Target="https://www.ratelconsultin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F28EB-AA4F-4FA3-94CD-BA75CEACCF99}">
  <sheetPr codeName="Sheet1"/>
  <dimension ref="A1:A7"/>
  <sheetViews>
    <sheetView topLeftCell="A3" workbookViewId="0">
      <selection activeCell="H5" sqref="H5"/>
    </sheetView>
  </sheetViews>
  <sheetFormatPr defaultColWidth="8.6328125" defaultRowHeight="14.5"/>
  <cols>
    <col min="1" max="1" width="116.453125" customWidth="1"/>
  </cols>
  <sheetData>
    <row r="1" spans="1:1" ht="46.5">
      <c r="A1" s="85" t="s">
        <v>0</v>
      </c>
    </row>
    <row r="2" spans="1:1" ht="15.5">
      <c r="A2" s="371"/>
    </row>
    <row r="3" spans="1:1" ht="170.5">
      <c r="A3" s="85" t="s">
        <v>1</v>
      </c>
    </row>
    <row r="4" spans="1:1" ht="15.5">
      <c r="A4" s="371"/>
    </row>
    <row r="5" spans="1:1" ht="201.5">
      <c r="A5" s="85" t="s">
        <v>2</v>
      </c>
    </row>
    <row r="6" spans="1:1" ht="15.5">
      <c r="A6" s="85"/>
    </row>
    <row r="7" spans="1:1" ht="93">
      <c r="A7" s="85" t="s">
        <v>10210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8FCDC-67B4-BF4F-BBCE-D06966FB9F48}">
  <dimension ref="B3:B68"/>
  <sheetViews>
    <sheetView topLeftCell="A26" zoomScale="52" workbookViewId="0">
      <selection activeCell="B5" sqref="B5"/>
    </sheetView>
  </sheetViews>
  <sheetFormatPr defaultColWidth="10.81640625" defaultRowHeight="14.5"/>
  <cols>
    <col min="2" max="2" width="255.6328125" customWidth="1"/>
  </cols>
  <sheetData>
    <row r="3" spans="2:2" ht="127" customHeight="1">
      <c r="B3" s="1300" t="s">
        <v>10211</v>
      </c>
    </row>
    <row r="4" spans="2:2" ht="409.5" customHeight="1"/>
    <row r="5" spans="2:2" ht="409" customHeight="1"/>
    <row r="6" spans="2:2" ht="271" customHeight="1"/>
    <row r="7" spans="2:2" ht="409" customHeight="1"/>
    <row r="8" spans="2:2" ht="409" customHeight="1"/>
    <row r="9" spans="2:2" ht="409" customHeight="1"/>
    <row r="10" spans="2:2" ht="286" customHeight="1"/>
    <row r="11" spans="2:2" ht="409" customHeight="1"/>
    <row r="12" spans="2:2" ht="409" customHeight="1"/>
    <row r="13" spans="2:2" ht="409" customHeight="1"/>
    <row r="14" spans="2:2" ht="409" customHeight="1"/>
    <row r="15" spans="2:2" ht="63" customHeight="1"/>
    <row r="16" spans="2:2" ht="409" customHeight="1"/>
    <row r="17" spans="2:2" ht="409" customHeight="1"/>
    <row r="18" spans="2:2" ht="377.25" customHeight="1"/>
    <row r="27" spans="2:2" ht="23.5">
      <c r="B27" s="1283"/>
    </row>
    <row r="28" spans="2:2" ht="17.5">
      <c r="B28" s="1284"/>
    </row>
    <row r="29" spans="2:2" ht="17.5">
      <c r="B29" s="1284"/>
    </row>
    <row r="30" spans="2:2" ht="21">
      <c r="B30" s="1289"/>
    </row>
    <row r="31" spans="2:2" ht="17.5">
      <c r="B31" s="1284"/>
    </row>
    <row r="32" spans="2:2" ht="18">
      <c r="B32" s="1286"/>
    </row>
    <row r="33" spans="2:2" ht="17.5">
      <c r="B33" s="1284"/>
    </row>
    <row r="34" spans="2:2" ht="18">
      <c r="B34" s="1286"/>
    </row>
    <row r="35" spans="2:2" ht="17.5">
      <c r="B35" s="1284"/>
    </row>
    <row r="36" spans="2:2" ht="18">
      <c r="B36" s="1286"/>
    </row>
    <row r="37" spans="2:2" ht="17.5">
      <c r="B37" s="1284"/>
    </row>
    <row r="38" spans="2:2" ht="18">
      <c r="B38" s="1286"/>
    </row>
    <row r="39" spans="2:2" ht="18">
      <c r="B39" s="1286"/>
    </row>
    <row r="40" spans="2:2" ht="18">
      <c r="B40" s="1286"/>
    </row>
    <row r="41" spans="2:2" ht="18">
      <c r="B41" s="1286"/>
    </row>
    <row r="42" spans="2:2" ht="18">
      <c r="B42" s="1287"/>
    </row>
    <row r="43" spans="2:2" ht="18">
      <c r="B43" s="1287"/>
    </row>
    <row r="44" spans="2:2" ht="18">
      <c r="B44" s="1288"/>
    </row>
    <row r="45" spans="2:2" ht="18">
      <c r="B45" s="1287"/>
    </row>
    <row r="46" spans="2:2" ht="18">
      <c r="B46" s="1287"/>
    </row>
    <row r="47" spans="2:2" ht="18">
      <c r="B47" s="1286"/>
    </row>
    <row r="48" spans="2:2" ht="18">
      <c r="B48" s="1286"/>
    </row>
    <row r="49" spans="2:2" ht="17.5">
      <c r="B49" s="1284"/>
    </row>
    <row r="50" spans="2:2" ht="18">
      <c r="B50" s="1286"/>
    </row>
    <row r="51" spans="2:2" ht="18">
      <c r="B51" s="1286"/>
    </row>
    <row r="52" spans="2:2" ht="17.5">
      <c r="B52" s="1284"/>
    </row>
    <row r="53" spans="2:2" ht="18">
      <c r="B53" s="1286"/>
    </row>
    <row r="54" spans="2:2" ht="18">
      <c r="B54" s="1286"/>
    </row>
    <row r="55" spans="2:2" ht="17.5">
      <c r="B55" s="1284"/>
    </row>
    <row r="56" spans="2:2" ht="18">
      <c r="B56" s="1286"/>
    </row>
    <row r="57" spans="2:2" ht="17.5">
      <c r="B57" s="1284"/>
    </row>
    <row r="58" spans="2:2" ht="18.5">
      <c r="B58" s="1285"/>
    </row>
    <row r="59" spans="2:2" ht="17.5">
      <c r="B59" s="1284"/>
    </row>
    <row r="60" spans="2:2" ht="18">
      <c r="B60" s="1286"/>
    </row>
    <row r="61" spans="2:2" ht="18">
      <c r="B61" s="1286"/>
    </row>
    <row r="62" spans="2:2" ht="17.5">
      <c r="B62" s="1284"/>
    </row>
    <row r="63" spans="2:2" ht="18">
      <c r="B63" s="1286"/>
    </row>
    <row r="64" spans="2:2" ht="17.5">
      <c r="B64" s="1284"/>
    </row>
    <row r="65" spans="2:2" ht="18">
      <c r="B65" s="1286"/>
    </row>
    <row r="66" spans="2:2" ht="17.5">
      <c r="B66" s="1284"/>
    </row>
    <row r="67" spans="2:2" ht="18">
      <c r="B67" s="1286"/>
    </row>
    <row r="68" spans="2:2" ht="18.5">
      <c r="B68" s="1285"/>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A9355-A9AF-4962-8C45-3780CFC9BEB8}">
  <sheetPr codeName="Sheet2"/>
  <dimension ref="A1:L20"/>
  <sheetViews>
    <sheetView zoomScale="125" zoomScaleNormal="125" workbookViewId="0">
      <selection activeCell="E1" sqref="E1:I2"/>
    </sheetView>
  </sheetViews>
  <sheetFormatPr defaultColWidth="8.6328125" defaultRowHeight="14.5"/>
  <cols>
    <col min="1" max="1" width="29.6328125" customWidth="1"/>
    <col min="2" max="2" width="13" customWidth="1"/>
    <col min="3" max="3" width="11.6328125" customWidth="1"/>
    <col min="4" max="4" width="13" customWidth="1"/>
    <col min="5" max="5" width="11.6328125" customWidth="1"/>
    <col min="6" max="6" width="13.36328125" customWidth="1"/>
    <col min="7" max="7" width="11.6328125" customWidth="1"/>
    <col min="8" max="8" width="13.36328125" customWidth="1"/>
    <col min="9" max="9" width="11.6328125" customWidth="1"/>
    <col min="11" max="11" width="0" hidden="1" customWidth="1"/>
    <col min="12" max="12" width="8.6328125" hidden="1" customWidth="1"/>
    <col min="13" max="13" width="0" hidden="1" customWidth="1"/>
  </cols>
  <sheetData>
    <row r="1" spans="1:12" ht="15" customHeight="1">
      <c r="A1" s="1622" t="s">
        <v>3</v>
      </c>
      <c r="B1" s="1622"/>
      <c r="C1" s="1622"/>
      <c r="D1" s="1622"/>
      <c r="E1" s="1624" t="s">
        <v>11355</v>
      </c>
      <c r="F1" s="1624"/>
      <c r="G1" s="1624"/>
      <c r="H1" s="1624"/>
      <c r="I1" s="1624"/>
    </row>
    <row r="2" spans="1:12" ht="20.25" customHeight="1" thickBot="1">
      <c r="A2" s="1623"/>
      <c r="B2" s="1623"/>
      <c r="C2" s="1623"/>
      <c r="D2" s="1623"/>
      <c r="E2" s="1625"/>
      <c r="F2" s="1625"/>
      <c r="G2" s="1625"/>
      <c r="H2" s="1625"/>
      <c r="I2" s="1625"/>
    </row>
    <row r="3" spans="1:12" ht="34.5" customHeight="1" thickBot="1">
      <c r="A3" s="1626" t="s">
        <v>4</v>
      </c>
      <c r="B3" s="1628" t="s">
        <v>5</v>
      </c>
      <c r="C3" s="1629"/>
      <c r="D3" s="1630" t="s">
        <v>6</v>
      </c>
      <c r="E3" s="1629"/>
      <c r="F3" s="1631" t="s">
        <v>7</v>
      </c>
      <c r="G3" s="1632"/>
      <c r="H3" s="1631" t="s">
        <v>8</v>
      </c>
      <c r="I3" s="1633"/>
      <c r="L3" s="486" t="s">
        <v>6</v>
      </c>
    </row>
    <row r="4" spans="1:12" ht="39" customHeight="1" thickTop="1" thickBot="1">
      <c r="A4" s="1627"/>
      <c r="B4" s="22" t="s">
        <v>9</v>
      </c>
      <c r="C4" s="25" t="s">
        <v>10</v>
      </c>
      <c r="D4" s="23" t="s">
        <v>9</v>
      </c>
      <c r="E4" s="28" t="s">
        <v>10</v>
      </c>
      <c r="F4" s="23" t="s">
        <v>9</v>
      </c>
      <c r="G4" s="29" t="s">
        <v>10</v>
      </c>
      <c r="H4" s="24" t="s">
        <v>9</v>
      </c>
      <c r="I4" s="31" t="s">
        <v>10</v>
      </c>
      <c r="L4" s="486" t="s">
        <v>5</v>
      </c>
    </row>
    <row r="5" spans="1:12" ht="21" customHeight="1" thickTop="1" thickBot="1">
      <c r="A5" s="32" t="s">
        <v>11</v>
      </c>
      <c r="B5" s="19" cm="1">
        <f t="array" ref="B5">IFERROR(ROWS(_xlfn.UNIQUE(_xlfn._xlws.FILTER('Raw Materials'!$D$2:$D$104,'Raw Materials'!$M$2:$M$104=B3))),0)</f>
        <v>42</v>
      </c>
      <c r="C5" s="26" cm="1">
        <f t="array" ref="C5">IFERROR(ROWS(_xlfn.UNIQUE(_xlfn._xlws.FILTER('Raw Materials'!$F$2:$F$104,'Raw Materials'!$M$2:$M$104=B3))),0)</f>
        <v>46</v>
      </c>
      <c r="D5" s="19" cm="1">
        <f t="array" ref="D5">IFERROR(ROWS(_xlfn.UNIQUE(_xlfn._xlws.FILTER('Raw Materials'!$D$2:$D$104,'Raw Materials'!$M$2:$M$104=D3))),0)</f>
        <v>28</v>
      </c>
      <c r="E5" s="26" cm="1">
        <f t="array" ref="E5">IFERROR(ROWS(_xlfn.UNIQUE(_xlfn._xlws.FILTER('Raw Materials'!$F$2:$F$104,'Raw Materials'!$M$2:$M$104=D3))),0)</f>
        <v>41</v>
      </c>
      <c r="F5" s="19" cm="1">
        <f t="array" ref="F5">IFERROR(ROWS(_xlfn.UNIQUE(_xlfn._xlws.FILTER('Raw Materials'!$D$2:$D$104,ISNUMBER(MATCH('Raw Materials'!$M$2:$M$104,$L$3:$L$4,0))=FALSE))),0)</f>
        <v>3</v>
      </c>
      <c r="G5" s="19" cm="1">
        <f t="array" ref="G5">IFERROR(ROWS(_xlfn.UNIQUE(_xlfn._xlws.FILTER('Raw Materials'!$F$2:$F$104,ISNUMBER(MATCH('Raw Materials'!$M$2:$M$104,$L$3:$L$4,0))=FALSE))),0)</f>
        <v>4</v>
      </c>
      <c r="H5" s="765">
        <f>IFERROR(ROWS(_xlfn.UNIQUE('Raw Materials'!$D$2:$D$104)),0)</f>
        <v>73</v>
      </c>
      <c r="I5" s="764">
        <f>IFERROR(ROWS(_xlfn.UNIQUE('Raw Materials'!$F$2:$F$104)),0)</f>
        <v>91</v>
      </c>
    </row>
    <row r="6" spans="1:12" ht="31.5" thickBot="1">
      <c r="A6" s="33" t="s">
        <v>8010</v>
      </c>
      <c r="B6" s="62" cm="1">
        <f t="array" ref="B6">IFERROR(ROWS(_xlfn.UNIQUE(_xlfn._xlws.FILTER('Battery Grade Materials'!$D$2:$D$158,'Battery Grade Materials'!$M$2:$M$158=B$3))),0)</f>
        <v>84</v>
      </c>
      <c r="C6" s="63" cm="1">
        <f t="array" ref="C6">IFERROR(ROWS(_xlfn.UNIQUE(_xlfn._xlws.FILTER('Battery Grade Materials'!$F$2:$F$158,'Battery Grade Materials'!$M$2:$M$158=B$3))),0)</f>
        <v>104</v>
      </c>
      <c r="D6" s="62" cm="1">
        <f t="array" ref="D6">IFERROR(ROWS(_xlfn.UNIQUE(_xlfn._xlws.FILTER('Battery Grade Materials'!$D$2:$D$158,'Battery Grade Materials'!$M$2:$M$158=D$3))),0)</f>
        <v>24</v>
      </c>
      <c r="E6" s="63" cm="1">
        <f t="array" ref="E6">IFERROR(ROWS(_xlfn.UNIQUE(_xlfn._xlws.FILTER('Battery Grade Materials'!$F$2:$F$158,'Battery Grade Materials'!$M$2:$M$158=D$3))),0)</f>
        <v>27</v>
      </c>
      <c r="F6" s="487" cm="1">
        <f t="array" ref="F6">IFERROR(ROWS(_xlfn.UNIQUE(_xlfn._xlws.FILTER('Battery Grade Materials'!$D$2:$D$158,ISNUMBER(MATCH('Battery Grade Materials'!$M$2:$M$158,$L$3:$L$4,0))=FALSE))),0)</f>
        <v>3</v>
      </c>
      <c r="G6" s="487" cm="1">
        <f t="array" ref="G6">IFERROR(ROWS(_xlfn.UNIQUE(_xlfn._xlws.FILTER('Battery Grade Materials'!$F$2:$F$158,ISNUMBER(MATCH('Battery Grade Materials'!$M$2:$M$158,$L$3:$L$4,0))=FALSE))),0)</f>
        <v>3</v>
      </c>
      <c r="H6" s="755">
        <f>IFERROR(ROWS(_xlfn.UNIQUE('Battery Grade Materials'!$D$2:$D$158)),0)</f>
        <v>111</v>
      </c>
      <c r="I6" s="754">
        <f>IFERROR(ROWS(_xlfn.UNIQUE('Battery Grade Materials'!$F$2:$F$158)),0)</f>
        <v>133</v>
      </c>
    </row>
    <row r="7" spans="1:12" ht="31.5" thickBot="1">
      <c r="A7" s="34" t="s">
        <v>12</v>
      </c>
      <c r="B7" s="19" cm="1">
        <f t="array" ref="B7">IFERROR(ROWS(_xlfn.UNIQUE(_xlfn._xlws.FILTER('Other Battery Components &amp; Mat.'!$D$2:$D$106,'Other Battery Components &amp; Mat.'!$M$2:$M$106=B$3))),0)</f>
        <v>76</v>
      </c>
      <c r="C7" s="26" cm="1">
        <f t="array" ref="C7">IFERROR(ROWS(_xlfn.UNIQUE(_xlfn._xlws.FILTER('Other Battery Components &amp; Mat.'!$F$2:$F$106,'Other Battery Components &amp; Mat.'!$M$2:$M$106=B$3))),0)</f>
        <v>93</v>
      </c>
      <c r="D7" s="19" cm="1">
        <f t="array" ref="D7">IFERROR(ROWS(_xlfn.UNIQUE(_xlfn._xlws.FILTER('Other Battery Components &amp; Mat.'!$D$2:$D$106,'Other Battery Components &amp; Mat.'!$M$2:$M$106=D$3))),0)</f>
        <v>6</v>
      </c>
      <c r="E7" s="26" cm="1">
        <f t="array" ref="E7">IFERROR(ROWS(_xlfn.UNIQUE(_xlfn._xlws.FILTER('Other Battery Components &amp; Mat.'!$F$2:$F$106,'Other Battery Components &amp; Mat.'!$M$2:$M$106=D$3))),0)</f>
        <v>6</v>
      </c>
      <c r="F7" s="19" cm="1">
        <f t="array" ref="F7">IFERROR(ROWS(_xlfn.UNIQUE(_xlfn._xlws.FILTER('Other Battery Components &amp; Mat.'!$D$2:$D$106,ISNUMBER(MATCH('Other Battery Components &amp; Mat.'!$M$2:$M$106,$L$3:$L$4,0))=FALSE))),0)</f>
        <v>1</v>
      </c>
      <c r="G7" s="488" cm="1">
        <f t="array" ref="G7">IFERROR(ROWS(_xlfn.UNIQUE(_xlfn._xlws.FILTER('Other Battery Components &amp; Mat.'!$F$2:$F$106,ISNUMBER(MATCH('Other Battery Components &amp; Mat.'!$M$2:$M$106,$L$3:$L$4,0))=FALSE))),0)</f>
        <v>1</v>
      </c>
      <c r="H7" s="489">
        <f>IFERROR(ROWS(_xlfn.UNIQUE('Battery Grade Materials'!$D$2:$D$95)),0)</f>
        <v>69</v>
      </c>
      <c r="I7" s="779">
        <f>IFERROR(ROWS(_xlfn.UNIQUE('Other Battery Components &amp; Mat.'!$F$2:$F$106)),0)</f>
        <v>99</v>
      </c>
    </row>
    <row r="8" spans="1:12" ht="32.25" customHeight="1" thickBot="1">
      <c r="A8" s="33" t="s">
        <v>13</v>
      </c>
      <c r="B8" s="62" cm="1">
        <f t="array" ref="B8">IFERROR(ROWS(_xlfn.UNIQUE(_xlfn._xlws.FILTER('Electrode &amp; Cell Manufacturing'!$D$2:$D$119,'Electrode &amp; Cell Manufacturing'!$M$2:$M$119=B$3))),0)</f>
        <v>80</v>
      </c>
      <c r="C8" s="63" cm="1">
        <f t="array" ref="C8">IFERROR(ROWS(_xlfn.UNIQUE(_xlfn._xlws.FILTER('Electrode &amp; Cell Manufacturing'!$F$2:$F$119,'Electrode &amp; Cell Manufacturing'!$M$2:$M$119=B$3))),0)</f>
        <v>98</v>
      </c>
      <c r="D8" s="62" cm="1">
        <f t="array" ref="D8">IFERROR(ROWS(_xlfn.UNIQUE(_xlfn._xlws.FILTER('Electrode &amp; Cell Manufacturing'!$D$2:$D$119,'Electrode &amp; Cell Manufacturing'!$M$2:$M$119=D$3))),0)</f>
        <v>12</v>
      </c>
      <c r="E8" s="63" cm="1">
        <f t="array" ref="E8">IFERROR(ROWS(_xlfn.UNIQUE(_xlfn._xlws.FILTER('Electrode &amp; Cell Manufacturing'!$F$2:$F$119,'Electrode &amp; Cell Manufacturing'!$M$2:$M$119=D$3))),0)</f>
        <v>12</v>
      </c>
      <c r="F8" s="63" cm="1">
        <f t="array" ref="F8">IFERROR(ROWS(_xlfn.UNIQUE(_xlfn._xlws.FILTER('Electrode &amp; Cell Manufacturing'!$D$2:$D$119,ISNUMBER(MATCH('Electrode &amp; Cell Manufacturing'!$M$2:$M$119,$L$3:$L$4,0))=FALSE))),0)</f>
        <v>3</v>
      </c>
      <c r="G8" s="63" cm="1">
        <f t="array" ref="G8">IFERROR(ROWS(_xlfn.UNIQUE(_xlfn._xlws.FILTER('Electrode &amp; Cell Manufacturing'!$F$2:$F$119,ISNUMBER(MATCH('Electrode &amp; Cell Manufacturing'!$M$2:$M$119,$L$3:$L$4,0))=FALSE))),0)</f>
        <v>3</v>
      </c>
      <c r="H8" s="1256">
        <f>IFERROR(ROWS(_xlfn.UNIQUE('Electrode &amp; Cell Manufacturing'!$D$2:$D$119)),0)</f>
        <v>89</v>
      </c>
      <c r="I8" s="1255">
        <f>IFERROR(ROWS(_xlfn.UNIQUE('Electrode &amp; Cell Manufacturing'!$F$2:$F$119)),0)</f>
        <v>113</v>
      </c>
    </row>
    <row r="9" spans="1:12" ht="31.5" thickBot="1">
      <c r="A9" s="34" t="s">
        <v>14</v>
      </c>
      <c r="B9" s="19" cm="1">
        <f t="array" ref="B9">IFERROR(ROWS(_xlfn.UNIQUE(_xlfn._xlws.FILTER('Module-Pack Manufacturing'!$D$2:$D$268,'Module-Pack Manufacturing'!$M$2:$M$268=B$3))),0)</f>
        <v>183</v>
      </c>
      <c r="C9" s="26" cm="1">
        <f t="array" ref="C9">IFERROR(ROWS(_xlfn.UNIQUE(_xlfn._xlws.FILTER('Module-Pack Manufacturing'!$F$2:$F$268,'Module-Pack Manufacturing'!$M$2:$M$268=B$3))),0)</f>
        <v>209</v>
      </c>
      <c r="D9" s="19" cm="1">
        <f t="array" ref="D9">IFERROR(ROWS(_xlfn.UNIQUE(_xlfn._xlws.FILTER('Module-Pack Manufacturing'!$D$2:$D$268,'Module-Pack Manufacturing'!$M$2:$M$268=D$3))),0)</f>
        <v>20</v>
      </c>
      <c r="E9" s="26" cm="1">
        <f t="array" ref="E9">IFERROR(ROWS(_xlfn.UNIQUE(_xlfn._xlws.FILTER('Module-Pack Manufacturing'!$F$2:$F$268,'Module-Pack Manufacturing'!$M$2:$M$268=D$3))),0)</f>
        <v>23</v>
      </c>
      <c r="F9" s="19" cm="1">
        <f t="array" ref="F9">IFERROR(ROWS(_xlfn.UNIQUE(_xlfn._xlws.FILTER('Module-Pack Manufacturing'!$D$2:$D$268,ISNUMBER(MATCH('Module-Pack Manufacturing'!$M$2:$M$268,$L$3:$L$4,0))=FALSE))),0)</f>
        <v>10</v>
      </c>
      <c r="G9" s="19" cm="1">
        <f t="array" ref="G9">IFERROR(ROWS(_xlfn.UNIQUE(_xlfn._xlws.FILTER('Module-Pack Manufacturing'!$F$2:$F$268,ISNUMBER(MATCH('Module-Pack Manufacturing'!$M$2:$M$268,$L$3:$L$4,0))=FALSE))),0)</f>
        <v>11</v>
      </c>
      <c r="H9" s="765">
        <f>IFERROR(ROWS(_xlfn.UNIQUE('Module-Pack Manufacturing'!$D$2:$D$268)),0)</f>
        <v>202</v>
      </c>
      <c r="I9" s="764">
        <f>IFERROR(ROWS(_xlfn.UNIQUE('Module-Pack Manufacturing'!$F$2:$F$268)),0)</f>
        <v>242</v>
      </c>
    </row>
    <row r="10" spans="1:12" ht="23.25" customHeight="1" thickBot="1">
      <c r="A10" s="33" t="s">
        <v>15</v>
      </c>
      <c r="B10" s="62" cm="1">
        <f t="array" ref="B10">IFERROR(ROWS(_xlfn.UNIQUE(_xlfn._xlws.FILTER('Recycling-Repurposing'!$D$2:$D$133,'Recycling-Repurposing'!$O$2:$O$133=B$3))),0)</f>
        <v>85</v>
      </c>
      <c r="C10" s="63" cm="1">
        <f t="array" ref="C10">IFERROR(ROWS(_xlfn.UNIQUE(_xlfn._xlws.FILTER('Recycling-Repurposing'!$F$2:$F$133,'Recycling-Repurposing'!$O$2:$O$133=B$3))),0)</f>
        <v>113</v>
      </c>
      <c r="D10" s="62" cm="1">
        <f t="array" ref="D10">IFERROR(ROWS(_xlfn.UNIQUE(_xlfn._xlws.FILTER('Recycling-Repurposing'!$D$2:$D$133,'Recycling-Repurposing'!$O$2:$O$133=D$3))),0)</f>
        <v>9</v>
      </c>
      <c r="E10" s="63" cm="1">
        <f t="array" ref="E10">IFERROR(ROWS(_xlfn.UNIQUE(_xlfn._xlws.FILTER('Recycling-Repurposing'!$F$2:$F$133,'Recycling-Repurposing'!$O$2:$O$133=D$3))),0)</f>
        <v>11</v>
      </c>
      <c r="F10" s="63" cm="1">
        <f t="array" ref="F10">IFERROR(ROWS(_xlfn.UNIQUE(_xlfn._xlws.FILTER('Recycling-Repurposing'!$D$2:$D$133,ISNUMBER(MATCH('Recycling-Repurposing'!$O$2:$O$133,$L$3:$L$4,0))=FALSE))),0)</f>
        <v>0</v>
      </c>
      <c r="G10" s="63" cm="1">
        <f t="array" ref="G10">IFERROR(ROWS(_xlfn.UNIQUE(_xlfn._xlws.FILTER('Recycling-Repurposing'!$F$2:$F$133,ISNUMBER(MATCH('Recycling-Repurposing'!$O$2:$O$133,$L$3:$L$4,0))=FALSE))),0)</f>
        <v>0</v>
      </c>
      <c r="H10" s="756">
        <f>IFERROR(ROWS(_xlfn.UNIQUE('Recycling-Repurposing'!$D$2:$D$133)),0)</f>
        <v>90</v>
      </c>
      <c r="I10" s="754">
        <f>IFERROR(ROWS(_xlfn.UNIQUE('Recycling-Repurposing'!$F$2:$F$133)),0)</f>
        <v>123</v>
      </c>
    </row>
    <row r="11" spans="1:12" ht="16" thickBot="1">
      <c r="A11" s="34" t="s">
        <v>16</v>
      </c>
      <c r="B11" s="19" cm="1">
        <f t="array" ref="B11">IFERROR(ROWS(_xlfn.UNIQUE(_xlfn._xlws.FILTER(Equipment!$D$5:$D$144,Equipment!$M$5:$M$144=B$3))),0)</f>
        <v>99</v>
      </c>
      <c r="C11" s="26" cm="1">
        <f t="array" ref="C11">IFERROR(ROWS(_xlfn.UNIQUE(_xlfn._xlws.FILTER(Equipment!$F$5:$F$144,Equipment!$M$5:$M$144=B$3))),0)</f>
        <v>103</v>
      </c>
      <c r="D11" s="19" cm="1">
        <f t="array" ref="D11">IFERROR(ROWS(_xlfn.UNIQUE(_xlfn._xlws.FILTER(Equipment!$D$5:$D$144,Equipment!$M$5:$M$144=D$3))),0)</f>
        <v>3</v>
      </c>
      <c r="E11" s="26" cm="1">
        <f t="array" ref="E11">IFERROR(ROWS(_xlfn.UNIQUE(_xlfn._xlws.FILTER(Equipment!$F$5:$F$144,Equipment!$M$5:$M$144=D$3))),0)</f>
        <v>3</v>
      </c>
      <c r="F11" s="19" cm="1">
        <f t="array" ref="F11">IFERROR(ROWS(_xlfn.UNIQUE(_xlfn._xlws.FILTER(Equipment!$D$2:$D$145,ISNUMBER(MATCH(Equipment!$M$2:$M$145,$L$3:$L$4,0))=FALSE))),0)</f>
        <v>0</v>
      </c>
      <c r="G11" s="19" cm="1">
        <f t="array" ref="G11">IFERROR(ROWS(_xlfn.UNIQUE(_xlfn._xlws.FILTER(Equipment!$F$2:$F$145,ISNUMBER(MATCH(Equipment!$M$2:$M$145,$L$3:$L$4,0))=FALSE))),0)</f>
        <v>0</v>
      </c>
      <c r="H11" s="35">
        <f>IFERROR(ROWS(_xlfn.UNIQUE(Equipment!$D$5:$D$144)),0)</f>
        <v>102</v>
      </c>
      <c r="I11" s="36">
        <f>IFERROR(ROWS(_xlfn.UNIQUE(Equipment!$F$5:$F$144)),0)</f>
        <v>106</v>
      </c>
    </row>
    <row r="12" spans="1:12" ht="16" thickBot="1">
      <c r="A12" s="33" t="s">
        <v>17</v>
      </c>
      <c r="B12" s="62" cm="1">
        <f t="array" ref="B12">IFERROR(ROWS(_xlfn.UNIQUE(_xlfn._xlws.FILTER('R&amp;D'!$D$2:$D$144,'R&amp;D'!$M$2:$M$144=B$3))),0)</f>
        <v>117</v>
      </c>
      <c r="C12" s="63" cm="1">
        <f t="array" ref="C12">IFERROR(ROWS(_xlfn.UNIQUE(_xlfn._xlws.FILTER('R&amp;D'!$F$2:$F$144,'R&amp;D'!$M$2:$M$144=B$3))),0)</f>
        <v>126</v>
      </c>
      <c r="D12" s="62" cm="1">
        <f t="array" ref="D12">IFERROR(ROWS(_xlfn.UNIQUE(_xlfn._xlws.FILTER('R&amp;D'!$D$2:$D$144,'R&amp;D'!$M$2:$M$144=D$3))),0)</f>
        <v>13</v>
      </c>
      <c r="E12" s="63" cm="1">
        <f t="array" ref="E12">IFERROR(ROWS(_xlfn.UNIQUE(_xlfn._xlws.FILTER('R&amp;D'!$F$2:$F$144,'R&amp;D'!$M$2:$M$144=D$3))),0)</f>
        <v>13</v>
      </c>
      <c r="F12" s="63" cm="1">
        <f t="array" ref="F12">IFERROR(ROWS(_xlfn.UNIQUE(_xlfn._xlws.FILTER('R&amp;D'!$D$2:$D$144,ISNUMBER(MATCH('R&amp;D'!$M$2:$M$144,$L$3:$L$4,0))=FALSE))),0)</f>
        <v>0</v>
      </c>
      <c r="G12" s="63" cm="1">
        <f t="array" ref="G12">IFERROR(ROWS(_xlfn.UNIQUE(_xlfn._xlws.FILTER('R&amp;D'!$F$2:$F$144,ISNUMBER(MATCH('R&amp;D'!$M$2:$M$144,$L$3:$L$4,0))=FALSE))),0)</f>
        <v>0</v>
      </c>
      <c r="H12" s="756">
        <f>IFERROR(ROWS(_xlfn.UNIQUE('R&amp;D'!$D$2:$D$144)),0)</f>
        <v>129</v>
      </c>
      <c r="I12" s="754">
        <f>IFERROR(ROWS(_xlfn.UNIQUE('R&amp;D'!$F$2:$F$144)),0)</f>
        <v>139</v>
      </c>
    </row>
    <row r="13" spans="1:12" ht="16" thickBot="1">
      <c r="A13" s="34" t="s">
        <v>18</v>
      </c>
      <c r="B13" s="19" cm="1">
        <f t="array" ref="B13">IFERROR(ROWS(_xlfn.UNIQUE(_xlfn._xlws.FILTER('Services &amp; Consulting'!$D$2:$D$149,'Services &amp; Consulting'!$L$2:$L$149=B$3))),0)</f>
        <v>128</v>
      </c>
      <c r="C13" s="26" cm="1">
        <f t="array" ref="C13">IFERROR(ROWS(_xlfn.UNIQUE(_xlfn._xlws.FILTER('Services &amp; Consulting'!$I$2:$I$149,'Services &amp; Consulting'!$L$2:$L$149=B$3))),0)</f>
        <v>128</v>
      </c>
      <c r="D13" s="19" cm="1">
        <f t="array" ref="D13">IFERROR(ROWS(_xlfn.UNIQUE(_xlfn._xlws.FILTER('Services &amp; Consulting'!$D$2:$D$149,'Services &amp; Consulting'!$L$2:$L$149=D$3))),0)</f>
        <v>9</v>
      </c>
      <c r="E13" s="26" cm="1">
        <f t="array" ref="E13">IFERROR(ROWS(_xlfn.UNIQUE(_xlfn._xlws.FILTER('Services &amp; Consulting'!$I$2:$I$149,'Services &amp; Consulting'!$L$2:$L$149=D$3))),0)</f>
        <v>9</v>
      </c>
      <c r="F13" s="19" cm="1">
        <f t="array" ref="F13">IFERROR(ROWS(_xlfn.UNIQUE(_xlfn._xlws.FILTER('Services &amp; Consulting'!$D$2:$D$149,ISNUMBER(MATCH('Services &amp; Consulting'!$L$2:$L$149,$L$3:$L$4,0))=FALSE))),0)</f>
        <v>0</v>
      </c>
      <c r="G13" s="19" cm="1">
        <f t="array" ref="G13">IFERROR(ROWS(_xlfn.UNIQUE(_xlfn._xlws.FILTER('Services &amp; Consulting'!$F$2:$F$149,ISNUMBER(MATCH('Services &amp; Consulting'!$L$2:$L$149,$L$3:$L$4,0))=FALSE))),0)</f>
        <v>0</v>
      </c>
      <c r="H13" s="765">
        <f>IFERROR(ROWS(_xlfn.UNIQUE('Services &amp; Consulting'!$D$2:$D$149)),0)</f>
        <v>135</v>
      </c>
      <c r="I13" s="764">
        <f>IFERROR(ROWS(_xlfn.UNIQUE('Services &amp; Consulting'!$I$2:I$149)),0)</f>
        <v>136</v>
      </c>
    </row>
    <row r="14" spans="1:12" ht="16" thickBot="1">
      <c r="A14" s="33" t="s">
        <v>19</v>
      </c>
      <c r="B14" s="62" cm="1">
        <f t="array" ref="B14">IFERROR(ROWS(_xlfn.UNIQUE(_xlfn._xlws.FILTER('Modeling &amp; Software'!$D$2:$D$37,'Modeling &amp; Software'!$L$2:$L$37=B$3))),0)</f>
        <v>34</v>
      </c>
      <c r="C14" s="63" cm="1">
        <f t="array" ref="C14">IFERROR(ROWS(_xlfn.UNIQUE(_xlfn._xlws.FILTER('Modeling &amp; Software'!$I$2:$I$37,'Modeling &amp; Software'!$L$2:$L$37=B$3))),0)</f>
        <v>34</v>
      </c>
      <c r="D14" s="62" cm="1">
        <f t="array" ref="D14">IFERROR(ROWS(_xlfn.UNIQUE(_xlfn._xlws.FILTER('Modeling &amp; Software'!$D$2:$D$37,'Modeling &amp; Software'!$L$2:$L$37=D$3))),0)</f>
        <v>2</v>
      </c>
      <c r="E14" s="63" cm="1">
        <f t="array" ref="E14">IFERROR(ROWS(_xlfn.UNIQUE(_xlfn._xlws.FILTER('Modeling &amp; Software'!$F$2:$F$37,'Modeling &amp; Software'!$L$2:$L$37=D$3))),0)</f>
        <v>1</v>
      </c>
      <c r="F14" s="63" cm="1">
        <f t="array" ref="F14">IFERROR(ROWS(_xlfn.UNIQUE(_xlfn._xlws.FILTER('Modeling &amp; Software'!$D$2:$D$37,ISNUMBER(MATCH('Modeling &amp; Software'!$L$2:$L$37,$L$3:$L$4,0))=FALSE))),0)</f>
        <v>0</v>
      </c>
      <c r="G14" s="63" cm="1">
        <f t="array" ref="G14">IFERROR(ROWS(_xlfn.UNIQUE(_xlfn._xlws.FILTER('Modeling &amp; Software'!$F$2:$F$37,ISNUMBER(MATCH('Modeling &amp; Software'!$L$2:$L$37,$L$3:$L$4,0))=FALSE))),0)</f>
        <v>0</v>
      </c>
      <c r="H14" s="756">
        <f>IFERROR(ROWS(_xlfn.UNIQUE('Modeling &amp; Software'!$D$2:$D$37)),0)</f>
        <v>35</v>
      </c>
      <c r="I14" s="754">
        <f>IFERROR(ROWS(_xlfn.UNIQUE('Modeling &amp; Software'!$I$2:$I$37)),0)</f>
        <v>36</v>
      </c>
    </row>
    <row r="15" spans="1:12" ht="16" thickBot="1">
      <c r="A15" s="34" t="s">
        <v>8013</v>
      </c>
      <c r="B15" s="19" cm="1">
        <f t="array" ref="B15">IFERROR(ROWS(_xlfn.UNIQUE(_xlfn._xlws.FILTER('Professional Services (NB)'!$D$2:$D$39,'Professional Services (NB)'!$L$2:$L$39=B$3))),0)</f>
        <v>35</v>
      </c>
      <c r="C15" s="26" cm="1">
        <f t="array" ref="C15">IFERROR(ROWS(_xlfn.UNIQUE(_xlfn._xlws.FILTER('Professional Services (NB)'!$I$2:$I$39,'Professional Services (NB)'!$L$2:$L$39=B$3))),0)</f>
        <v>35</v>
      </c>
      <c r="D15" s="19" cm="1">
        <f t="array" ref="D15">IFERROR(ROWS(_xlfn.UNIQUE(_xlfn._xlws.FILTER('Professional Services (NB)'!$D$2:$D$39,'Professional Services (NB)'!$L$2:$L$39=D$3))),0)</f>
        <v>2</v>
      </c>
      <c r="E15" s="26" cm="1">
        <f t="array" ref="E15">IFERROR(ROWS(_xlfn.UNIQUE(_xlfn._xlws.FILTER('Professional Services (NB)'!$I$2:$I$39,'Professional Services (NB)'!$L$2:$L$39=D$3))),0)</f>
        <v>2</v>
      </c>
      <c r="F15" s="19" cm="1">
        <f t="array" ref="F15">IFERROR(ROWS(_xlfn.UNIQUE(_xlfn._xlws.FILTER('Professional Services (NB)'!$D$2:$D$39,ISNUMBER(MATCH('Professional Services (NB)'!$L$2:$L$39,$L$3:$L$4,0))=FALSE))),0)</f>
        <v>1</v>
      </c>
      <c r="G15" s="26" cm="1">
        <f t="array" ref="G15">IFERROR(ROWS(_xlfn.UNIQUE(_xlfn._xlws.FILTER('Professional Services (NB)'!$F$2:$F$39,ISNUMBER(MATCH('Professional Services (NB)'!$L$2:$L$39,$L$3:$L$4,0))=FALSE))),0)</f>
        <v>1</v>
      </c>
      <c r="H15" s="765">
        <f>IFERROR(ROWS(_xlfn.UNIQUE('Professional Services (NB)'!$D$2:$D$39)),0)</f>
        <v>38</v>
      </c>
      <c r="I15" s="764">
        <f>IFERROR(ROWS(_xlfn.UNIQUE('Professional Services (NB)'!$I$2:$I$39)),0)</f>
        <v>38</v>
      </c>
    </row>
    <row r="16" spans="1:12" ht="16" thickBot="1">
      <c r="A16" s="33" t="s">
        <v>21</v>
      </c>
      <c r="B16" s="62" cm="1">
        <f t="array" ref="B16">IFERROR(ROWS(_xlfn.UNIQUE(_xlfn._xlws.FILTER(Distributors!$D$2:$D$22,Distributors!$L$2:$L$22=B$3))),0)</f>
        <v>8</v>
      </c>
      <c r="C16" s="63" cm="1">
        <f t="array" ref="C16">IFERROR(ROWS(_xlfn.UNIQUE(_xlfn._xlws.FILTER(Distributors!$I$2:$I$22,Distributors!$L$2:$L$22=B$3))),0)</f>
        <v>8</v>
      </c>
      <c r="D16" s="62" cm="1">
        <f t="array" ref="D16">IFERROR(ROWS(_xlfn.UNIQUE(_xlfn._xlws.FILTER(Distributors!$D$2:$D$22,Distributors!$L$2:$L$22=D$3))),0)</f>
        <v>1</v>
      </c>
      <c r="E16" s="63" cm="1">
        <f t="array" ref="E16">IFERROR(ROWS(_xlfn.UNIQUE(_xlfn._xlws.FILTER(Distributors!$I$2:$I$22,Distributors!$L$2:$L$22=D$3))),0)</f>
        <v>1</v>
      </c>
      <c r="F16" s="62" cm="1">
        <f t="array" ref="F16">IFERROR(ROWS(_xlfn.UNIQUE(_xlfn._xlws.FILTER(Distributors!$D$2:$D$22,ISNUMBER(MATCH(Distributors!$L$2:$L$22,$L$3:$L$4,0))=FALSE))),0)</f>
        <v>0</v>
      </c>
      <c r="G16" s="63" cm="1">
        <f t="array" ref="G16">IFERROR(ROWS(_xlfn.UNIQUE(_xlfn._xlws.FILTER(Distributors!$F$2:$F$22,ISNUMBER(MATCH(Distributors!$L$2:$L$22,$L$3:$L$4,0))=FALSE))),0)</f>
        <v>0</v>
      </c>
      <c r="H16" s="490">
        <f>IFERROR(ROWS(_xlfn.UNIQUE(Distributors!$D$2:$D$22)),0)</f>
        <v>9</v>
      </c>
      <c r="I16" s="491">
        <f>IFERROR(ROWS(_xlfn.UNIQUE(Distributors!$I$2:$I$22)),0)</f>
        <v>9</v>
      </c>
    </row>
    <row r="17" spans="1:9" ht="16" thickBot="1">
      <c r="A17" s="20" t="s">
        <v>22</v>
      </c>
      <c r="B17" s="21">
        <f t="shared" ref="B17:I17" si="0">SUM(B5:B16)</f>
        <v>971</v>
      </c>
      <c r="C17" s="27">
        <f t="shared" si="0"/>
        <v>1097</v>
      </c>
      <c r="D17" s="21">
        <f t="shared" si="0"/>
        <v>129</v>
      </c>
      <c r="E17" s="27">
        <f t="shared" si="0"/>
        <v>149</v>
      </c>
      <c r="F17" s="21">
        <f t="shared" si="0"/>
        <v>21</v>
      </c>
      <c r="G17" s="27">
        <f t="shared" si="0"/>
        <v>23</v>
      </c>
      <c r="H17" s="21">
        <f t="shared" si="0"/>
        <v>1082</v>
      </c>
      <c r="I17" s="30">
        <f t="shared" si="0"/>
        <v>1265</v>
      </c>
    </row>
    <row r="20" spans="1:9">
      <c r="A20" s="38"/>
      <c r="B20" s="2"/>
      <c r="C20" s="2"/>
      <c r="D20" s="2"/>
      <c r="E20" s="2"/>
      <c r="F20" s="2"/>
      <c r="G20" s="2"/>
      <c r="H20" s="2"/>
      <c r="I20" s="2"/>
    </row>
  </sheetData>
  <mergeCells count="7">
    <mergeCell ref="A1:D2"/>
    <mergeCell ref="E1:I2"/>
    <mergeCell ref="A3:A4"/>
    <mergeCell ref="B3:C3"/>
    <mergeCell ref="D3:E3"/>
    <mergeCell ref="F3:G3"/>
    <mergeCell ref="H3:I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0C68D-0113-4583-9D09-C84E40146C00}">
  <sheetPr codeName="Sheet3"/>
  <dimension ref="A1:C40"/>
  <sheetViews>
    <sheetView topLeftCell="A25" workbookViewId="0">
      <selection activeCell="B39" sqref="B39"/>
    </sheetView>
  </sheetViews>
  <sheetFormatPr defaultColWidth="8.6328125" defaultRowHeight="14.5"/>
  <cols>
    <col min="1" max="1" width="33.1796875" style="1" customWidth="1"/>
    <col min="2" max="2" width="136.6328125" customWidth="1"/>
    <col min="3" max="3" width="55.453125" customWidth="1"/>
  </cols>
  <sheetData>
    <row r="1" spans="1:3">
      <c r="A1" s="442" t="s">
        <v>23</v>
      </c>
      <c r="B1" s="2" t="s">
        <v>24</v>
      </c>
      <c r="C1" s="2" t="s">
        <v>25</v>
      </c>
    </row>
    <row r="2" spans="1:3">
      <c r="A2" s="1" t="s">
        <v>26</v>
      </c>
      <c r="B2" t="s">
        <v>27</v>
      </c>
      <c r="C2" s="18" t="s">
        <v>28</v>
      </c>
    </row>
    <row r="3" spans="1:3" ht="29">
      <c r="A3" s="1" t="s">
        <v>29</v>
      </c>
      <c r="B3" s="1" t="s">
        <v>30</v>
      </c>
      <c r="C3" s="18" t="s">
        <v>31</v>
      </c>
    </row>
    <row r="4" spans="1:3">
      <c r="A4" s="1" t="s">
        <v>32</v>
      </c>
      <c r="B4" t="s">
        <v>33</v>
      </c>
      <c r="C4" s="18" t="s">
        <v>31</v>
      </c>
    </row>
    <row r="5" spans="1:3">
      <c r="A5" s="1" t="s">
        <v>34</v>
      </c>
      <c r="B5" t="s">
        <v>35</v>
      </c>
      <c r="C5" s="18" t="s">
        <v>31</v>
      </c>
    </row>
    <row r="6" spans="1:3" ht="29">
      <c r="A6" s="1" t="s">
        <v>36</v>
      </c>
      <c r="B6" s="1" t="s">
        <v>37</v>
      </c>
      <c r="C6" s="1" t="s">
        <v>38</v>
      </c>
    </row>
    <row r="7" spans="1:3">
      <c r="A7" s="1" t="s">
        <v>39</v>
      </c>
      <c r="B7" t="s">
        <v>40</v>
      </c>
    </row>
    <row r="8" spans="1:3" ht="29">
      <c r="A8" s="1" t="s">
        <v>41</v>
      </c>
      <c r="B8" s="1" t="s">
        <v>42</v>
      </c>
      <c r="C8" s="18" t="s">
        <v>31</v>
      </c>
    </row>
    <row r="9" spans="1:3" ht="29">
      <c r="A9" s="1" t="s">
        <v>43</v>
      </c>
      <c r="B9" s="1" t="s">
        <v>44</v>
      </c>
      <c r="C9" s="18" t="s">
        <v>31</v>
      </c>
    </row>
    <row r="10" spans="1:3" ht="29">
      <c r="A10" s="1" t="s">
        <v>45</v>
      </c>
      <c r="B10" s="1" t="s">
        <v>46</v>
      </c>
      <c r="C10" s="18" t="s">
        <v>31</v>
      </c>
    </row>
    <row r="11" spans="1:3">
      <c r="A11" s="1" t="s">
        <v>47</v>
      </c>
      <c r="B11" s="1" t="s">
        <v>48</v>
      </c>
    </row>
    <row r="12" spans="1:3" ht="72.5">
      <c r="A12" s="1" t="s">
        <v>49</v>
      </c>
      <c r="B12" s="1" t="s">
        <v>50</v>
      </c>
      <c r="C12" s="18" t="s">
        <v>28</v>
      </c>
    </row>
    <row r="13" spans="1:3">
      <c r="A13" s="1" t="s">
        <v>51</v>
      </c>
      <c r="B13" s="1" t="s">
        <v>52</v>
      </c>
      <c r="C13" s="18" t="s">
        <v>31</v>
      </c>
    </row>
    <row r="14" spans="1:3">
      <c r="A14" s="1" t="s">
        <v>53</v>
      </c>
      <c r="B14" s="1" t="s">
        <v>54</v>
      </c>
      <c r="C14" s="18" t="s">
        <v>31</v>
      </c>
    </row>
    <row r="15" spans="1:3" ht="29">
      <c r="A15" s="1" t="s">
        <v>55</v>
      </c>
      <c r="B15" s="1" t="s">
        <v>56</v>
      </c>
      <c r="C15" s="18" t="s">
        <v>31</v>
      </c>
    </row>
    <row r="16" spans="1:3" ht="43.5">
      <c r="A16" s="1" t="s">
        <v>57</v>
      </c>
      <c r="B16" s="1" t="s">
        <v>58</v>
      </c>
      <c r="C16" s="1" t="s">
        <v>38</v>
      </c>
    </row>
    <row r="17" spans="1:3" ht="29">
      <c r="A17" s="1" t="s">
        <v>59</v>
      </c>
      <c r="B17" s="1" t="s">
        <v>60</v>
      </c>
    </row>
    <row r="18" spans="1:3" ht="29">
      <c r="A18" s="1" t="s">
        <v>61</v>
      </c>
      <c r="B18" s="1" t="s">
        <v>62</v>
      </c>
    </row>
    <row r="19" spans="1:3" ht="72.5">
      <c r="A19" s="1" t="s">
        <v>63</v>
      </c>
      <c r="B19" s="1" t="s">
        <v>64</v>
      </c>
      <c r="C19" s="1" t="s">
        <v>38</v>
      </c>
    </row>
    <row r="20" spans="1:3">
      <c r="A20" s="1" t="s">
        <v>65</v>
      </c>
      <c r="B20" t="s">
        <v>66</v>
      </c>
      <c r="C20" t="s">
        <v>31</v>
      </c>
    </row>
    <row r="21" spans="1:3" ht="29">
      <c r="A21" s="1" t="s">
        <v>67</v>
      </c>
      <c r="B21" s="1" t="s">
        <v>68</v>
      </c>
      <c r="C21" t="s">
        <v>31</v>
      </c>
    </row>
    <row r="22" spans="1:3">
      <c r="A22" s="1" t="s">
        <v>69</v>
      </c>
      <c r="B22" t="s">
        <v>70</v>
      </c>
      <c r="C22" t="s">
        <v>31</v>
      </c>
    </row>
    <row r="23" spans="1:3" ht="87">
      <c r="A23" s="1" t="s">
        <v>71</v>
      </c>
      <c r="B23" s="1" t="s">
        <v>72</v>
      </c>
      <c r="C23" s="1" t="s">
        <v>38</v>
      </c>
    </row>
    <row r="24" spans="1:3">
      <c r="A24" s="1" t="s">
        <v>73</v>
      </c>
      <c r="B24" s="1" t="s">
        <v>74</v>
      </c>
      <c r="C24" t="s">
        <v>31</v>
      </c>
    </row>
    <row r="25" spans="1:3" ht="43.5">
      <c r="A25" s="1" t="s">
        <v>75</v>
      </c>
      <c r="B25" s="1" t="s">
        <v>76</v>
      </c>
      <c r="C25" s="1" t="s">
        <v>38</v>
      </c>
    </row>
    <row r="26" spans="1:3" ht="29">
      <c r="A26" s="1" t="s">
        <v>77</v>
      </c>
      <c r="B26" s="1" t="s">
        <v>78</v>
      </c>
      <c r="C26" s="1" t="s">
        <v>38</v>
      </c>
    </row>
    <row r="27" spans="1:3" ht="43.5">
      <c r="A27" s="1" t="s">
        <v>79</v>
      </c>
      <c r="B27" s="1" t="s">
        <v>80</v>
      </c>
      <c r="C27" s="1" t="s">
        <v>38</v>
      </c>
    </row>
    <row r="28" spans="1:3">
      <c r="A28" s="1" t="s">
        <v>81</v>
      </c>
      <c r="B28" t="s">
        <v>82</v>
      </c>
      <c r="C28" t="s">
        <v>31</v>
      </c>
    </row>
    <row r="29" spans="1:3" ht="87">
      <c r="A29" s="1" t="s">
        <v>83</v>
      </c>
      <c r="B29" s="1" t="s">
        <v>84</v>
      </c>
      <c r="C29" s="1" t="s">
        <v>38</v>
      </c>
    </row>
    <row r="30" spans="1:3">
      <c r="A30" s="1" t="s">
        <v>85</v>
      </c>
    </row>
    <row r="31" spans="1:3" ht="87">
      <c r="A31" s="1" t="s">
        <v>86</v>
      </c>
      <c r="B31" s="1" t="s">
        <v>87</v>
      </c>
      <c r="C31" s="1" t="s">
        <v>38</v>
      </c>
    </row>
    <row r="32" spans="1:3">
      <c r="A32" s="1" t="s">
        <v>88</v>
      </c>
      <c r="B32" s="1" t="s">
        <v>89</v>
      </c>
    </row>
    <row r="33" spans="1:3">
      <c r="A33" s="1" t="s">
        <v>90</v>
      </c>
      <c r="B33" s="1" t="s">
        <v>91</v>
      </c>
    </row>
    <row r="34" spans="1:3" ht="87">
      <c r="A34" s="1" t="s">
        <v>92</v>
      </c>
      <c r="B34" s="1" t="s">
        <v>93</v>
      </c>
      <c r="C34" s="1" t="s">
        <v>38</v>
      </c>
    </row>
    <row r="35" spans="1:3" ht="29">
      <c r="A35" s="1" t="s">
        <v>94</v>
      </c>
      <c r="B35" s="1" t="s">
        <v>95</v>
      </c>
      <c r="C35" t="s">
        <v>31</v>
      </c>
    </row>
    <row r="36" spans="1:3">
      <c r="A36" s="1" t="s">
        <v>96</v>
      </c>
      <c r="B36" t="s">
        <v>97</v>
      </c>
    </row>
    <row r="37" spans="1:3">
      <c r="A37" s="1" t="s">
        <v>98</v>
      </c>
      <c r="B37" t="s">
        <v>99</v>
      </c>
      <c r="C37" t="s">
        <v>31</v>
      </c>
    </row>
    <row r="38" spans="1:3">
      <c r="A38" s="1" t="s">
        <v>100</v>
      </c>
      <c r="B38" t="s">
        <v>101</v>
      </c>
    </row>
    <row r="39" spans="1:3">
      <c r="A39" s="1" t="s">
        <v>102</v>
      </c>
      <c r="B39" s="301" t="s">
        <v>103</v>
      </c>
    </row>
    <row r="40" spans="1:3" ht="72.5">
      <c r="A40" s="1" t="s">
        <v>104</v>
      </c>
      <c r="B40" s="1" t="s">
        <v>105</v>
      </c>
      <c r="C40" s="1" t="s">
        <v>38</v>
      </c>
    </row>
  </sheetData>
  <sortState xmlns:xlrd2="http://schemas.microsoft.com/office/spreadsheetml/2017/richdata2" ref="A2:A40">
    <sortCondition ref="A2:A40"/>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AEED7-277E-4A7F-A402-CA16B9183BA1}">
  <sheetPr codeName="Sheet4"/>
  <dimension ref="A1:N922"/>
  <sheetViews>
    <sheetView topLeftCell="A3" zoomScale="130" zoomScaleNormal="130" workbookViewId="0">
      <selection activeCell="C8" sqref="C8"/>
    </sheetView>
  </sheetViews>
  <sheetFormatPr defaultColWidth="8.6328125" defaultRowHeight="14.5"/>
  <cols>
    <col min="1" max="1" width="15" customWidth="1"/>
    <col min="2" max="2" width="32.453125" customWidth="1"/>
    <col min="3" max="3" width="9.453125" style="71" customWidth="1"/>
    <col min="4" max="4" width="15" style="70" customWidth="1"/>
    <col min="5" max="5" width="10.6328125" style="70" customWidth="1"/>
    <col min="6" max="6" width="17.6328125" style="1" customWidth="1"/>
    <col min="7" max="7" width="33.1796875" style="1" customWidth="1"/>
    <col min="8" max="8" width="16.6328125" style="1" customWidth="1"/>
    <col min="9" max="10" width="11.453125" style="70" customWidth="1"/>
    <col min="11" max="11" width="28.36328125" style="1" customWidth="1"/>
    <col min="12" max="12" width="38" style="1" customWidth="1"/>
    <col min="13" max="13" width="18" style="86" customWidth="1"/>
    <col min="14" max="14" width="14.36328125" customWidth="1"/>
  </cols>
  <sheetData>
    <row r="1" spans="1:14" ht="25.5" customHeight="1">
      <c r="A1" s="38" t="s">
        <v>106</v>
      </c>
      <c r="B1" s="1634" t="s">
        <v>107</v>
      </c>
      <c r="C1" s="1634"/>
    </row>
    <row r="2" spans="1:14" ht="25.5" customHeight="1">
      <c r="B2" s="1634"/>
      <c r="C2" s="1634"/>
    </row>
    <row r="3" spans="1:14" ht="25.5" customHeight="1">
      <c r="B3" s="1634"/>
      <c r="C3" s="1634"/>
      <c r="D3" s="1641" t="s">
        <v>108</v>
      </c>
      <c r="E3" s="1641"/>
      <c r="F3" s="1641"/>
      <c r="G3" s="1">
        <f>IF(B7&lt;&gt;"",COUNTA(D7:D64004),0)</f>
        <v>2</v>
      </c>
    </row>
    <row r="4" spans="1:14">
      <c r="B4" s="70"/>
      <c r="D4" s="442"/>
      <c r="E4" s="442"/>
      <c r="F4" s="442"/>
    </row>
    <row r="5" spans="1:14" s="39" customFormat="1" ht="21">
      <c r="A5" s="1639" t="s">
        <v>109</v>
      </c>
      <c r="B5" s="1640"/>
      <c r="C5" s="72"/>
      <c r="D5" s="1642" t="s">
        <v>110</v>
      </c>
      <c r="E5" s="1642"/>
      <c r="F5" s="1642"/>
      <c r="G5" s="1642"/>
      <c r="H5" s="1642"/>
      <c r="I5" s="1642"/>
      <c r="J5" s="1642"/>
      <c r="K5" s="1642"/>
      <c r="L5" s="1642"/>
      <c r="M5" s="1642"/>
      <c r="N5" s="1642"/>
    </row>
    <row r="6" spans="1:14" s="39" customFormat="1" ht="49.75" customHeight="1">
      <c r="A6" s="74" t="s">
        <v>111</v>
      </c>
      <c r="B6" s="78" t="s">
        <v>112</v>
      </c>
      <c r="C6" s="2" t="s">
        <v>113</v>
      </c>
      <c r="D6" s="442" t="s">
        <v>114</v>
      </c>
      <c r="E6" s="442" t="s">
        <v>115</v>
      </c>
      <c r="F6" s="442" t="s">
        <v>112</v>
      </c>
      <c r="G6" s="442" t="s">
        <v>116</v>
      </c>
      <c r="H6" s="442" t="s">
        <v>117</v>
      </c>
      <c r="I6" s="442" t="s">
        <v>118</v>
      </c>
      <c r="J6" s="442" t="s">
        <v>119</v>
      </c>
      <c r="K6" s="442" t="s">
        <v>120</v>
      </c>
      <c r="L6" s="442" t="s">
        <v>121</v>
      </c>
      <c r="M6" s="87" t="s">
        <v>122</v>
      </c>
      <c r="N6" s="442" t="s">
        <v>123</v>
      </c>
    </row>
    <row r="7" spans="1:14" ht="46" customHeight="1">
      <c r="A7" s="79" t="str">
        <f>IF(B6&lt;&gt;"",B6,"")</f>
        <v>Company</v>
      </c>
      <c r="B7" s="78" t="s">
        <v>5893</v>
      </c>
      <c r="C7" s="70" cm="1">
        <f t="array" ref="C7:C8">IF($B$6="Company",IF($B$7&lt;&gt;"",_xlfn._xlws.FILTER(Append2[ID],ISNUMBER(SEARCH($B$7,Append2[Company])),"No result"),""),IF($B$6="Product",IF($B$7&lt;&gt;"",_xlfn._xlws.FILTER(Append2[ID],ISNUMBER(SEARCH($B$7,Append2[Product])),"No result"),""), IF($B$6="State",IF($B$7&lt;&gt;"",_xlfn._xlws.FILTER(Append2[ID],ISNUMBER(SEARCH($B$7,Append2[Facility State or Province])),"No result"),""))))</f>
        <v>1058</v>
      </c>
      <c r="D7" s="70" t="str" cm="1">
        <f t="array" ref="D7:D8">IF($B$6="Company", IF($B$7&lt;&gt;"",_xlfn._xlws.FILTER(Append2[Status],ISNUMBER(SEARCH($B$7,Append2[Company])),"No result"),""),IF($B$6="Product", IF($B$7&lt;&gt;"",_xlfn._xlws.FILTER(Append2[Status],ISNUMBER(SEARCH($B$7,Append2[Product])),"No result"),""), IF($B$6="State", IF($B$7&lt;&gt;"",_xlfn._xlws.FILTER(Append2[Status],ISNUMBER(SEARCH($B$7,Append2[Facility State or Province])),"No result"),""))))</f>
        <v>Under construction</v>
      </c>
      <c r="E7" s="70" t="str" cm="1">
        <f t="array" ref="E7:E8">IF($B$6="Company", IF($B$7&lt;&gt;"",_xlfn._xlws.FILTER(Append2[NAATBatt Member],ISNUMBER(SEARCH($B$7,Append2[Company])),"No result"),""),IF($B$6="Product", IF($B$7&lt;&gt;"",_xlfn._xlws.FILTER(Append2[NAATBatt Member],ISNUMBER(SEARCH($B$7,Append2[Product])),"No result"),""), IF($B$6="State", IF($B$7&lt;&gt;"",_xlfn._xlws.FILTER(Append2[NAATBatt Member],ISNUMBER(SEARCH($B$7,Append2[Facility State or Province])),"No result"),""))))</f>
        <v>No</v>
      </c>
      <c r="F7" s="1" t="str" cm="1">
        <f t="array" ref="F7:F8">IF($B$6="Company", IF($B$7&lt;&gt;"",_xlfn._xlws.FILTER(Append2[Company],ISNUMBER(SEARCH($B$7,Append2[Company])),"No result"),""),IF($B$6="Product", IF($B$7&lt;&gt;"",_xlfn._xlws.FILTER(Append2[Company],ISNUMBER(SEARCH($B$7,Append2[Product])),"No result"),""),IF($B$6="State", IF($B$7&lt;&gt;"",_xlfn._xlws.FILTER(Append2[Company],ISNUMBER(SEARCH($B$7,Append2[Facility State or Province])),"No result"),""))))</f>
        <v>NewRange Copper Nickel JV</v>
      </c>
      <c r="G7" s="1" t="str" cm="1">
        <f t="array" ref="G7:G8">IF($B$6="Company",IF(IF($B$7&lt;&gt;"",_xlfn._xlws.FILTER(Append2[Facility Name],ISNUMBER(SEARCH($B$7,Append2[Company])),"No result"),"")=0,"",IF($B$7&lt;&gt;"",_xlfn._xlws.FILTER(Append2[Facility Name],ISNUMBER(SEARCH($B$7,Append2[Company])),"No result"),"")),IF($B$6="Product",IF(IF($B$7&lt;&gt;"",_xlfn._xlws.FILTER(Append2[Facility Name],ISNUMBER(SEARCH($B$7,Append2[Product])),"No result"),"")=0,"",IF($B$7&lt;&gt;"",_xlfn._xlws.FILTER(Append2[Facility Name],ISNUMBER(SEARCH($B$7,Append2[Product])),"No result"),"")),IF($B$6="State",IF(IF($B$7&lt;&gt;"",_xlfn._xlws.FILTER(Append2[Facility Name],ISNUMBER(SEARCH($B$7,Append2[Facility State or Province])),"No result"),"")=0,"",IF($B$7&lt;&gt;"",_xlfn._xlws.FILTER(Append2[Facility Name],ISNUMBER(SEARCH($B$7,Append2[Facility State or Province])),"No result"),"")))))</f>
        <v>NewRange Copper Nickel Project</v>
      </c>
      <c r="H7" s="1" t="str" cm="1">
        <f t="array" ref="H7:H8">IF($B$6="Company",IF($B$7&lt;&gt;"",_xlfn._xlws.FILTER(Append2[Facility City],ISNUMBER(SEARCH($B$7,Append2[Company])),"No result"),""),IF($B$6="Product",IF($B$7&lt;&gt;"",_xlfn._xlws.FILTER(Append2[Facility City],ISNUMBER(SEARCH($B$7,Append2[Product])),"No result"),""),IF($B$6="State",IF($B$7&lt;&gt;"",_xlfn._xlws.FILTER(Append2[Facility City],ISNUMBER(SEARCH($B$7,Append2[Facility State or Province])),"No result"),""))))</f>
        <v>Hoyt Lakes</v>
      </c>
      <c r="I7" s="70" t="str" cm="1">
        <f t="array" ref="I7:I8">IF($B$6="Company",IF($B$7&lt;&gt;"",_xlfn._xlws.FILTER(Append2[Facility State or Province],ISNUMBER(SEARCH($B$7,Append2[Company])),"No result"),""),IF($B$6="Product",IF($B$7&lt;&gt;"",_xlfn._xlws.FILTER(Append2[Facility State or Province],ISNUMBER(SEARCH($B$7,Append2[Product])),"No result"),""),IF($B$6="State",IF($B$7&lt;&gt;"",_xlfn._xlws.FILTER(Append2[Facility State or Province],ISNUMBER(SEARCH($B$7,Append2[Facility State or Province])),"No result"),""))))</f>
        <v>MN</v>
      </c>
      <c r="J7" s="70" t="str" cm="1">
        <f t="array" ref="J7:J8">IF($B$6="Company",IF($B$7&lt;&gt;"",_xlfn._xlws.FILTER(Append2[Facility Country],ISNUMBER(SEARCH($B$7,Append2[Company])),"No result"),""),IF($B$6="Product",IF($B$7&lt;&gt;"",_xlfn._xlws.FILTER(Append2[Facility Country],ISNUMBER(SEARCH($B$7,Append2[Product])),"No result"),""),IF($B$6="State",IF($B$7&lt;&gt;"",_xlfn._xlws.FILTER(Append2[Facility Country],ISNUMBER(SEARCH($B$7,Append2[Facility State or Province])),"No result"),""))))</f>
        <v>US</v>
      </c>
      <c r="K7" s="1" t="str" cm="1">
        <f t="array" ref="K7:K8">IF($B$6="Company",IF($B$7&lt;&gt;"",_xlfn._xlws.FILTER(Append2[Product/Facility Type],ISNUMBER(SEARCH($B$7,Append2[Company])),"No result"),""),IF($B$6="Product",IF($B$7&lt;&gt;"",_xlfn._xlws.FILTER(Append2[Product/Facility Type],ISNUMBER(SEARCH($B$7,Append2[Product/Facility Type])),"No result"),""),IF($B$6="State",IF($B$7&lt;&gt;"",_xlfn._xlws.FILTER(Append2[Product/Facility Type],ISNUMBER(SEARCH($B$7,Append2[Facility State or Province])),"No result"),""))))</f>
        <v>Cathode raw materials</v>
      </c>
      <c r="L7" s="1" t="str" cm="1">
        <f t="array" ref="L7:L8">IF($B$6="Company",IF($B$7&lt;&gt;"",_xlfn._xlws.FILTER(Append2[Product],ISNUMBER(SEARCH($B$7,Append2[Company])),"No result"),""),IF($B$6="Product",IF($B$7&lt;&gt;"",_xlfn._xlws.FILTER(Append2[Product],ISNUMBER(SEARCH($B$7,Append2[Product])),"No result"),""),IF($B$6="State",IF($B$7&lt;&gt;"",_xlfn._xlws.FILTER(Append2[Product],ISNUMBER(SEARCH($B$7,Append2[Facility State or Province])),"No result"),""))))</f>
        <v>Nickel concentrates</v>
      </c>
      <c r="M7" s="88" cm="1">
        <f t="array" ref="M7:M8">IF($B$6="Company",IF($B$7&lt;&gt;"",_xlfn._xlws.FILTER(Append2[Production Capacity],ISNUMBER(SEARCH($B$7,Append2[Company])),"No result"),""),IF($B$6="Product",IF($B$7&lt;&gt;"",_xlfn._xlws.FILTER(Append2[Production Capacity],ISNUMBER(SEARCH($B$7,Append2[Product])),"No result"),""),IF($B$6="State",IF($B$7&lt;&gt;"",_xlfn._xlws.FILTER(Append2[Production Capacity],ISNUMBER(SEARCH($B$7,Append2[Facility State or Province])),"No result"),""))))</f>
        <v>0</v>
      </c>
      <c r="N7" s="1" cm="1">
        <f t="array" ref="N7:N8">IF($B$6="Company",IF($B$7&lt;&gt;"",_xlfn._xlws.FILTER(Append2[Production Units],ISNUMBER(SEARCH($B$7,Append2[Company])),"No result"),""),IF($B$6="Product",IF($B$7&lt;&gt;"",_xlfn._xlws.FILTER(Append2[Production Units],ISNUMBER(SEARCH($B$7,Append2[Product])),"No result"),""),IF($B$6="State",IF($B$7&lt;&gt;"",_xlfn._xlws.FILTER(Append2[Production Units],ISNUMBER(SEARCH($B$7,Append2[Facility State or Province])),"No result"),""))))</f>
        <v>0</v>
      </c>
    </row>
    <row r="8" spans="1:14" ht="33" customHeight="1">
      <c r="A8" s="1637" t="s">
        <v>124</v>
      </c>
      <c r="B8" s="1635" t="s">
        <v>10209</v>
      </c>
      <c r="C8" s="70">
        <v>2037</v>
      </c>
      <c r="D8" s="70" t="str">
        <v>Commercial</v>
      </c>
      <c r="E8" s="70" t="str">
        <v>No</v>
      </c>
      <c r="F8" s="1" t="str">
        <v>Boleo Copper Project</v>
      </c>
      <c r="G8" s="1" t="str">
        <v>Boleo Copper/ Cobalt Mine</v>
      </c>
      <c r="H8" s="1" t="str">
        <v>Santa Rosalia</v>
      </c>
      <c r="I8" s="70" t="str">
        <v>Baja California Sur</v>
      </c>
      <c r="J8" s="70" t="str">
        <v>Mexico</v>
      </c>
      <c r="K8" s="1" t="str">
        <v>Cathode Battery Grade Materials</v>
      </c>
      <c r="L8" s="1" t="str">
        <v>Cobalt oxide</v>
      </c>
      <c r="M8" s="88">
        <v>1700</v>
      </c>
      <c r="N8" s="1" t="str">
        <v>MT</v>
      </c>
    </row>
    <row r="9" spans="1:14" ht="33" customHeight="1">
      <c r="A9" s="1638"/>
      <c r="B9" s="1636"/>
      <c r="C9" s="70"/>
      <c r="M9" s="88"/>
      <c r="N9" s="1"/>
    </row>
    <row r="10" spans="1:14" ht="33" customHeight="1">
      <c r="B10" s="82" t="s">
        <v>125</v>
      </c>
      <c r="C10" s="70"/>
      <c r="M10" s="88"/>
      <c r="N10" s="1"/>
    </row>
    <row r="11" spans="1:14" ht="33" customHeight="1">
      <c r="A11" s="1"/>
      <c r="B11" s="372" t="s">
        <v>126</v>
      </c>
      <c r="C11" s="70"/>
      <c r="M11" s="88"/>
      <c r="N11" s="1"/>
    </row>
    <row r="12" spans="1:14" ht="33" customHeight="1">
      <c r="A12" s="1"/>
      <c r="B12" s="373" t="s">
        <v>127</v>
      </c>
      <c r="C12" s="70"/>
      <c r="M12" s="88"/>
      <c r="N12" s="1"/>
    </row>
    <row r="13" spans="1:14" ht="33" customHeight="1">
      <c r="B13" s="81" t="s">
        <v>8011</v>
      </c>
      <c r="C13" s="70"/>
      <c r="M13" s="88"/>
      <c r="N13" s="1"/>
    </row>
    <row r="14" spans="1:14" ht="33" customHeight="1">
      <c r="B14" s="80" t="s">
        <v>128</v>
      </c>
      <c r="C14" s="70"/>
      <c r="M14" s="88"/>
      <c r="N14" s="1"/>
    </row>
    <row r="15" spans="1:14" ht="33" customHeight="1">
      <c r="A15" s="1"/>
      <c r="C15" s="70"/>
      <c r="M15" s="88"/>
      <c r="N15" s="1"/>
    </row>
    <row r="16" spans="1:14" ht="33" customHeight="1">
      <c r="A16" s="1"/>
      <c r="B16" s="1"/>
      <c r="C16" s="70"/>
      <c r="M16" s="88"/>
      <c r="N16" s="1"/>
    </row>
    <row r="17" spans="1:14" ht="33" customHeight="1">
      <c r="A17" s="1"/>
      <c r="B17" s="1"/>
      <c r="C17" s="70"/>
      <c r="M17" s="88"/>
      <c r="N17" s="1"/>
    </row>
    <row r="18" spans="1:14" ht="33" customHeight="1">
      <c r="A18" s="1"/>
      <c r="B18" s="1"/>
      <c r="C18" s="70"/>
      <c r="M18" s="88"/>
      <c r="N18" s="1"/>
    </row>
    <row r="19" spans="1:14" ht="33" customHeight="1">
      <c r="A19" s="1"/>
      <c r="B19" s="1"/>
      <c r="C19" s="70"/>
      <c r="M19" s="88"/>
      <c r="N19" s="1"/>
    </row>
    <row r="20" spans="1:14" ht="33" customHeight="1">
      <c r="A20" s="1"/>
      <c r="B20" s="1"/>
      <c r="C20" s="70"/>
      <c r="M20" s="88"/>
      <c r="N20" s="1"/>
    </row>
    <row r="21" spans="1:14" ht="33" customHeight="1">
      <c r="A21" s="1"/>
      <c r="B21" s="1"/>
      <c r="C21" s="70"/>
      <c r="M21" s="88"/>
      <c r="N21" s="1"/>
    </row>
    <row r="22" spans="1:14" ht="53.25" customHeight="1">
      <c r="A22" s="1"/>
      <c r="B22" s="1"/>
      <c r="C22" s="70"/>
      <c r="M22" s="88"/>
      <c r="N22" s="1"/>
    </row>
    <row r="23" spans="1:14" ht="33" customHeight="1">
      <c r="A23" s="1"/>
      <c r="B23" s="1"/>
      <c r="C23" s="70"/>
      <c r="M23" s="88"/>
      <c r="N23" s="1"/>
    </row>
    <row r="24" spans="1:14" ht="33" customHeight="1">
      <c r="A24" s="1"/>
      <c r="B24" s="1"/>
      <c r="C24" s="70"/>
      <c r="M24" s="88"/>
      <c r="N24" s="1"/>
    </row>
    <row r="25" spans="1:14" ht="33" customHeight="1">
      <c r="A25" s="1"/>
      <c r="B25" s="1"/>
      <c r="C25" s="70"/>
      <c r="M25" s="88"/>
      <c r="N25" s="1"/>
    </row>
    <row r="26" spans="1:14" ht="33" customHeight="1">
      <c r="A26" s="1"/>
      <c r="B26" s="1"/>
      <c r="C26" s="70"/>
      <c r="M26" s="88"/>
      <c r="N26" s="1"/>
    </row>
    <row r="27" spans="1:14" ht="33" customHeight="1">
      <c r="A27" s="1"/>
      <c r="B27" s="1"/>
      <c r="C27" s="70"/>
      <c r="M27" s="88"/>
      <c r="N27" s="1"/>
    </row>
    <row r="28" spans="1:14" ht="33" customHeight="1">
      <c r="A28" s="1"/>
      <c r="B28" s="1"/>
      <c r="C28" s="70"/>
      <c r="M28" s="88"/>
      <c r="N28" s="1"/>
    </row>
    <row r="29" spans="1:14" ht="33" customHeight="1">
      <c r="A29" s="1"/>
      <c r="B29" s="1"/>
      <c r="C29" s="70"/>
      <c r="M29" s="88"/>
      <c r="N29" s="1"/>
    </row>
    <row r="30" spans="1:14" ht="33" customHeight="1">
      <c r="A30" s="1"/>
      <c r="B30" s="1"/>
      <c r="C30" s="70"/>
      <c r="M30" s="88"/>
      <c r="N30" s="1"/>
    </row>
    <row r="31" spans="1:14" ht="33" customHeight="1">
      <c r="A31" s="1"/>
      <c r="B31" s="1"/>
      <c r="C31" s="70"/>
      <c r="M31" s="88"/>
      <c r="N31" s="1"/>
    </row>
    <row r="32" spans="1:14" ht="33" customHeight="1">
      <c r="A32" s="1"/>
      <c r="B32" s="1"/>
      <c r="C32" s="70"/>
      <c r="M32" s="88"/>
      <c r="N32" s="1"/>
    </row>
    <row r="33" spans="1:14" ht="33" customHeight="1">
      <c r="A33" s="1"/>
      <c r="B33" s="1"/>
      <c r="C33" s="70"/>
      <c r="M33" s="88"/>
      <c r="N33" s="1"/>
    </row>
    <row r="34" spans="1:14" ht="33" customHeight="1">
      <c r="A34" s="1"/>
      <c r="B34" s="1"/>
      <c r="C34" s="70"/>
      <c r="M34" s="88"/>
      <c r="N34" s="1"/>
    </row>
    <row r="35" spans="1:14" ht="33" customHeight="1">
      <c r="A35" s="1"/>
      <c r="B35" s="1"/>
      <c r="C35" s="70"/>
      <c r="M35" s="88"/>
      <c r="N35" s="1"/>
    </row>
    <row r="36" spans="1:14" ht="33" customHeight="1">
      <c r="A36" s="1"/>
      <c r="B36" s="1"/>
      <c r="C36" s="70"/>
      <c r="M36" s="88"/>
      <c r="N36" s="1"/>
    </row>
    <row r="37" spans="1:14" ht="33" customHeight="1">
      <c r="A37" s="1"/>
      <c r="B37" s="1"/>
      <c r="C37" s="70"/>
      <c r="M37" s="88"/>
      <c r="N37" s="1"/>
    </row>
    <row r="38" spans="1:14" ht="33" customHeight="1">
      <c r="A38" s="1"/>
      <c r="B38" s="1"/>
      <c r="C38" s="70"/>
      <c r="M38" s="88"/>
      <c r="N38" s="1"/>
    </row>
    <row r="39" spans="1:14" ht="33" customHeight="1">
      <c r="A39" s="1"/>
      <c r="B39" s="1"/>
      <c r="C39" s="70"/>
      <c r="M39" s="88"/>
      <c r="N39" s="1"/>
    </row>
    <row r="40" spans="1:14" ht="33" customHeight="1">
      <c r="A40" s="1"/>
      <c r="B40" s="1"/>
      <c r="C40" s="70"/>
      <c r="M40" s="88"/>
      <c r="N40" s="1"/>
    </row>
    <row r="41" spans="1:14" ht="33" customHeight="1">
      <c r="A41" s="1"/>
      <c r="B41" s="1"/>
      <c r="C41" s="70"/>
      <c r="M41" s="88"/>
      <c r="N41" s="1"/>
    </row>
    <row r="42" spans="1:14" ht="33" customHeight="1">
      <c r="A42" s="1"/>
      <c r="B42" s="1"/>
      <c r="C42" s="70"/>
      <c r="M42" s="88"/>
      <c r="N42" s="1"/>
    </row>
    <row r="43" spans="1:14" ht="33" customHeight="1">
      <c r="A43" s="1"/>
      <c r="B43" s="1"/>
      <c r="C43" s="70"/>
      <c r="M43" s="88"/>
      <c r="N43" s="1"/>
    </row>
    <row r="44" spans="1:14" ht="33" customHeight="1">
      <c r="A44" s="1"/>
      <c r="B44" s="1"/>
      <c r="C44" s="70"/>
      <c r="M44" s="88"/>
      <c r="N44" s="1"/>
    </row>
    <row r="45" spans="1:14" ht="33" customHeight="1">
      <c r="A45" s="1"/>
      <c r="B45" s="1"/>
      <c r="C45" s="70"/>
      <c r="M45" s="88"/>
      <c r="N45" s="1"/>
    </row>
    <row r="46" spans="1:14" ht="33" customHeight="1">
      <c r="A46" s="1"/>
      <c r="B46" s="1"/>
      <c r="C46" s="70"/>
      <c r="M46" s="88"/>
      <c r="N46" s="1"/>
    </row>
    <row r="47" spans="1:14" ht="33" customHeight="1">
      <c r="A47" s="1"/>
      <c r="B47" s="1"/>
      <c r="C47" s="70"/>
      <c r="M47" s="88"/>
      <c r="N47" s="1"/>
    </row>
    <row r="48" spans="1:14" ht="33" customHeight="1">
      <c r="A48" s="1"/>
      <c r="B48" s="1"/>
      <c r="C48" s="70"/>
      <c r="M48" s="88"/>
      <c r="N48" s="1"/>
    </row>
    <row r="49" spans="1:14" ht="33" customHeight="1">
      <c r="A49" s="1"/>
      <c r="B49" s="1"/>
      <c r="C49" s="70"/>
      <c r="M49" s="88"/>
      <c r="N49" s="1"/>
    </row>
    <row r="50" spans="1:14" ht="33" customHeight="1">
      <c r="A50" s="1"/>
      <c r="B50" s="1"/>
      <c r="C50" s="70"/>
      <c r="M50" s="88"/>
      <c r="N50" s="1"/>
    </row>
    <row r="51" spans="1:14" ht="33" customHeight="1">
      <c r="A51" s="1"/>
      <c r="B51" s="1"/>
      <c r="C51" s="70"/>
      <c r="M51" s="88"/>
      <c r="N51" s="1"/>
    </row>
    <row r="52" spans="1:14" ht="33" customHeight="1">
      <c r="A52" s="1"/>
      <c r="B52" s="1"/>
      <c r="C52" s="70"/>
      <c r="M52" s="88"/>
      <c r="N52" s="1"/>
    </row>
    <row r="53" spans="1:14" ht="33" customHeight="1">
      <c r="A53" s="1"/>
      <c r="B53" s="1"/>
      <c r="C53" s="70"/>
      <c r="M53" s="88"/>
      <c r="N53" s="1"/>
    </row>
    <row r="54" spans="1:14" ht="33" customHeight="1">
      <c r="A54" s="1"/>
      <c r="B54" s="1"/>
      <c r="C54" s="70"/>
      <c r="M54" s="88"/>
      <c r="N54" s="1"/>
    </row>
    <row r="55" spans="1:14" ht="33" customHeight="1">
      <c r="A55" s="1"/>
      <c r="B55" s="1"/>
      <c r="C55" s="70"/>
      <c r="M55" s="88"/>
      <c r="N55" s="1"/>
    </row>
    <row r="56" spans="1:14" ht="33" customHeight="1">
      <c r="A56" s="1"/>
      <c r="B56" s="1"/>
      <c r="C56" s="70"/>
      <c r="M56" s="88"/>
      <c r="N56" s="1"/>
    </row>
    <row r="57" spans="1:14" ht="33" customHeight="1">
      <c r="A57" s="1"/>
      <c r="B57" s="1"/>
      <c r="C57" s="70"/>
      <c r="M57" s="88"/>
      <c r="N57" s="1"/>
    </row>
    <row r="58" spans="1:14" ht="33" customHeight="1">
      <c r="A58" s="1"/>
      <c r="B58" s="1"/>
      <c r="C58" s="70"/>
      <c r="M58" s="88"/>
      <c r="N58" s="1"/>
    </row>
    <row r="59" spans="1:14" ht="33" customHeight="1">
      <c r="A59" s="1"/>
      <c r="B59" s="1"/>
      <c r="C59" s="70"/>
      <c r="M59" s="88"/>
      <c r="N59" s="1"/>
    </row>
    <row r="60" spans="1:14" ht="33" customHeight="1">
      <c r="A60" s="1"/>
      <c r="B60" s="1"/>
      <c r="C60" s="70"/>
      <c r="M60" s="88"/>
      <c r="N60" s="1"/>
    </row>
    <row r="61" spans="1:14" ht="33" customHeight="1">
      <c r="A61" s="1"/>
      <c r="B61" s="1"/>
      <c r="C61" s="70"/>
      <c r="M61" s="88"/>
      <c r="N61" s="1"/>
    </row>
    <row r="62" spans="1:14" ht="33" customHeight="1">
      <c r="A62" s="1"/>
      <c r="B62" s="1"/>
      <c r="C62" s="70"/>
      <c r="M62" s="88"/>
      <c r="N62" s="1"/>
    </row>
    <row r="63" spans="1:14" ht="33" customHeight="1">
      <c r="A63" s="1"/>
      <c r="B63" s="1"/>
      <c r="C63" s="70"/>
      <c r="M63" s="88"/>
      <c r="N63" s="1"/>
    </row>
    <row r="64" spans="1:14" ht="33" customHeight="1">
      <c r="A64" s="1"/>
      <c r="B64" s="1"/>
      <c r="C64" s="70"/>
      <c r="M64" s="88"/>
      <c r="N64" s="1"/>
    </row>
    <row r="65" spans="1:14" ht="33" customHeight="1">
      <c r="A65" s="1"/>
      <c r="B65" s="1"/>
      <c r="C65" s="70"/>
      <c r="M65" s="88"/>
      <c r="N65" s="1"/>
    </row>
    <row r="66" spans="1:14" ht="33" customHeight="1">
      <c r="A66" s="1"/>
      <c r="B66" s="1"/>
      <c r="C66" s="70"/>
      <c r="M66" s="88"/>
      <c r="N66" s="1"/>
    </row>
    <row r="67" spans="1:14" ht="33" customHeight="1">
      <c r="A67" s="1"/>
      <c r="B67" s="1"/>
      <c r="C67" s="70"/>
      <c r="M67" s="88"/>
      <c r="N67" s="1"/>
    </row>
    <row r="68" spans="1:14" ht="33" customHeight="1">
      <c r="A68" s="1"/>
      <c r="B68" s="1"/>
      <c r="C68" s="70"/>
      <c r="M68" s="88"/>
      <c r="N68" s="1"/>
    </row>
    <row r="69" spans="1:14" ht="33" customHeight="1">
      <c r="A69" s="1"/>
      <c r="B69" s="1"/>
      <c r="C69" s="70"/>
      <c r="M69" s="88"/>
      <c r="N69" s="1"/>
    </row>
    <row r="70" spans="1:14" ht="33" customHeight="1">
      <c r="A70" s="1"/>
      <c r="B70" s="1"/>
      <c r="C70" s="70"/>
      <c r="M70" s="88"/>
      <c r="N70" s="1"/>
    </row>
    <row r="71" spans="1:14" ht="33" customHeight="1">
      <c r="A71" s="1"/>
      <c r="B71" s="1"/>
      <c r="C71" s="70"/>
      <c r="M71" s="88"/>
      <c r="N71" s="1"/>
    </row>
    <row r="72" spans="1:14" ht="33" customHeight="1">
      <c r="A72" s="1"/>
      <c r="B72" s="1"/>
      <c r="C72" s="70"/>
      <c r="M72" s="88"/>
      <c r="N72" s="1"/>
    </row>
    <row r="73" spans="1:14" ht="33" customHeight="1">
      <c r="A73" s="1"/>
      <c r="B73" s="1"/>
      <c r="C73" s="70"/>
      <c r="M73" s="88"/>
      <c r="N73" s="1"/>
    </row>
    <row r="74" spans="1:14" ht="33" customHeight="1">
      <c r="A74" s="1"/>
      <c r="B74" s="1"/>
      <c r="C74" s="70"/>
      <c r="M74" s="88"/>
      <c r="N74" s="1"/>
    </row>
    <row r="75" spans="1:14" ht="33" customHeight="1">
      <c r="A75" s="1"/>
      <c r="B75" s="1"/>
      <c r="C75" s="70"/>
      <c r="M75" s="88"/>
      <c r="N75" s="1"/>
    </row>
    <row r="76" spans="1:14" ht="33" customHeight="1">
      <c r="A76" s="1"/>
      <c r="B76" s="1"/>
      <c r="C76" s="70"/>
      <c r="M76" s="88"/>
      <c r="N76" s="1"/>
    </row>
    <row r="77" spans="1:14" ht="33" customHeight="1">
      <c r="A77" s="1"/>
      <c r="B77" s="1"/>
      <c r="C77" s="70"/>
      <c r="M77" s="88"/>
      <c r="N77" s="1"/>
    </row>
    <row r="78" spans="1:14" ht="33" customHeight="1">
      <c r="A78" s="1"/>
      <c r="B78" s="1"/>
      <c r="C78" s="70"/>
      <c r="M78" s="88"/>
      <c r="N78" s="1"/>
    </row>
    <row r="79" spans="1:14" ht="33" customHeight="1">
      <c r="A79" s="1"/>
      <c r="B79" s="1"/>
      <c r="C79" s="70"/>
      <c r="M79" s="88"/>
      <c r="N79" s="1"/>
    </row>
    <row r="80" spans="1:14" ht="33" customHeight="1">
      <c r="A80" s="1"/>
      <c r="B80" s="1"/>
      <c r="C80" s="70"/>
      <c r="M80" s="88"/>
      <c r="N80" s="1"/>
    </row>
    <row r="81" spans="1:14" ht="33" customHeight="1">
      <c r="A81" s="1"/>
      <c r="B81" s="1"/>
      <c r="C81" s="70"/>
      <c r="M81" s="88"/>
      <c r="N81" s="1"/>
    </row>
    <row r="82" spans="1:14" ht="33" customHeight="1">
      <c r="A82" s="1"/>
      <c r="B82" s="1"/>
      <c r="C82" s="70"/>
      <c r="M82" s="88"/>
      <c r="N82" s="1"/>
    </row>
    <row r="83" spans="1:14" ht="33" customHeight="1">
      <c r="A83" s="1"/>
      <c r="B83" s="1"/>
      <c r="C83" s="70"/>
      <c r="M83" s="88"/>
      <c r="N83" s="1"/>
    </row>
    <row r="84" spans="1:14" ht="33" customHeight="1">
      <c r="A84" s="1"/>
      <c r="B84" s="1"/>
      <c r="C84" s="70"/>
      <c r="M84" s="88"/>
      <c r="N84" s="1"/>
    </row>
    <row r="85" spans="1:14" ht="33" customHeight="1">
      <c r="A85" s="1"/>
      <c r="B85" s="1"/>
      <c r="C85" s="70"/>
      <c r="M85" s="88"/>
      <c r="N85" s="1"/>
    </row>
    <row r="86" spans="1:14" ht="33" customHeight="1">
      <c r="A86" s="1"/>
      <c r="B86" s="1"/>
      <c r="C86" s="70"/>
      <c r="M86" s="88"/>
      <c r="N86" s="1"/>
    </row>
    <row r="87" spans="1:14" ht="33" customHeight="1">
      <c r="A87" s="1"/>
      <c r="B87" s="1"/>
      <c r="C87" s="70"/>
      <c r="M87" s="88"/>
      <c r="N87" s="1"/>
    </row>
    <row r="88" spans="1:14" ht="33" customHeight="1">
      <c r="A88" s="1"/>
      <c r="B88" s="1"/>
      <c r="C88" s="70"/>
      <c r="M88" s="88"/>
      <c r="N88" s="1"/>
    </row>
    <row r="89" spans="1:14" ht="33" customHeight="1">
      <c r="A89" s="1"/>
      <c r="B89" s="1"/>
      <c r="C89" s="70"/>
      <c r="M89" s="88"/>
      <c r="N89" s="1"/>
    </row>
    <row r="90" spans="1:14" ht="33" customHeight="1">
      <c r="A90" s="1"/>
      <c r="B90" s="1"/>
      <c r="C90" s="70"/>
      <c r="M90" s="88"/>
      <c r="N90" s="1"/>
    </row>
    <row r="91" spans="1:14" ht="33" customHeight="1">
      <c r="A91" s="1"/>
      <c r="B91" s="1"/>
      <c r="C91" s="70"/>
      <c r="M91" s="88"/>
      <c r="N91" s="1"/>
    </row>
    <row r="92" spans="1:14" ht="33" customHeight="1">
      <c r="A92" s="1"/>
      <c r="B92" s="1"/>
      <c r="C92" s="70"/>
      <c r="M92" s="88"/>
      <c r="N92" s="1"/>
    </row>
    <row r="93" spans="1:14" ht="33" customHeight="1">
      <c r="A93" s="1"/>
      <c r="B93" s="1"/>
      <c r="C93" s="70"/>
      <c r="M93" s="88"/>
      <c r="N93" s="1"/>
    </row>
    <row r="94" spans="1:14" ht="33" customHeight="1">
      <c r="A94" s="1"/>
      <c r="B94" s="1"/>
      <c r="C94" s="70"/>
      <c r="M94" s="88"/>
      <c r="N94" s="1"/>
    </row>
    <row r="95" spans="1:14" ht="33" customHeight="1">
      <c r="A95" s="1"/>
      <c r="B95" s="1"/>
      <c r="C95" s="70"/>
      <c r="M95" s="88"/>
      <c r="N95" s="1"/>
    </row>
    <row r="96" spans="1:14" ht="33" customHeight="1">
      <c r="A96" s="1"/>
      <c r="B96" s="1"/>
      <c r="C96" s="70"/>
      <c r="M96" s="88"/>
      <c r="N96" s="1"/>
    </row>
    <row r="97" spans="1:14" ht="33" customHeight="1">
      <c r="A97" s="1"/>
      <c r="B97" s="1"/>
      <c r="C97" s="70"/>
      <c r="M97" s="88"/>
      <c r="N97" s="1"/>
    </row>
    <row r="98" spans="1:14" ht="33" customHeight="1">
      <c r="A98" s="1"/>
      <c r="B98" s="1"/>
      <c r="C98" s="70"/>
      <c r="M98" s="88"/>
      <c r="N98" s="1"/>
    </row>
    <row r="99" spans="1:14" ht="33" customHeight="1">
      <c r="A99" s="1"/>
      <c r="B99" s="1"/>
      <c r="C99" s="70"/>
      <c r="M99" s="88"/>
      <c r="N99" s="1"/>
    </row>
    <row r="100" spans="1:14" ht="33" customHeight="1">
      <c r="A100" s="1"/>
      <c r="B100" s="1"/>
      <c r="C100" s="70"/>
      <c r="M100" s="88"/>
      <c r="N100" s="1"/>
    </row>
    <row r="101" spans="1:14" ht="33" customHeight="1">
      <c r="A101" s="1"/>
      <c r="B101" s="1"/>
      <c r="C101" s="70"/>
      <c r="M101" s="88"/>
      <c r="N101" s="1"/>
    </row>
    <row r="102" spans="1:14" ht="33" customHeight="1">
      <c r="A102" s="1"/>
      <c r="B102" s="1"/>
      <c r="C102" s="70"/>
      <c r="M102" s="88"/>
      <c r="N102" s="1"/>
    </row>
    <row r="103" spans="1:14" ht="33" customHeight="1">
      <c r="A103" s="1"/>
      <c r="B103" s="1"/>
      <c r="C103" s="70"/>
      <c r="M103" s="88"/>
      <c r="N103" s="1"/>
    </row>
    <row r="104" spans="1:14" ht="33" customHeight="1">
      <c r="A104" s="1"/>
      <c r="B104" s="1"/>
      <c r="C104" s="70"/>
      <c r="M104" s="88"/>
      <c r="N104" s="1"/>
    </row>
    <row r="105" spans="1:14" ht="33" customHeight="1">
      <c r="A105" s="1"/>
      <c r="B105" s="1"/>
      <c r="C105" s="70"/>
      <c r="M105" s="88"/>
      <c r="N105" s="1"/>
    </row>
    <row r="106" spans="1:14" ht="33" customHeight="1">
      <c r="A106" s="1"/>
      <c r="B106" s="1"/>
      <c r="C106" s="70"/>
      <c r="M106" s="88"/>
      <c r="N106" s="1"/>
    </row>
    <row r="107" spans="1:14" ht="33" customHeight="1">
      <c r="A107" s="1"/>
      <c r="B107" s="1"/>
      <c r="C107" s="70"/>
      <c r="M107" s="88"/>
      <c r="N107" s="1"/>
    </row>
    <row r="108" spans="1:14" ht="33" customHeight="1">
      <c r="A108" s="1"/>
      <c r="B108" s="1"/>
      <c r="C108" s="70"/>
      <c r="M108" s="88"/>
      <c r="N108" s="1"/>
    </row>
    <row r="109" spans="1:14" ht="33" customHeight="1">
      <c r="A109" s="1"/>
      <c r="B109" s="1"/>
      <c r="C109" s="70"/>
      <c r="M109" s="88"/>
      <c r="N109" s="1"/>
    </row>
    <row r="110" spans="1:14" ht="33" customHeight="1">
      <c r="A110" s="1"/>
      <c r="B110" s="1"/>
      <c r="C110" s="70"/>
      <c r="M110" s="88"/>
      <c r="N110" s="1"/>
    </row>
    <row r="111" spans="1:14" ht="33" customHeight="1">
      <c r="A111" s="1"/>
      <c r="B111" s="1"/>
      <c r="C111" s="70"/>
      <c r="M111" s="88"/>
      <c r="N111" s="1"/>
    </row>
    <row r="112" spans="1:14" ht="33" customHeight="1">
      <c r="A112" s="1"/>
      <c r="B112" s="1"/>
      <c r="C112" s="70"/>
      <c r="M112" s="88"/>
      <c r="N112" s="1"/>
    </row>
    <row r="113" spans="1:14" ht="33" customHeight="1">
      <c r="A113" s="1"/>
      <c r="B113" s="1"/>
      <c r="C113" s="70"/>
      <c r="M113" s="88"/>
      <c r="N113" s="1"/>
    </row>
    <row r="114" spans="1:14" ht="33" customHeight="1">
      <c r="A114" s="1"/>
      <c r="B114" s="1"/>
      <c r="C114" s="70"/>
      <c r="M114" s="88"/>
      <c r="N114" s="1"/>
    </row>
    <row r="115" spans="1:14" ht="33" customHeight="1">
      <c r="A115" s="1"/>
      <c r="B115" s="1"/>
      <c r="C115" s="70"/>
      <c r="M115" s="88"/>
      <c r="N115" s="1"/>
    </row>
    <row r="116" spans="1:14" ht="33" customHeight="1">
      <c r="A116" s="1"/>
      <c r="B116" s="1"/>
      <c r="C116" s="70"/>
      <c r="M116" s="88"/>
      <c r="N116" s="1"/>
    </row>
    <row r="117" spans="1:14" ht="33" customHeight="1">
      <c r="A117" s="1"/>
      <c r="B117" s="1"/>
      <c r="C117" s="70"/>
      <c r="M117" s="88"/>
      <c r="N117" s="1"/>
    </row>
    <row r="118" spans="1:14" ht="33" customHeight="1">
      <c r="A118" s="1"/>
      <c r="B118" s="1"/>
      <c r="C118" s="70"/>
      <c r="M118" s="88"/>
      <c r="N118" s="1"/>
    </row>
    <row r="119" spans="1:14" ht="33" customHeight="1">
      <c r="A119" s="1"/>
      <c r="B119" s="1"/>
      <c r="C119" s="70"/>
      <c r="M119" s="88"/>
      <c r="N119" s="1"/>
    </row>
    <row r="120" spans="1:14" ht="33" customHeight="1">
      <c r="A120" s="1"/>
      <c r="B120" s="1"/>
      <c r="C120" s="70"/>
      <c r="M120" s="88"/>
      <c r="N120" s="1"/>
    </row>
    <row r="121" spans="1:14" ht="33" customHeight="1">
      <c r="A121" s="1"/>
      <c r="B121" s="1"/>
      <c r="C121" s="70"/>
      <c r="M121" s="88"/>
      <c r="N121" s="1"/>
    </row>
    <row r="122" spans="1:14" ht="33" customHeight="1">
      <c r="A122" s="1"/>
      <c r="B122" s="1"/>
      <c r="C122" s="70"/>
      <c r="M122" s="88"/>
      <c r="N122" s="1"/>
    </row>
    <row r="123" spans="1:14" ht="33" customHeight="1">
      <c r="A123" s="1"/>
      <c r="B123" s="1"/>
      <c r="C123" s="70"/>
      <c r="M123" s="88"/>
      <c r="N123" s="1"/>
    </row>
    <row r="124" spans="1:14" ht="33" customHeight="1">
      <c r="A124" s="1"/>
      <c r="B124" s="1"/>
      <c r="C124" s="70"/>
      <c r="M124" s="88"/>
      <c r="N124" s="1"/>
    </row>
    <row r="125" spans="1:14" ht="33" customHeight="1">
      <c r="A125" s="1"/>
      <c r="B125" s="1"/>
      <c r="C125" s="70"/>
      <c r="M125" s="88"/>
      <c r="N125" s="1"/>
    </row>
    <row r="126" spans="1:14" ht="33" customHeight="1">
      <c r="A126" s="1"/>
      <c r="B126" s="1"/>
      <c r="C126" s="70"/>
      <c r="M126" s="88"/>
      <c r="N126" s="1"/>
    </row>
    <row r="127" spans="1:14" ht="33" customHeight="1">
      <c r="A127" s="1"/>
      <c r="B127" s="1"/>
      <c r="C127" s="70"/>
      <c r="M127" s="88"/>
      <c r="N127" s="1"/>
    </row>
    <row r="128" spans="1:14" ht="33" customHeight="1">
      <c r="A128" s="1"/>
      <c r="B128" s="1"/>
      <c r="C128" s="70"/>
      <c r="M128" s="88"/>
      <c r="N128" s="1"/>
    </row>
    <row r="129" spans="1:14" ht="33" customHeight="1">
      <c r="A129" s="1"/>
      <c r="B129" s="1"/>
      <c r="C129" s="70"/>
      <c r="M129" s="88"/>
      <c r="N129" s="1"/>
    </row>
    <row r="130" spans="1:14" ht="33" customHeight="1">
      <c r="A130" s="1"/>
      <c r="B130" s="1"/>
      <c r="C130" s="70"/>
      <c r="M130" s="88"/>
      <c r="N130" s="1"/>
    </row>
    <row r="131" spans="1:14" ht="33" customHeight="1">
      <c r="A131" s="1"/>
      <c r="B131" s="1"/>
      <c r="C131" s="70"/>
      <c r="M131" s="88"/>
      <c r="N131" s="1"/>
    </row>
    <row r="132" spans="1:14" ht="33" customHeight="1">
      <c r="A132" s="1"/>
      <c r="B132" s="1"/>
      <c r="C132" s="70"/>
      <c r="M132" s="88"/>
      <c r="N132" s="1"/>
    </row>
    <row r="133" spans="1:14" ht="33" customHeight="1">
      <c r="A133" s="1"/>
      <c r="B133" s="1"/>
      <c r="C133" s="70"/>
      <c r="M133" s="88"/>
      <c r="N133" s="1"/>
    </row>
    <row r="134" spans="1:14" ht="33" customHeight="1">
      <c r="A134" s="1"/>
      <c r="B134" s="1"/>
      <c r="C134" s="70"/>
      <c r="M134" s="88"/>
      <c r="N134" s="1"/>
    </row>
    <row r="135" spans="1:14" ht="33" customHeight="1">
      <c r="A135" s="1"/>
      <c r="B135" s="1"/>
      <c r="C135" s="70"/>
      <c r="M135" s="88"/>
      <c r="N135" s="1"/>
    </row>
    <row r="136" spans="1:14" ht="33" customHeight="1">
      <c r="A136" s="1"/>
      <c r="B136" s="1"/>
      <c r="C136" s="70"/>
      <c r="M136" s="88"/>
      <c r="N136" s="1"/>
    </row>
    <row r="137" spans="1:14" ht="33" customHeight="1">
      <c r="A137" s="1"/>
      <c r="B137" s="1"/>
      <c r="C137" s="70"/>
      <c r="M137" s="88"/>
      <c r="N137" s="1"/>
    </row>
    <row r="138" spans="1:14" ht="33" customHeight="1">
      <c r="A138" s="1"/>
      <c r="B138" s="1"/>
      <c r="C138" s="70"/>
      <c r="M138" s="88"/>
      <c r="N138" s="1"/>
    </row>
    <row r="139" spans="1:14" ht="33" customHeight="1">
      <c r="A139" s="1"/>
      <c r="B139" s="1"/>
      <c r="C139" s="70"/>
      <c r="M139" s="88"/>
      <c r="N139" s="1"/>
    </row>
    <row r="140" spans="1:14" ht="33" customHeight="1">
      <c r="A140" s="1"/>
      <c r="B140" s="1"/>
      <c r="C140" s="70"/>
      <c r="M140" s="88"/>
      <c r="N140" s="1"/>
    </row>
    <row r="141" spans="1:14" ht="33" customHeight="1">
      <c r="A141" s="1"/>
      <c r="B141" s="1"/>
      <c r="C141" s="70"/>
      <c r="M141" s="88"/>
      <c r="N141" s="1"/>
    </row>
    <row r="142" spans="1:14" ht="33" customHeight="1">
      <c r="A142" s="1"/>
      <c r="B142" s="1"/>
      <c r="C142" s="70"/>
      <c r="M142" s="88"/>
      <c r="N142" s="1"/>
    </row>
    <row r="143" spans="1:14" ht="33" customHeight="1">
      <c r="A143" s="1"/>
      <c r="B143" s="1"/>
      <c r="C143" s="70"/>
      <c r="M143" s="88"/>
      <c r="N143" s="1"/>
    </row>
    <row r="144" spans="1:14" ht="33" customHeight="1">
      <c r="A144" s="1"/>
      <c r="B144" s="1"/>
      <c r="C144" s="70"/>
      <c r="M144" s="88"/>
      <c r="N144" s="1"/>
    </row>
    <row r="145" spans="1:14" ht="33" customHeight="1">
      <c r="A145" s="1"/>
      <c r="B145" s="1"/>
      <c r="C145" s="70"/>
      <c r="M145" s="88"/>
      <c r="N145" s="1"/>
    </row>
    <row r="146" spans="1:14" ht="33" customHeight="1">
      <c r="A146" s="1"/>
      <c r="B146" s="1"/>
      <c r="C146" s="70"/>
      <c r="M146" s="88"/>
      <c r="N146" s="1"/>
    </row>
    <row r="147" spans="1:14" ht="33" customHeight="1">
      <c r="A147" s="1"/>
      <c r="B147" s="1"/>
      <c r="C147" s="70"/>
      <c r="M147" s="88"/>
      <c r="N147" s="1"/>
    </row>
    <row r="148" spans="1:14" ht="33" customHeight="1">
      <c r="A148" s="1"/>
      <c r="B148" s="1"/>
      <c r="C148" s="70"/>
      <c r="M148" s="88"/>
      <c r="N148" s="1"/>
    </row>
    <row r="149" spans="1:14" ht="33" customHeight="1">
      <c r="A149" s="1"/>
      <c r="B149" s="1"/>
      <c r="C149" s="70"/>
      <c r="M149" s="88"/>
      <c r="N149" s="1"/>
    </row>
    <row r="150" spans="1:14" ht="33" customHeight="1">
      <c r="A150" s="1"/>
      <c r="B150" s="1"/>
      <c r="C150" s="70"/>
      <c r="M150" s="88"/>
      <c r="N150" s="1"/>
    </row>
    <row r="151" spans="1:14" ht="33" customHeight="1">
      <c r="A151" s="1"/>
      <c r="B151" s="1"/>
      <c r="C151" s="70"/>
      <c r="M151" s="88"/>
      <c r="N151" s="1"/>
    </row>
    <row r="152" spans="1:14" ht="33" customHeight="1">
      <c r="A152" s="1"/>
      <c r="B152" s="1"/>
      <c r="C152" s="70"/>
      <c r="M152" s="88"/>
      <c r="N152" s="1"/>
    </row>
    <row r="153" spans="1:14" ht="33" customHeight="1">
      <c r="A153" s="1"/>
      <c r="B153" s="1"/>
      <c r="C153" s="70"/>
      <c r="M153" s="88"/>
      <c r="N153" s="1"/>
    </row>
    <row r="154" spans="1:14" ht="33" customHeight="1">
      <c r="A154" s="1"/>
      <c r="B154" s="1"/>
      <c r="C154" s="70"/>
      <c r="M154" s="88"/>
      <c r="N154" s="1"/>
    </row>
    <row r="155" spans="1:14" ht="33" customHeight="1">
      <c r="A155" s="1"/>
      <c r="B155" s="1"/>
      <c r="C155" s="70"/>
      <c r="M155" s="88"/>
      <c r="N155" s="1"/>
    </row>
    <row r="156" spans="1:14" ht="33" customHeight="1">
      <c r="A156" s="1"/>
      <c r="B156" s="1"/>
      <c r="C156" s="70"/>
      <c r="M156" s="88"/>
      <c r="N156" s="1"/>
    </row>
    <row r="157" spans="1:14" ht="33" customHeight="1">
      <c r="A157" s="1"/>
      <c r="B157" s="1"/>
      <c r="C157" s="70"/>
      <c r="M157" s="88"/>
      <c r="N157" s="1"/>
    </row>
    <row r="158" spans="1:14" ht="33" customHeight="1">
      <c r="A158" s="1"/>
      <c r="B158" s="1"/>
      <c r="C158" s="70"/>
      <c r="M158" s="88"/>
      <c r="N158" s="1"/>
    </row>
    <row r="159" spans="1:14" ht="33" customHeight="1">
      <c r="A159" s="1"/>
      <c r="B159" s="1"/>
      <c r="C159" s="70"/>
      <c r="M159" s="88"/>
      <c r="N159" s="1"/>
    </row>
    <row r="160" spans="1:14" ht="33" customHeight="1">
      <c r="A160" s="1"/>
      <c r="B160" s="1"/>
      <c r="C160" s="70"/>
      <c r="M160" s="88"/>
      <c r="N160" s="1"/>
    </row>
    <row r="161" spans="1:14" ht="33" customHeight="1">
      <c r="A161" s="1"/>
      <c r="B161" s="1"/>
      <c r="C161" s="70"/>
      <c r="M161" s="88"/>
      <c r="N161" s="1"/>
    </row>
    <row r="162" spans="1:14" ht="33" customHeight="1">
      <c r="A162" s="1"/>
      <c r="B162" s="1"/>
      <c r="C162" s="70"/>
      <c r="M162" s="88"/>
      <c r="N162" s="1"/>
    </row>
    <row r="163" spans="1:14" ht="33" customHeight="1">
      <c r="A163" s="1"/>
      <c r="B163" s="1"/>
      <c r="C163" s="70"/>
      <c r="M163" s="88"/>
      <c r="N163" s="1"/>
    </row>
    <row r="164" spans="1:14" ht="33" customHeight="1">
      <c r="A164" s="1"/>
      <c r="B164" s="1"/>
      <c r="C164" s="70"/>
      <c r="M164" s="88"/>
      <c r="N164" s="1"/>
    </row>
    <row r="165" spans="1:14" ht="33" customHeight="1">
      <c r="A165" s="1"/>
      <c r="B165" s="1"/>
      <c r="C165" s="70"/>
      <c r="M165" s="88"/>
      <c r="N165" s="1"/>
    </row>
    <row r="166" spans="1:14" ht="33" customHeight="1">
      <c r="A166" s="1"/>
      <c r="B166" s="1"/>
      <c r="C166" s="70"/>
      <c r="M166" s="88"/>
      <c r="N166" s="1"/>
    </row>
    <row r="167" spans="1:14" ht="33" customHeight="1">
      <c r="A167" s="1"/>
      <c r="B167" s="1"/>
      <c r="C167" s="70"/>
      <c r="M167" s="88"/>
      <c r="N167" s="1"/>
    </row>
    <row r="168" spans="1:14" ht="33" customHeight="1">
      <c r="A168" s="1"/>
      <c r="B168" s="1"/>
      <c r="C168" s="70"/>
      <c r="M168" s="88"/>
      <c r="N168" s="1"/>
    </row>
    <row r="169" spans="1:14" ht="33" customHeight="1">
      <c r="A169" s="1"/>
      <c r="B169" s="1"/>
      <c r="C169" s="70"/>
      <c r="M169" s="88"/>
      <c r="N169" s="1"/>
    </row>
    <row r="170" spans="1:14" ht="33" customHeight="1">
      <c r="A170" s="1"/>
      <c r="B170" s="1"/>
      <c r="C170" s="70"/>
      <c r="M170" s="88"/>
      <c r="N170" s="1"/>
    </row>
    <row r="171" spans="1:14" ht="33" customHeight="1">
      <c r="A171" s="1"/>
      <c r="B171" s="1"/>
      <c r="C171" s="70"/>
      <c r="M171" s="88"/>
      <c r="N171" s="1"/>
    </row>
    <row r="172" spans="1:14" ht="33" customHeight="1">
      <c r="A172" s="1"/>
      <c r="B172" s="1"/>
      <c r="C172" s="70"/>
      <c r="M172" s="88"/>
      <c r="N172" s="1"/>
    </row>
    <row r="173" spans="1:14" ht="33" customHeight="1">
      <c r="A173" s="1"/>
      <c r="B173" s="1"/>
      <c r="C173" s="70"/>
      <c r="M173" s="88"/>
      <c r="N173" s="1"/>
    </row>
    <row r="174" spans="1:14" ht="33" customHeight="1">
      <c r="A174" s="1"/>
      <c r="B174" s="1"/>
      <c r="C174" s="70"/>
      <c r="M174" s="88"/>
      <c r="N174" s="1"/>
    </row>
    <row r="175" spans="1:14" ht="33" customHeight="1">
      <c r="A175" s="1"/>
      <c r="B175" s="1"/>
      <c r="C175" s="70"/>
      <c r="M175" s="88"/>
      <c r="N175" s="1"/>
    </row>
    <row r="176" spans="1:14" ht="33" customHeight="1">
      <c r="A176" s="1"/>
      <c r="B176" s="1"/>
      <c r="C176" s="70"/>
      <c r="M176" s="88"/>
      <c r="N176" s="1"/>
    </row>
    <row r="177" spans="1:14" ht="33" customHeight="1">
      <c r="A177" s="1"/>
      <c r="B177" s="1"/>
      <c r="C177" s="70"/>
      <c r="M177" s="88"/>
      <c r="N177" s="1"/>
    </row>
    <row r="178" spans="1:14" ht="33" customHeight="1">
      <c r="A178" s="1"/>
      <c r="B178" s="1"/>
      <c r="C178" s="70"/>
      <c r="M178" s="88"/>
      <c r="N178" s="1"/>
    </row>
    <row r="179" spans="1:14" ht="33" customHeight="1">
      <c r="A179" s="1"/>
      <c r="B179" s="1"/>
      <c r="C179" s="70"/>
      <c r="M179" s="88"/>
      <c r="N179" s="1"/>
    </row>
    <row r="180" spans="1:14" ht="33" customHeight="1">
      <c r="A180" s="1"/>
      <c r="B180" s="1"/>
      <c r="C180" s="70"/>
      <c r="M180" s="88"/>
      <c r="N180" s="1"/>
    </row>
    <row r="181" spans="1:14" ht="33" customHeight="1">
      <c r="A181" s="1"/>
      <c r="B181" s="1"/>
      <c r="C181" s="70"/>
      <c r="M181" s="88"/>
      <c r="N181" s="1"/>
    </row>
    <row r="182" spans="1:14" ht="33" customHeight="1">
      <c r="A182" s="1"/>
      <c r="B182" s="1"/>
      <c r="C182" s="70"/>
      <c r="M182" s="88"/>
      <c r="N182" s="1"/>
    </row>
    <row r="183" spans="1:14" ht="33" customHeight="1">
      <c r="A183" s="1"/>
      <c r="B183" s="1"/>
      <c r="C183" s="70"/>
      <c r="M183" s="88"/>
      <c r="N183" s="1"/>
    </row>
    <row r="184" spans="1:14" ht="33" customHeight="1">
      <c r="A184" s="1"/>
      <c r="B184" s="1"/>
      <c r="C184" s="70"/>
      <c r="M184" s="88"/>
      <c r="N184" s="1"/>
    </row>
    <row r="185" spans="1:14" ht="33" customHeight="1">
      <c r="A185" s="1"/>
      <c r="B185" s="1"/>
      <c r="C185" s="70"/>
      <c r="M185" s="88"/>
      <c r="N185" s="1"/>
    </row>
    <row r="186" spans="1:14" ht="33" customHeight="1">
      <c r="A186" s="1"/>
      <c r="B186" s="1"/>
      <c r="C186" s="70"/>
      <c r="M186" s="88"/>
      <c r="N186" s="1"/>
    </row>
    <row r="187" spans="1:14" ht="33" customHeight="1">
      <c r="A187" s="1"/>
      <c r="B187" s="1"/>
      <c r="C187" s="70"/>
      <c r="M187" s="88"/>
      <c r="N187" s="1"/>
    </row>
    <row r="188" spans="1:14" ht="33" customHeight="1">
      <c r="A188" s="1"/>
      <c r="B188" s="1"/>
      <c r="C188" s="70"/>
      <c r="M188" s="88"/>
      <c r="N188" s="1"/>
    </row>
    <row r="189" spans="1:14" ht="33" customHeight="1">
      <c r="A189" s="1"/>
      <c r="B189" s="1"/>
      <c r="C189" s="70"/>
      <c r="M189" s="88"/>
      <c r="N189" s="1"/>
    </row>
    <row r="190" spans="1:14" ht="33" customHeight="1">
      <c r="A190" s="1"/>
      <c r="B190" s="1"/>
      <c r="C190" s="70"/>
      <c r="M190" s="88"/>
      <c r="N190" s="1"/>
    </row>
    <row r="191" spans="1:14" ht="33" customHeight="1">
      <c r="A191" s="1"/>
      <c r="B191" s="1"/>
      <c r="C191" s="70"/>
      <c r="M191" s="88"/>
      <c r="N191" s="1"/>
    </row>
    <row r="192" spans="1:14" ht="33" customHeight="1">
      <c r="A192" s="1"/>
      <c r="B192" s="1"/>
      <c r="C192" s="70"/>
      <c r="M192" s="88"/>
      <c r="N192" s="1"/>
    </row>
    <row r="193" spans="1:14" ht="33" customHeight="1">
      <c r="A193" s="1"/>
      <c r="B193" s="1"/>
      <c r="C193" s="70"/>
      <c r="M193" s="88"/>
      <c r="N193" s="1"/>
    </row>
    <row r="194" spans="1:14" ht="33" customHeight="1">
      <c r="A194" s="1"/>
      <c r="B194" s="1"/>
      <c r="C194" s="70"/>
      <c r="M194" s="88"/>
      <c r="N194" s="1"/>
    </row>
    <row r="195" spans="1:14" ht="33" customHeight="1">
      <c r="A195" s="1"/>
      <c r="B195" s="1"/>
      <c r="C195" s="70"/>
      <c r="M195" s="88"/>
      <c r="N195" s="1"/>
    </row>
    <row r="196" spans="1:14" ht="33" customHeight="1">
      <c r="A196" s="1"/>
      <c r="B196" s="1"/>
      <c r="C196" s="70"/>
      <c r="M196" s="88"/>
      <c r="N196" s="1"/>
    </row>
    <row r="197" spans="1:14" ht="33" customHeight="1">
      <c r="A197" s="1"/>
      <c r="B197" s="1"/>
      <c r="C197" s="70"/>
      <c r="M197" s="88"/>
      <c r="N197" s="1"/>
    </row>
    <row r="198" spans="1:14" ht="33" customHeight="1">
      <c r="A198" s="1"/>
      <c r="B198" s="1"/>
      <c r="C198" s="70"/>
      <c r="M198" s="88"/>
      <c r="N198" s="1"/>
    </row>
    <row r="199" spans="1:14" ht="33" customHeight="1">
      <c r="A199" s="1"/>
      <c r="B199" s="1"/>
      <c r="C199" s="70"/>
      <c r="M199" s="88"/>
      <c r="N199" s="1"/>
    </row>
    <row r="200" spans="1:14" ht="33" customHeight="1">
      <c r="A200" s="1"/>
      <c r="B200" s="1"/>
      <c r="C200" s="70"/>
      <c r="M200" s="88"/>
      <c r="N200" s="1"/>
    </row>
    <row r="201" spans="1:14" ht="33" customHeight="1">
      <c r="A201" s="1"/>
      <c r="B201" s="1"/>
      <c r="C201" s="70"/>
      <c r="M201" s="88"/>
      <c r="N201" s="1"/>
    </row>
    <row r="202" spans="1:14" ht="33" customHeight="1">
      <c r="A202" s="1"/>
      <c r="B202" s="1"/>
      <c r="C202" s="70"/>
      <c r="M202" s="88"/>
      <c r="N202" s="1"/>
    </row>
    <row r="203" spans="1:14" ht="33" customHeight="1">
      <c r="A203" s="1"/>
      <c r="B203" s="1"/>
      <c r="C203" s="70"/>
      <c r="M203" s="88"/>
      <c r="N203" s="1"/>
    </row>
    <row r="204" spans="1:14" ht="33" customHeight="1">
      <c r="A204" s="1"/>
      <c r="B204" s="1"/>
      <c r="C204" s="70"/>
      <c r="M204" s="88"/>
      <c r="N204" s="1"/>
    </row>
    <row r="205" spans="1:14" ht="33" customHeight="1">
      <c r="A205" s="1"/>
      <c r="B205" s="1"/>
      <c r="C205" s="70"/>
      <c r="M205" s="88"/>
      <c r="N205" s="1"/>
    </row>
    <row r="206" spans="1:14" ht="33" customHeight="1">
      <c r="A206" s="1"/>
      <c r="B206" s="1"/>
      <c r="C206" s="70"/>
      <c r="M206" s="88"/>
      <c r="N206" s="1"/>
    </row>
    <row r="207" spans="1:14" ht="33" customHeight="1">
      <c r="A207" s="1"/>
      <c r="B207" s="1"/>
      <c r="C207" s="70"/>
      <c r="M207" s="88"/>
      <c r="N207" s="1"/>
    </row>
    <row r="208" spans="1:14" ht="33" customHeight="1">
      <c r="A208" s="1"/>
      <c r="B208" s="1"/>
      <c r="C208" s="70"/>
      <c r="M208" s="88"/>
      <c r="N208" s="1"/>
    </row>
    <row r="209" spans="1:14" ht="33" customHeight="1">
      <c r="A209" s="1"/>
      <c r="B209" s="1"/>
      <c r="C209" s="70"/>
      <c r="M209" s="88"/>
      <c r="N209" s="1"/>
    </row>
    <row r="210" spans="1:14" ht="33" customHeight="1">
      <c r="A210" s="1"/>
      <c r="B210" s="1"/>
      <c r="C210" s="70"/>
      <c r="M210" s="88"/>
      <c r="N210" s="1"/>
    </row>
    <row r="211" spans="1:14" ht="33" customHeight="1">
      <c r="A211" s="1"/>
      <c r="B211" s="1"/>
      <c r="C211" s="70"/>
      <c r="M211" s="88"/>
      <c r="N211" s="1"/>
    </row>
    <row r="212" spans="1:14" ht="33" customHeight="1">
      <c r="A212" s="1"/>
      <c r="B212" s="1"/>
      <c r="C212" s="70"/>
      <c r="M212" s="88"/>
      <c r="N212" s="1"/>
    </row>
    <row r="213" spans="1:14" ht="33" customHeight="1">
      <c r="A213" s="1"/>
      <c r="B213" s="1"/>
      <c r="C213" s="70"/>
      <c r="M213" s="88"/>
      <c r="N213" s="1"/>
    </row>
    <row r="214" spans="1:14" ht="33" customHeight="1">
      <c r="A214" s="1"/>
      <c r="B214" s="1"/>
      <c r="C214" s="70"/>
      <c r="M214" s="88"/>
      <c r="N214" s="1"/>
    </row>
    <row r="215" spans="1:14" ht="33" customHeight="1">
      <c r="A215" s="1"/>
      <c r="B215" s="1"/>
      <c r="C215" s="70"/>
      <c r="M215" s="88"/>
      <c r="N215" s="1"/>
    </row>
    <row r="216" spans="1:14" ht="33" customHeight="1">
      <c r="A216" s="1"/>
      <c r="B216" s="1"/>
      <c r="C216" s="70"/>
      <c r="M216" s="88"/>
      <c r="N216" s="1"/>
    </row>
    <row r="217" spans="1:14" ht="33" customHeight="1">
      <c r="A217" s="1"/>
      <c r="B217" s="1"/>
      <c r="C217" s="70"/>
      <c r="M217" s="88"/>
      <c r="N217" s="1"/>
    </row>
    <row r="218" spans="1:14" ht="33" customHeight="1">
      <c r="A218" s="1"/>
      <c r="B218" s="1"/>
      <c r="C218" s="70"/>
      <c r="M218" s="88"/>
      <c r="N218" s="1"/>
    </row>
    <row r="219" spans="1:14" ht="33" customHeight="1">
      <c r="A219" s="1"/>
      <c r="B219" s="1"/>
      <c r="C219" s="70"/>
      <c r="M219" s="88"/>
      <c r="N219" s="1"/>
    </row>
    <row r="220" spans="1:14" ht="33" customHeight="1">
      <c r="A220" s="1"/>
      <c r="B220" s="1"/>
      <c r="C220" s="70"/>
      <c r="M220" s="88"/>
      <c r="N220" s="1"/>
    </row>
    <row r="221" spans="1:14" ht="33" customHeight="1">
      <c r="A221" s="1"/>
      <c r="B221" s="1"/>
      <c r="C221" s="70"/>
      <c r="M221" s="88"/>
      <c r="N221" s="1"/>
    </row>
    <row r="222" spans="1:14" ht="33" customHeight="1">
      <c r="A222" s="1"/>
      <c r="B222" s="1"/>
      <c r="C222" s="70"/>
      <c r="M222" s="88"/>
      <c r="N222" s="1"/>
    </row>
    <row r="223" spans="1:14" ht="33" customHeight="1">
      <c r="A223" s="1"/>
      <c r="B223" s="1"/>
      <c r="C223" s="70"/>
      <c r="M223" s="88"/>
      <c r="N223" s="1"/>
    </row>
    <row r="224" spans="1:14" ht="33" customHeight="1">
      <c r="A224" s="1"/>
      <c r="B224" s="1"/>
      <c r="C224" s="70"/>
      <c r="M224" s="88"/>
      <c r="N224" s="1"/>
    </row>
    <row r="225" spans="1:14" ht="33" customHeight="1">
      <c r="A225" s="1"/>
      <c r="B225" s="1"/>
      <c r="C225" s="70"/>
      <c r="M225" s="88"/>
      <c r="N225" s="1"/>
    </row>
    <row r="226" spans="1:14" ht="33" customHeight="1">
      <c r="A226" s="1"/>
      <c r="B226" s="1"/>
      <c r="C226" s="70"/>
      <c r="M226" s="88"/>
      <c r="N226" s="1"/>
    </row>
    <row r="227" spans="1:14" ht="33" customHeight="1">
      <c r="A227" s="1"/>
      <c r="B227" s="1"/>
      <c r="C227" s="70"/>
      <c r="M227" s="88"/>
      <c r="N227" s="1"/>
    </row>
    <row r="228" spans="1:14" ht="33" customHeight="1">
      <c r="A228" s="1"/>
      <c r="B228" s="1"/>
      <c r="C228" s="70"/>
      <c r="M228" s="88"/>
      <c r="N228" s="1"/>
    </row>
    <row r="229" spans="1:14" ht="33" customHeight="1">
      <c r="A229" s="1"/>
      <c r="B229" s="1"/>
      <c r="C229" s="70"/>
      <c r="M229" s="88"/>
      <c r="N229" s="1"/>
    </row>
    <row r="230" spans="1:14" ht="33" customHeight="1">
      <c r="A230" s="1"/>
      <c r="B230" s="1"/>
      <c r="C230" s="70"/>
      <c r="M230" s="88"/>
      <c r="N230" s="1"/>
    </row>
    <row r="231" spans="1:14" ht="33" customHeight="1">
      <c r="A231" s="1"/>
      <c r="B231" s="1"/>
      <c r="C231" s="70"/>
      <c r="M231" s="88"/>
      <c r="N231" s="1"/>
    </row>
    <row r="232" spans="1:14" ht="33" customHeight="1">
      <c r="A232" s="1"/>
      <c r="B232" s="1"/>
      <c r="C232" s="70"/>
      <c r="M232" s="88"/>
      <c r="N232" s="1"/>
    </row>
    <row r="233" spans="1:14" ht="33" customHeight="1">
      <c r="A233" s="1"/>
      <c r="B233" s="1"/>
      <c r="C233" s="70"/>
      <c r="M233" s="88"/>
      <c r="N233" s="1"/>
    </row>
    <row r="234" spans="1:14" ht="33" customHeight="1">
      <c r="A234" s="1"/>
      <c r="B234" s="1"/>
      <c r="C234" s="70"/>
      <c r="M234" s="88"/>
      <c r="N234" s="1"/>
    </row>
    <row r="235" spans="1:14" ht="33" customHeight="1">
      <c r="A235" s="1"/>
      <c r="B235" s="1"/>
      <c r="C235" s="70"/>
      <c r="M235" s="88"/>
      <c r="N235" s="1"/>
    </row>
    <row r="236" spans="1:14" ht="33" customHeight="1">
      <c r="A236" s="1"/>
      <c r="B236" s="1"/>
      <c r="C236" s="70"/>
      <c r="M236" s="88"/>
      <c r="N236" s="1"/>
    </row>
    <row r="237" spans="1:14" ht="33" customHeight="1">
      <c r="A237" s="1"/>
      <c r="B237" s="1"/>
      <c r="C237" s="70"/>
      <c r="M237" s="88"/>
      <c r="N237" s="1"/>
    </row>
    <row r="238" spans="1:14" ht="33" customHeight="1">
      <c r="A238" s="1"/>
      <c r="B238" s="1"/>
      <c r="C238" s="70"/>
      <c r="M238" s="88"/>
      <c r="N238" s="1"/>
    </row>
    <row r="239" spans="1:14" ht="33" customHeight="1">
      <c r="A239" s="1"/>
      <c r="B239" s="1"/>
      <c r="C239" s="70"/>
      <c r="M239" s="88"/>
      <c r="N239" s="1"/>
    </row>
    <row r="240" spans="1:14" ht="33" customHeight="1">
      <c r="A240" s="1"/>
      <c r="B240" s="1"/>
      <c r="C240" s="70"/>
      <c r="M240" s="88"/>
      <c r="N240" s="1"/>
    </row>
    <row r="241" spans="1:14" ht="33" customHeight="1">
      <c r="A241" s="1"/>
      <c r="B241" s="1"/>
      <c r="C241" s="70"/>
      <c r="M241" s="88"/>
      <c r="N241" s="1"/>
    </row>
    <row r="242" spans="1:14" ht="33" customHeight="1">
      <c r="A242" s="1"/>
      <c r="B242" s="1"/>
      <c r="C242" s="70"/>
      <c r="M242" s="88"/>
      <c r="N242" s="1"/>
    </row>
    <row r="243" spans="1:14" ht="33" customHeight="1">
      <c r="A243" s="1"/>
      <c r="B243" s="1"/>
      <c r="C243" s="70"/>
      <c r="M243" s="88"/>
      <c r="N243" s="1"/>
    </row>
    <row r="244" spans="1:14" ht="33" customHeight="1">
      <c r="A244" s="1"/>
      <c r="B244" s="1"/>
      <c r="C244" s="70"/>
      <c r="M244" s="88"/>
      <c r="N244" s="1"/>
    </row>
    <row r="245" spans="1:14" ht="33" customHeight="1">
      <c r="A245" s="1"/>
      <c r="B245" s="1"/>
      <c r="C245" s="70"/>
      <c r="M245" s="88"/>
      <c r="N245" s="1"/>
    </row>
    <row r="246" spans="1:14" ht="33" customHeight="1">
      <c r="A246" s="1"/>
      <c r="B246" s="1"/>
      <c r="C246" s="70"/>
      <c r="M246" s="88"/>
      <c r="N246" s="1"/>
    </row>
    <row r="247" spans="1:14" ht="33" customHeight="1">
      <c r="A247" s="1"/>
      <c r="B247" s="1"/>
      <c r="C247" s="70"/>
      <c r="M247" s="88"/>
      <c r="N247" s="1"/>
    </row>
    <row r="248" spans="1:14" ht="33" customHeight="1">
      <c r="A248" s="1"/>
      <c r="B248" s="1"/>
      <c r="C248" s="70"/>
      <c r="M248" s="88"/>
      <c r="N248" s="1"/>
    </row>
    <row r="249" spans="1:14" ht="33" customHeight="1">
      <c r="A249" s="1"/>
      <c r="B249" s="1"/>
      <c r="C249" s="70"/>
      <c r="M249" s="88"/>
      <c r="N249" s="1"/>
    </row>
    <row r="250" spans="1:14" ht="33" customHeight="1">
      <c r="A250" s="1"/>
      <c r="B250" s="1"/>
      <c r="C250" s="70"/>
      <c r="M250" s="88"/>
      <c r="N250" s="1"/>
    </row>
    <row r="251" spans="1:14" ht="33" customHeight="1">
      <c r="A251" s="1"/>
      <c r="B251" s="1"/>
      <c r="C251" s="70"/>
      <c r="M251" s="88"/>
      <c r="N251" s="1"/>
    </row>
    <row r="252" spans="1:14" ht="33" customHeight="1">
      <c r="A252" s="1"/>
      <c r="B252" s="1"/>
      <c r="C252" s="70"/>
      <c r="M252" s="88"/>
      <c r="N252" s="1"/>
    </row>
    <row r="253" spans="1:14" ht="33" customHeight="1">
      <c r="A253" s="1"/>
      <c r="B253" s="1"/>
      <c r="C253" s="70"/>
      <c r="M253" s="88"/>
      <c r="N253" s="1"/>
    </row>
    <row r="254" spans="1:14" ht="33" customHeight="1">
      <c r="A254" s="1"/>
      <c r="B254" s="1"/>
      <c r="C254" s="70"/>
      <c r="M254" s="88"/>
      <c r="N254" s="1"/>
    </row>
    <row r="255" spans="1:14" ht="33" customHeight="1">
      <c r="A255" s="1"/>
      <c r="B255" s="1"/>
      <c r="C255" s="70"/>
      <c r="M255" s="88"/>
      <c r="N255" s="1"/>
    </row>
    <row r="256" spans="1:14" ht="33" customHeight="1">
      <c r="A256" s="1"/>
      <c r="B256" s="1"/>
      <c r="C256" s="70"/>
      <c r="M256" s="88"/>
      <c r="N256" s="1"/>
    </row>
    <row r="257" spans="1:14" ht="33" customHeight="1">
      <c r="A257" s="1"/>
      <c r="B257" s="1"/>
      <c r="C257" s="70"/>
      <c r="M257" s="88"/>
      <c r="N257" s="1"/>
    </row>
    <row r="258" spans="1:14" ht="33" customHeight="1">
      <c r="A258" s="1"/>
      <c r="B258" s="1"/>
      <c r="C258" s="70"/>
      <c r="M258" s="88"/>
      <c r="N258" s="1"/>
    </row>
    <row r="259" spans="1:14" ht="33" customHeight="1">
      <c r="A259" s="1"/>
      <c r="B259" s="1"/>
      <c r="C259" s="70"/>
      <c r="M259" s="88"/>
      <c r="N259" s="1"/>
    </row>
    <row r="260" spans="1:14" ht="33" customHeight="1">
      <c r="A260" s="1"/>
      <c r="B260" s="1"/>
      <c r="C260" s="70"/>
      <c r="M260" s="88"/>
      <c r="N260" s="1"/>
    </row>
    <row r="261" spans="1:14" ht="33" customHeight="1">
      <c r="A261" s="1"/>
      <c r="B261" s="1"/>
      <c r="C261" s="70"/>
      <c r="M261" s="88"/>
      <c r="N261" s="1"/>
    </row>
    <row r="262" spans="1:14" ht="33" customHeight="1">
      <c r="A262" s="1"/>
      <c r="B262" s="1"/>
      <c r="C262" s="70"/>
      <c r="M262" s="88"/>
      <c r="N262" s="1"/>
    </row>
    <row r="263" spans="1:14" ht="33" customHeight="1">
      <c r="A263" s="1"/>
      <c r="B263" s="1"/>
      <c r="C263" s="70"/>
      <c r="M263" s="88"/>
      <c r="N263" s="1"/>
    </row>
    <row r="264" spans="1:14" ht="33" customHeight="1">
      <c r="A264" s="1"/>
      <c r="B264" s="1"/>
      <c r="C264" s="70"/>
      <c r="M264" s="88"/>
      <c r="N264" s="1"/>
    </row>
    <row r="265" spans="1:14" ht="33" customHeight="1">
      <c r="A265" s="1"/>
      <c r="B265" s="1"/>
      <c r="C265" s="70"/>
      <c r="M265" s="88"/>
      <c r="N265" s="1"/>
    </row>
    <row r="266" spans="1:14" ht="33" customHeight="1">
      <c r="A266" s="1"/>
      <c r="B266" s="1"/>
      <c r="C266" s="70"/>
      <c r="M266" s="88"/>
      <c r="N266" s="1"/>
    </row>
    <row r="267" spans="1:14" ht="33" customHeight="1">
      <c r="A267" s="1"/>
      <c r="B267" s="1"/>
      <c r="C267" s="70"/>
      <c r="M267" s="88"/>
      <c r="N267" s="1"/>
    </row>
    <row r="268" spans="1:14" ht="33" customHeight="1">
      <c r="A268" s="1"/>
      <c r="B268" s="1"/>
      <c r="C268" s="70"/>
      <c r="M268" s="88"/>
      <c r="N268" s="1"/>
    </row>
    <row r="269" spans="1:14" ht="33" customHeight="1">
      <c r="A269" s="1"/>
      <c r="B269" s="1"/>
      <c r="C269" s="70"/>
      <c r="M269" s="88"/>
      <c r="N269" s="1"/>
    </row>
    <row r="270" spans="1:14" ht="33" customHeight="1">
      <c r="A270" s="1"/>
      <c r="B270" s="1"/>
      <c r="C270" s="70"/>
      <c r="M270" s="88"/>
      <c r="N270" s="1"/>
    </row>
    <row r="271" spans="1:14" ht="33" customHeight="1">
      <c r="A271" s="1"/>
      <c r="B271" s="1"/>
      <c r="C271" s="70"/>
      <c r="M271" s="88"/>
      <c r="N271" s="1"/>
    </row>
    <row r="272" spans="1:14" ht="33" customHeight="1">
      <c r="A272" s="1"/>
      <c r="B272" s="1"/>
      <c r="C272" s="70"/>
      <c r="M272" s="88"/>
      <c r="N272" s="1"/>
    </row>
    <row r="273" spans="1:14" ht="33" customHeight="1">
      <c r="A273" s="1"/>
      <c r="B273" s="1"/>
      <c r="C273" s="70"/>
      <c r="M273" s="88"/>
      <c r="N273" s="1"/>
    </row>
    <row r="274" spans="1:14" ht="33" customHeight="1">
      <c r="A274" s="1"/>
      <c r="B274" s="1"/>
      <c r="C274" s="70"/>
      <c r="M274" s="88"/>
      <c r="N274" s="1"/>
    </row>
    <row r="275" spans="1:14" ht="33" customHeight="1">
      <c r="A275" s="1"/>
      <c r="B275" s="1"/>
      <c r="C275" s="70"/>
      <c r="M275" s="88"/>
      <c r="N275" s="1"/>
    </row>
    <row r="276" spans="1:14" ht="33" customHeight="1">
      <c r="A276" s="1"/>
      <c r="B276" s="1"/>
      <c r="C276" s="70"/>
      <c r="M276" s="88"/>
      <c r="N276" s="1"/>
    </row>
    <row r="277" spans="1:14" ht="33" customHeight="1">
      <c r="A277" s="1"/>
      <c r="B277" s="1"/>
      <c r="C277" s="70"/>
      <c r="M277" s="88"/>
      <c r="N277" s="1"/>
    </row>
    <row r="278" spans="1:14" ht="33" customHeight="1">
      <c r="A278" s="1"/>
      <c r="B278" s="1"/>
      <c r="C278" s="70"/>
      <c r="M278" s="88"/>
      <c r="N278" s="1"/>
    </row>
    <row r="279" spans="1:14" ht="33" customHeight="1">
      <c r="A279" s="1"/>
      <c r="B279" s="1"/>
      <c r="C279" s="70"/>
      <c r="M279" s="88"/>
      <c r="N279" s="1"/>
    </row>
    <row r="280" spans="1:14" ht="33" customHeight="1">
      <c r="A280" s="1"/>
      <c r="B280" s="1"/>
      <c r="C280" s="70"/>
      <c r="M280" s="88"/>
      <c r="N280" s="1"/>
    </row>
    <row r="281" spans="1:14" ht="33" customHeight="1">
      <c r="A281" s="1"/>
      <c r="B281" s="1"/>
      <c r="C281" s="70"/>
      <c r="M281" s="88"/>
      <c r="N281" s="1"/>
    </row>
    <row r="282" spans="1:14" ht="33" customHeight="1">
      <c r="A282" s="1"/>
      <c r="B282" s="1"/>
      <c r="C282" s="70"/>
      <c r="M282" s="88"/>
      <c r="N282" s="1"/>
    </row>
    <row r="283" spans="1:14" ht="33" customHeight="1">
      <c r="A283" s="1"/>
      <c r="B283" s="1"/>
      <c r="C283" s="70"/>
      <c r="M283" s="88"/>
      <c r="N283" s="1"/>
    </row>
    <row r="284" spans="1:14" ht="33" customHeight="1">
      <c r="A284" s="1"/>
      <c r="B284" s="1"/>
      <c r="C284" s="70"/>
      <c r="M284" s="88"/>
      <c r="N284" s="1"/>
    </row>
    <row r="285" spans="1:14" ht="33" customHeight="1">
      <c r="A285" s="1"/>
      <c r="B285" s="1"/>
      <c r="C285" s="70"/>
      <c r="M285" s="88"/>
      <c r="N285" s="1"/>
    </row>
    <row r="286" spans="1:14" ht="33" customHeight="1">
      <c r="A286" s="1"/>
      <c r="B286" s="1"/>
      <c r="C286" s="70"/>
      <c r="M286" s="88"/>
      <c r="N286" s="1"/>
    </row>
    <row r="287" spans="1:14" ht="33" customHeight="1">
      <c r="A287" s="1"/>
      <c r="B287" s="1"/>
      <c r="C287" s="70"/>
      <c r="M287" s="88"/>
      <c r="N287" s="1"/>
    </row>
    <row r="288" spans="1:14" ht="33" customHeight="1">
      <c r="A288" s="1"/>
      <c r="B288" s="1"/>
      <c r="C288" s="70"/>
      <c r="M288" s="88"/>
      <c r="N288" s="1"/>
    </row>
    <row r="289" spans="1:14" ht="33" customHeight="1">
      <c r="A289" s="1"/>
      <c r="B289" s="1"/>
      <c r="C289" s="70"/>
      <c r="M289" s="88"/>
      <c r="N289" s="1"/>
    </row>
    <row r="290" spans="1:14" ht="33" customHeight="1">
      <c r="A290" s="1"/>
      <c r="B290" s="1"/>
      <c r="C290" s="70"/>
      <c r="M290" s="88"/>
      <c r="N290" s="1"/>
    </row>
    <row r="291" spans="1:14" ht="33" customHeight="1">
      <c r="A291" s="1"/>
      <c r="B291" s="1"/>
      <c r="C291" s="70"/>
      <c r="M291" s="88"/>
      <c r="N291" s="1"/>
    </row>
    <row r="292" spans="1:14" ht="33" customHeight="1">
      <c r="A292" s="1"/>
      <c r="B292" s="1"/>
      <c r="C292" s="70"/>
      <c r="M292" s="88"/>
      <c r="N292" s="1"/>
    </row>
    <row r="293" spans="1:14" ht="33" customHeight="1">
      <c r="A293" s="1"/>
      <c r="B293" s="1"/>
      <c r="C293" s="70"/>
      <c r="M293" s="88"/>
      <c r="N293" s="1"/>
    </row>
    <row r="294" spans="1:14" ht="33" customHeight="1">
      <c r="A294" s="1"/>
      <c r="B294" s="1"/>
      <c r="C294" s="70"/>
      <c r="M294" s="88"/>
      <c r="N294" s="1"/>
    </row>
    <row r="295" spans="1:14" ht="33" customHeight="1">
      <c r="A295" s="1"/>
      <c r="B295" s="1"/>
      <c r="C295" s="70"/>
      <c r="M295" s="88"/>
      <c r="N295" s="1"/>
    </row>
    <row r="296" spans="1:14" ht="33" customHeight="1">
      <c r="A296" s="1"/>
      <c r="B296" s="1"/>
      <c r="C296" s="70"/>
      <c r="M296" s="88"/>
      <c r="N296" s="1"/>
    </row>
    <row r="297" spans="1:14" ht="33" customHeight="1">
      <c r="A297" s="1"/>
      <c r="B297" s="1"/>
      <c r="C297" s="70"/>
      <c r="M297" s="88"/>
      <c r="N297" s="1"/>
    </row>
    <row r="298" spans="1:14" ht="33" customHeight="1">
      <c r="A298" s="1"/>
      <c r="B298" s="1"/>
      <c r="C298" s="70"/>
      <c r="M298" s="88"/>
      <c r="N298" s="1"/>
    </row>
    <row r="299" spans="1:14" ht="33" customHeight="1">
      <c r="A299" s="1"/>
      <c r="B299" s="1"/>
      <c r="C299" s="70"/>
      <c r="M299" s="88"/>
      <c r="N299" s="1"/>
    </row>
    <row r="300" spans="1:14" ht="33" customHeight="1">
      <c r="A300" s="1"/>
      <c r="B300" s="1"/>
      <c r="C300" s="70"/>
      <c r="M300" s="88"/>
      <c r="N300" s="1"/>
    </row>
    <row r="301" spans="1:14" ht="33" customHeight="1">
      <c r="A301" s="1"/>
      <c r="B301" s="1"/>
      <c r="C301" s="70"/>
      <c r="M301" s="88"/>
      <c r="N301" s="1"/>
    </row>
    <row r="302" spans="1:14" ht="33" customHeight="1">
      <c r="A302" s="1"/>
      <c r="B302" s="1"/>
      <c r="C302" s="70"/>
      <c r="M302" s="88"/>
      <c r="N302" s="1"/>
    </row>
    <row r="303" spans="1:14" ht="33" customHeight="1">
      <c r="A303" s="1"/>
      <c r="B303" s="1"/>
      <c r="C303" s="70"/>
      <c r="M303" s="88"/>
      <c r="N303" s="1"/>
    </row>
    <row r="304" spans="1:14" ht="33" customHeight="1">
      <c r="A304" s="1"/>
      <c r="B304" s="1"/>
      <c r="C304" s="70"/>
      <c r="M304" s="88"/>
      <c r="N304" s="1"/>
    </row>
    <row r="305" spans="1:14" ht="33" customHeight="1">
      <c r="A305" s="1"/>
      <c r="B305" s="1"/>
      <c r="C305" s="70"/>
      <c r="M305" s="88"/>
      <c r="N305" s="1"/>
    </row>
    <row r="306" spans="1:14" ht="33" customHeight="1">
      <c r="A306" s="1"/>
      <c r="B306" s="1"/>
      <c r="C306" s="70"/>
      <c r="M306" s="88"/>
      <c r="N306" s="1"/>
    </row>
    <row r="307" spans="1:14" ht="33" customHeight="1">
      <c r="A307" s="1"/>
      <c r="B307" s="1"/>
      <c r="C307" s="70"/>
      <c r="M307" s="88"/>
      <c r="N307" s="1"/>
    </row>
    <row r="308" spans="1:14" ht="33" customHeight="1">
      <c r="A308" s="1"/>
      <c r="B308" s="1"/>
      <c r="C308" s="70"/>
      <c r="M308" s="88"/>
      <c r="N308" s="1"/>
    </row>
    <row r="309" spans="1:14" ht="33" customHeight="1">
      <c r="A309" s="1"/>
      <c r="B309" s="1"/>
      <c r="C309" s="70"/>
      <c r="M309" s="88"/>
      <c r="N309" s="1"/>
    </row>
    <row r="310" spans="1:14" ht="33" customHeight="1">
      <c r="A310" s="1"/>
      <c r="B310" s="1"/>
      <c r="C310" s="70"/>
      <c r="M310" s="88"/>
      <c r="N310" s="1"/>
    </row>
    <row r="311" spans="1:14" ht="33" customHeight="1">
      <c r="A311" s="1"/>
      <c r="B311" s="1"/>
      <c r="C311" s="70"/>
      <c r="M311" s="88"/>
      <c r="N311" s="1"/>
    </row>
    <row r="312" spans="1:14" ht="33" customHeight="1">
      <c r="A312" s="1"/>
      <c r="B312" s="1"/>
      <c r="C312" s="70"/>
      <c r="M312" s="88"/>
      <c r="N312" s="1"/>
    </row>
    <row r="313" spans="1:14" ht="33" customHeight="1">
      <c r="A313" s="1"/>
      <c r="B313" s="1"/>
      <c r="C313" s="70"/>
      <c r="M313" s="88"/>
      <c r="N313" s="1"/>
    </row>
    <row r="314" spans="1:14" ht="33" customHeight="1">
      <c r="A314" s="1"/>
      <c r="B314" s="1"/>
      <c r="C314" s="70"/>
      <c r="M314" s="88"/>
      <c r="N314" s="1"/>
    </row>
    <row r="315" spans="1:14" ht="33" customHeight="1">
      <c r="A315" s="1"/>
      <c r="B315" s="1"/>
      <c r="C315" s="70"/>
      <c r="M315" s="88"/>
      <c r="N315" s="1"/>
    </row>
    <row r="316" spans="1:14" ht="33" customHeight="1">
      <c r="A316" s="1"/>
      <c r="B316" s="1"/>
      <c r="C316" s="70"/>
      <c r="M316" s="88"/>
      <c r="N316" s="1"/>
    </row>
    <row r="317" spans="1:14" ht="33" customHeight="1">
      <c r="A317" s="1"/>
      <c r="B317" s="1"/>
      <c r="C317" s="70"/>
      <c r="M317" s="88"/>
      <c r="N317" s="1"/>
    </row>
    <row r="318" spans="1:14" ht="33" customHeight="1">
      <c r="A318" s="1"/>
      <c r="B318" s="1"/>
      <c r="C318" s="70"/>
      <c r="M318" s="88"/>
      <c r="N318" s="1"/>
    </row>
    <row r="319" spans="1:14" ht="33" customHeight="1">
      <c r="A319" s="1"/>
      <c r="B319" s="1"/>
      <c r="C319" s="70"/>
      <c r="M319" s="88"/>
      <c r="N319" s="1"/>
    </row>
    <row r="320" spans="1:14" ht="33" customHeight="1">
      <c r="A320" s="1"/>
      <c r="B320" s="1"/>
      <c r="C320" s="70"/>
      <c r="M320" s="88"/>
      <c r="N320" s="1"/>
    </row>
    <row r="321" spans="1:14" ht="33" customHeight="1">
      <c r="A321" s="1"/>
      <c r="B321" s="1"/>
      <c r="C321" s="70"/>
      <c r="M321" s="88"/>
      <c r="N321" s="1"/>
    </row>
    <row r="322" spans="1:14" ht="33" customHeight="1">
      <c r="A322" s="1"/>
      <c r="B322" s="1"/>
      <c r="C322" s="70"/>
      <c r="M322" s="88"/>
      <c r="N322" s="1"/>
    </row>
    <row r="323" spans="1:14" ht="33" customHeight="1">
      <c r="A323" s="1"/>
      <c r="B323" s="1"/>
      <c r="C323" s="70"/>
      <c r="M323" s="88"/>
      <c r="N323" s="1"/>
    </row>
    <row r="324" spans="1:14" ht="33" customHeight="1">
      <c r="A324" s="1"/>
      <c r="B324" s="1"/>
      <c r="C324" s="70"/>
      <c r="M324" s="88"/>
      <c r="N324" s="1"/>
    </row>
    <row r="325" spans="1:14" ht="33" customHeight="1">
      <c r="A325" s="1"/>
      <c r="B325" s="1"/>
      <c r="C325" s="70"/>
      <c r="M325" s="88"/>
      <c r="N325" s="1"/>
    </row>
    <row r="326" spans="1:14" ht="33" customHeight="1">
      <c r="A326" s="1"/>
      <c r="B326" s="1"/>
      <c r="C326" s="70"/>
      <c r="M326" s="88"/>
      <c r="N326" s="1"/>
    </row>
    <row r="327" spans="1:14" ht="33" customHeight="1">
      <c r="A327" s="1"/>
      <c r="B327" s="1"/>
      <c r="C327" s="70"/>
      <c r="M327" s="88"/>
      <c r="N327" s="1"/>
    </row>
    <row r="328" spans="1:14" ht="33" customHeight="1">
      <c r="A328" s="1"/>
      <c r="B328" s="1"/>
      <c r="C328" s="70"/>
      <c r="M328" s="88"/>
      <c r="N328" s="1"/>
    </row>
    <row r="329" spans="1:14" ht="33" customHeight="1">
      <c r="A329" s="1"/>
      <c r="B329" s="1"/>
      <c r="C329" s="70"/>
      <c r="M329" s="88"/>
      <c r="N329" s="1"/>
    </row>
    <row r="330" spans="1:14" ht="33" customHeight="1">
      <c r="A330" s="1"/>
      <c r="B330" s="1"/>
      <c r="C330" s="70"/>
      <c r="M330" s="88"/>
      <c r="N330" s="1"/>
    </row>
    <row r="331" spans="1:14" ht="33" customHeight="1">
      <c r="A331" s="1"/>
      <c r="B331" s="1"/>
      <c r="C331" s="70"/>
      <c r="M331" s="88"/>
      <c r="N331" s="1"/>
    </row>
    <row r="332" spans="1:14" ht="33" customHeight="1">
      <c r="A332" s="1"/>
      <c r="B332" s="1"/>
      <c r="C332" s="70"/>
      <c r="M332" s="88"/>
      <c r="N332" s="1"/>
    </row>
    <row r="333" spans="1:14" ht="33" customHeight="1">
      <c r="A333" s="1"/>
      <c r="B333" s="1"/>
      <c r="C333" s="70"/>
      <c r="M333" s="88"/>
      <c r="N333" s="1"/>
    </row>
    <row r="334" spans="1:14" ht="33" customHeight="1">
      <c r="A334" s="1"/>
      <c r="B334" s="1"/>
      <c r="C334" s="70"/>
      <c r="M334" s="88"/>
      <c r="N334" s="1"/>
    </row>
    <row r="335" spans="1:14" ht="33" customHeight="1">
      <c r="A335" s="1"/>
      <c r="B335" s="1"/>
      <c r="C335" s="70"/>
      <c r="M335" s="88"/>
      <c r="N335" s="1"/>
    </row>
    <row r="336" spans="1:14" ht="33" customHeight="1">
      <c r="A336" s="1"/>
      <c r="B336" s="1"/>
      <c r="C336" s="70"/>
      <c r="M336" s="88"/>
      <c r="N336" s="1"/>
    </row>
    <row r="337" spans="1:14" ht="33" customHeight="1">
      <c r="A337" s="1"/>
      <c r="B337" s="1"/>
      <c r="C337" s="70"/>
      <c r="M337" s="88"/>
      <c r="N337" s="1"/>
    </row>
    <row r="338" spans="1:14" ht="33" customHeight="1">
      <c r="A338" s="1"/>
      <c r="B338" s="1"/>
      <c r="C338" s="70"/>
      <c r="M338" s="88"/>
      <c r="N338" s="1"/>
    </row>
    <row r="339" spans="1:14" ht="33" customHeight="1">
      <c r="A339" s="1"/>
      <c r="B339" s="1"/>
      <c r="C339" s="70"/>
      <c r="M339" s="88"/>
      <c r="N339" s="1"/>
    </row>
    <row r="340" spans="1:14" ht="33" customHeight="1">
      <c r="A340" s="1"/>
      <c r="B340" s="1"/>
      <c r="C340" s="70"/>
      <c r="M340" s="88"/>
      <c r="N340" s="1"/>
    </row>
    <row r="341" spans="1:14" ht="33" customHeight="1">
      <c r="A341" s="1"/>
      <c r="B341" s="1"/>
      <c r="C341" s="70"/>
      <c r="M341" s="88"/>
      <c r="N341" s="1"/>
    </row>
    <row r="342" spans="1:14" ht="33" customHeight="1">
      <c r="A342" s="1"/>
      <c r="B342" s="1"/>
      <c r="C342" s="70"/>
      <c r="M342" s="88"/>
      <c r="N342" s="1"/>
    </row>
    <row r="343" spans="1:14" ht="33" customHeight="1">
      <c r="A343" s="1"/>
      <c r="B343" s="1"/>
      <c r="C343" s="70"/>
      <c r="M343" s="88"/>
      <c r="N343" s="1"/>
    </row>
    <row r="344" spans="1:14" ht="33" customHeight="1">
      <c r="A344" s="1"/>
      <c r="B344" s="1"/>
      <c r="C344" s="70"/>
      <c r="M344" s="88"/>
      <c r="N344" s="1"/>
    </row>
    <row r="345" spans="1:14" ht="33" customHeight="1">
      <c r="A345" s="1"/>
      <c r="B345" s="1"/>
      <c r="C345" s="70"/>
      <c r="M345" s="88"/>
      <c r="N345" s="1"/>
    </row>
    <row r="346" spans="1:14" ht="33" customHeight="1">
      <c r="A346" s="1"/>
      <c r="B346" s="1"/>
      <c r="C346" s="70"/>
      <c r="M346" s="88"/>
      <c r="N346" s="1"/>
    </row>
    <row r="347" spans="1:14" ht="33" customHeight="1">
      <c r="A347" s="1"/>
      <c r="B347" s="1"/>
      <c r="C347" s="70"/>
      <c r="M347" s="88"/>
      <c r="N347" s="1"/>
    </row>
    <row r="348" spans="1:14" ht="33" customHeight="1">
      <c r="A348" s="1"/>
      <c r="B348" s="1"/>
      <c r="C348" s="70"/>
      <c r="M348" s="88"/>
      <c r="N348" s="1"/>
    </row>
    <row r="349" spans="1:14" ht="33" customHeight="1">
      <c r="A349" s="1"/>
      <c r="B349" s="1"/>
      <c r="C349" s="70"/>
      <c r="M349" s="88"/>
      <c r="N349" s="1"/>
    </row>
    <row r="350" spans="1:14" ht="33" customHeight="1">
      <c r="A350" s="1"/>
      <c r="B350" s="1"/>
      <c r="C350" s="70"/>
      <c r="M350" s="88"/>
      <c r="N350" s="1"/>
    </row>
    <row r="351" spans="1:14" ht="33" customHeight="1">
      <c r="A351" s="1"/>
      <c r="B351" s="1"/>
      <c r="C351" s="70"/>
      <c r="M351" s="88"/>
      <c r="N351" s="1"/>
    </row>
    <row r="352" spans="1:14" ht="33" customHeight="1">
      <c r="A352" s="1"/>
      <c r="B352" s="1"/>
      <c r="C352" s="70"/>
      <c r="M352" s="88"/>
      <c r="N352" s="1"/>
    </row>
    <row r="353" spans="1:14" ht="33" customHeight="1">
      <c r="A353" s="1"/>
      <c r="B353" s="1"/>
      <c r="C353" s="70"/>
      <c r="M353" s="88"/>
      <c r="N353" s="1"/>
    </row>
    <row r="354" spans="1:14" ht="33" customHeight="1">
      <c r="A354" s="1"/>
      <c r="B354" s="1"/>
      <c r="C354" s="70"/>
      <c r="M354" s="88"/>
      <c r="N354" s="1"/>
    </row>
    <row r="355" spans="1:14" ht="33" customHeight="1">
      <c r="A355" s="1"/>
      <c r="B355" s="1"/>
      <c r="C355" s="70"/>
      <c r="M355" s="88"/>
      <c r="N355" s="1"/>
    </row>
    <row r="356" spans="1:14" ht="33" customHeight="1">
      <c r="A356" s="1"/>
      <c r="B356" s="1"/>
      <c r="C356" s="70"/>
      <c r="M356" s="88"/>
      <c r="N356" s="1"/>
    </row>
    <row r="357" spans="1:14" ht="33" customHeight="1">
      <c r="A357" s="1"/>
      <c r="B357" s="1"/>
      <c r="C357" s="70"/>
      <c r="M357" s="88"/>
      <c r="N357" s="1"/>
    </row>
    <row r="358" spans="1:14" ht="33" customHeight="1">
      <c r="A358" s="1"/>
      <c r="B358" s="1"/>
      <c r="C358" s="70"/>
      <c r="M358" s="88"/>
      <c r="N358" s="1"/>
    </row>
    <row r="359" spans="1:14" ht="33" customHeight="1">
      <c r="A359" s="1"/>
      <c r="B359" s="1"/>
      <c r="C359" s="70"/>
      <c r="M359" s="88"/>
      <c r="N359" s="1"/>
    </row>
    <row r="360" spans="1:14" ht="33" customHeight="1">
      <c r="A360" s="1"/>
      <c r="B360" s="1"/>
      <c r="C360" s="70"/>
      <c r="M360" s="88"/>
      <c r="N360" s="1"/>
    </row>
    <row r="361" spans="1:14" ht="33" customHeight="1">
      <c r="A361" s="1"/>
      <c r="B361" s="1"/>
      <c r="C361" s="70"/>
      <c r="M361" s="88"/>
      <c r="N361" s="1"/>
    </row>
    <row r="362" spans="1:14" ht="33" customHeight="1">
      <c r="A362" s="1"/>
      <c r="B362" s="1"/>
      <c r="C362" s="70"/>
      <c r="M362" s="88"/>
      <c r="N362" s="1"/>
    </row>
    <row r="363" spans="1:14" ht="33" customHeight="1">
      <c r="A363" s="1"/>
      <c r="B363" s="1"/>
      <c r="C363" s="70"/>
      <c r="M363" s="88"/>
      <c r="N363" s="1"/>
    </row>
    <row r="364" spans="1:14" ht="33" customHeight="1">
      <c r="A364" s="1"/>
      <c r="B364" s="1"/>
      <c r="C364" s="70"/>
      <c r="M364" s="88"/>
      <c r="N364" s="1"/>
    </row>
    <row r="365" spans="1:14" ht="33" customHeight="1">
      <c r="A365" s="1"/>
      <c r="B365" s="1"/>
      <c r="C365" s="70"/>
      <c r="M365" s="88"/>
      <c r="N365" s="1"/>
    </row>
    <row r="366" spans="1:14" ht="33" customHeight="1">
      <c r="A366" s="1"/>
      <c r="B366" s="1"/>
      <c r="C366" s="70"/>
      <c r="M366" s="88"/>
      <c r="N366" s="1"/>
    </row>
    <row r="367" spans="1:14" ht="33" customHeight="1">
      <c r="A367" s="1"/>
      <c r="B367" s="1"/>
      <c r="C367" s="70"/>
      <c r="M367" s="88"/>
      <c r="N367" s="1"/>
    </row>
    <row r="368" spans="1:14" ht="33" customHeight="1">
      <c r="A368" s="1"/>
      <c r="B368" s="1"/>
      <c r="C368" s="70"/>
      <c r="M368" s="88"/>
      <c r="N368" s="1"/>
    </row>
    <row r="369" spans="1:14" ht="33" customHeight="1">
      <c r="A369" s="1"/>
      <c r="B369" s="1"/>
      <c r="C369" s="70"/>
      <c r="M369" s="88"/>
      <c r="N369" s="1"/>
    </row>
    <row r="370" spans="1:14" ht="33" customHeight="1">
      <c r="A370" s="1"/>
      <c r="B370" s="1"/>
      <c r="C370" s="70"/>
      <c r="M370" s="88"/>
      <c r="N370" s="1"/>
    </row>
    <row r="371" spans="1:14" ht="33" customHeight="1">
      <c r="A371" s="1"/>
      <c r="B371" s="1"/>
      <c r="C371" s="70"/>
      <c r="M371" s="88"/>
      <c r="N371" s="1"/>
    </row>
    <row r="372" spans="1:14" ht="33" customHeight="1">
      <c r="A372" s="1"/>
      <c r="B372" s="1"/>
      <c r="C372" s="70"/>
      <c r="M372" s="88"/>
      <c r="N372" s="1"/>
    </row>
    <row r="373" spans="1:14" ht="33" customHeight="1">
      <c r="A373" s="1"/>
      <c r="B373" s="1"/>
      <c r="C373" s="70"/>
      <c r="M373" s="88"/>
      <c r="N373" s="1"/>
    </row>
    <row r="374" spans="1:14" ht="33" customHeight="1">
      <c r="A374" s="1"/>
      <c r="B374" s="1"/>
      <c r="C374" s="70"/>
      <c r="M374" s="88"/>
      <c r="N374" s="1"/>
    </row>
    <row r="375" spans="1:14" ht="33" customHeight="1">
      <c r="A375" s="1"/>
      <c r="B375" s="1"/>
      <c r="C375" s="70"/>
      <c r="M375" s="88"/>
      <c r="N375" s="1"/>
    </row>
    <row r="376" spans="1:14" ht="33" customHeight="1">
      <c r="A376" s="1"/>
      <c r="B376" s="1"/>
      <c r="C376" s="70"/>
      <c r="M376" s="88"/>
      <c r="N376" s="1"/>
    </row>
    <row r="377" spans="1:14" ht="33" customHeight="1">
      <c r="A377" s="1"/>
      <c r="B377" s="1"/>
      <c r="C377" s="70"/>
      <c r="M377" s="88"/>
      <c r="N377" s="1"/>
    </row>
    <row r="378" spans="1:14" ht="33" customHeight="1">
      <c r="A378" s="1"/>
      <c r="B378" s="1"/>
      <c r="C378" s="70"/>
      <c r="M378" s="88"/>
      <c r="N378" s="1"/>
    </row>
    <row r="379" spans="1:14" ht="33" customHeight="1">
      <c r="A379" s="1"/>
      <c r="B379" s="1"/>
      <c r="C379" s="70"/>
      <c r="M379" s="88"/>
      <c r="N379" s="1"/>
    </row>
    <row r="380" spans="1:14" ht="33" customHeight="1">
      <c r="A380" s="1"/>
      <c r="B380" s="1"/>
      <c r="C380" s="70"/>
      <c r="M380" s="88"/>
      <c r="N380" s="1"/>
    </row>
    <row r="381" spans="1:14" ht="33" customHeight="1">
      <c r="A381" s="1"/>
      <c r="B381" s="1"/>
      <c r="C381" s="70"/>
      <c r="M381" s="88"/>
      <c r="N381" s="1"/>
    </row>
    <row r="382" spans="1:14" ht="33" customHeight="1">
      <c r="A382" s="1"/>
      <c r="B382" s="1"/>
      <c r="C382" s="70"/>
      <c r="M382" s="88"/>
      <c r="N382" s="1"/>
    </row>
    <row r="383" spans="1:14" ht="33" customHeight="1">
      <c r="A383" s="1"/>
      <c r="B383" s="1"/>
      <c r="C383" s="70"/>
      <c r="M383" s="88"/>
      <c r="N383" s="1"/>
    </row>
    <row r="384" spans="1:14" ht="33" customHeight="1">
      <c r="A384" s="1"/>
      <c r="B384" s="1"/>
      <c r="C384" s="70"/>
      <c r="M384" s="88"/>
      <c r="N384" s="1"/>
    </row>
    <row r="385" spans="1:14" ht="33" customHeight="1">
      <c r="A385" s="1"/>
      <c r="B385" s="1"/>
      <c r="C385" s="70"/>
      <c r="M385" s="88"/>
      <c r="N385" s="1"/>
    </row>
    <row r="386" spans="1:14" ht="33" customHeight="1">
      <c r="A386" s="1"/>
      <c r="B386" s="1"/>
      <c r="C386" s="70"/>
      <c r="M386" s="88"/>
      <c r="N386" s="1"/>
    </row>
    <row r="387" spans="1:14" ht="33" customHeight="1">
      <c r="A387" s="1"/>
      <c r="B387" s="1"/>
      <c r="C387" s="70"/>
      <c r="M387" s="88"/>
      <c r="N387" s="1"/>
    </row>
    <row r="388" spans="1:14" ht="33" customHeight="1">
      <c r="A388" s="1"/>
      <c r="B388" s="1"/>
      <c r="C388" s="70"/>
      <c r="M388" s="88"/>
      <c r="N388" s="1"/>
    </row>
    <row r="389" spans="1:14" ht="33" customHeight="1">
      <c r="A389" s="1"/>
      <c r="B389" s="1"/>
      <c r="C389" s="70"/>
      <c r="M389" s="88"/>
      <c r="N389" s="1"/>
    </row>
    <row r="390" spans="1:14" ht="33" customHeight="1">
      <c r="A390" s="1"/>
      <c r="B390" s="1"/>
      <c r="C390" s="70"/>
      <c r="M390" s="88"/>
      <c r="N390" s="1"/>
    </row>
    <row r="391" spans="1:14" ht="33" customHeight="1">
      <c r="A391" s="1"/>
      <c r="B391" s="1"/>
      <c r="C391" s="70"/>
      <c r="M391" s="88"/>
      <c r="N391" s="1"/>
    </row>
    <row r="392" spans="1:14" ht="33" customHeight="1">
      <c r="A392" s="1"/>
      <c r="B392" s="1"/>
      <c r="C392" s="70"/>
      <c r="M392" s="88"/>
      <c r="N392" s="1"/>
    </row>
    <row r="393" spans="1:14" ht="33" customHeight="1">
      <c r="A393" s="1"/>
      <c r="B393" s="1"/>
      <c r="C393" s="70"/>
      <c r="M393" s="88"/>
      <c r="N393" s="1"/>
    </row>
    <row r="394" spans="1:14" ht="33" customHeight="1">
      <c r="A394" s="1"/>
      <c r="B394" s="1"/>
      <c r="C394" s="70"/>
      <c r="M394" s="88"/>
      <c r="N394" s="1"/>
    </row>
    <row r="395" spans="1:14" ht="33" customHeight="1">
      <c r="A395" s="1"/>
      <c r="B395" s="1"/>
      <c r="C395" s="70"/>
      <c r="M395" s="88"/>
      <c r="N395" s="1"/>
    </row>
    <row r="396" spans="1:14" ht="33" customHeight="1">
      <c r="A396" s="1"/>
      <c r="B396" s="1"/>
      <c r="C396" s="70"/>
      <c r="M396" s="88"/>
      <c r="N396" s="1"/>
    </row>
    <row r="397" spans="1:14" ht="33" customHeight="1">
      <c r="A397" s="1"/>
      <c r="B397" s="1"/>
      <c r="C397" s="70"/>
      <c r="M397" s="88"/>
      <c r="N397" s="1"/>
    </row>
    <row r="398" spans="1:14" ht="33" customHeight="1">
      <c r="A398" s="1"/>
      <c r="B398" s="1"/>
      <c r="C398" s="70"/>
      <c r="M398" s="88"/>
      <c r="N398" s="1"/>
    </row>
    <row r="399" spans="1:14" ht="33" customHeight="1">
      <c r="A399" s="1"/>
      <c r="B399" s="1"/>
      <c r="C399" s="70"/>
      <c r="M399" s="88"/>
      <c r="N399" s="1"/>
    </row>
    <row r="400" spans="1:14" ht="33" customHeight="1">
      <c r="A400" s="1"/>
      <c r="B400" s="1"/>
      <c r="C400" s="70"/>
      <c r="M400" s="88"/>
      <c r="N400" s="1"/>
    </row>
    <row r="401" spans="1:14" ht="33" customHeight="1">
      <c r="A401" s="1"/>
      <c r="B401" s="1"/>
      <c r="C401" s="70"/>
      <c r="M401" s="88"/>
      <c r="N401" s="1"/>
    </row>
    <row r="402" spans="1:14" ht="33" customHeight="1">
      <c r="A402" s="1"/>
      <c r="B402" s="1"/>
      <c r="C402" s="70"/>
      <c r="M402" s="88"/>
      <c r="N402" s="1"/>
    </row>
    <row r="403" spans="1:14" ht="33" customHeight="1">
      <c r="A403" s="1"/>
      <c r="B403" s="1"/>
      <c r="C403" s="70"/>
      <c r="M403" s="88"/>
      <c r="N403" s="1"/>
    </row>
    <row r="404" spans="1:14" ht="33" customHeight="1">
      <c r="A404" s="1"/>
      <c r="B404" s="1"/>
      <c r="C404" s="70"/>
      <c r="M404" s="88"/>
      <c r="N404" s="1"/>
    </row>
    <row r="405" spans="1:14" ht="33" customHeight="1">
      <c r="A405" s="1"/>
      <c r="B405" s="1"/>
      <c r="C405" s="70"/>
      <c r="M405" s="88"/>
      <c r="N405" s="1"/>
    </row>
    <row r="406" spans="1:14" ht="33" customHeight="1">
      <c r="A406" s="1"/>
      <c r="B406" s="1"/>
      <c r="C406" s="70"/>
      <c r="M406" s="88"/>
      <c r="N406" s="1"/>
    </row>
    <row r="407" spans="1:14" ht="33" customHeight="1">
      <c r="A407" s="1"/>
      <c r="B407" s="1"/>
      <c r="C407" s="70"/>
      <c r="M407" s="88"/>
      <c r="N407" s="1"/>
    </row>
    <row r="408" spans="1:14" ht="33" customHeight="1">
      <c r="A408" s="1"/>
      <c r="B408" s="1"/>
      <c r="C408" s="70"/>
      <c r="M408" s="88"/>
      <c r="N408" s="1"/>
    </row>
    <row r="409" spans="1:14" ht="33" customHeight="1">
      <c r="A409" s="1"/>
      <c r="B409" s="1"/>
      <c r="C409" s="70"/>
      <c r="M409" s="88"/>
      <c r="N409" s="1"/>
    </row>
    <row r="410" spans="1:14" ht="33" customHeight="1">
      <c r="A410" s="1"/>
      <c r="B410" s="1"/>
      <c r="C410" s="70"/>
      <c r="M410" s="88"/>
      <c r="N410" s="1"/>
    </row>
    <row r="411" spans="1:14" ht="33" customHeight="1">
      <c r="A411" s="1"/>
      <c r="B411" s="1"/>
      <c r="C411" s="70"/>
      <c r="M411" s="88"/>
      <c r="N411" s="1"/>
    </row>
    <row r="412" spans="1:14" ht="33" customHeight="1">
      <c r="A412" s="1"/>
      <c r="B412" s="1"/>
      <c r="C412" s="70"/>
      <c r="M412" s="88"/>
      <c r="N412" s="1"/>
    </row>
    <row r="413" spans="1:14" ht="33" customHeight="1">
      <c r="A413" s="1"/>
      <c r="B413" s="1"/>
      <c r="C413" s="70"/>
      <c r="M413" s="88"/>
      <c r="N413" s="1"/>
    </row>
    <row r="414" spans="1:14" ht="33" customHeight="1">
      <c r="A414" s="1"/>
      <c r="B414" s="1"/>
      <c r="C414" s="70"/>
      <c r="M414" s="88"/>
      <c r="N414" s="1"/>
    </row>
    <row r="415" spans="1:14" ht="33" customHeight="1">
      <c r="A415" s="1"/>
      <c r="B415" s="1"/>
      <c r="C415" s="70"/>
      <c r="M415" s="88"/>
      <c r="N415" s="1"/>
    </row>
    <row r="416" spans="1:14" ht="33" customHeight="1">
      <c r="A416" s="1"/>
      <c r="B416" s="1"/>
      <c r="C416" s="70"/>
      <c r="M416" s="88"/>
      <c r="N416" s="1"/>
    </row>
    <row r="417" spans="1:14" ht="33" customHeight="1">
      <c r="A417" s="1"/>
      <c r="B417" s="1"/>
      <c r="C417" s="70"/>
      <c r="M417" s="88"/>
      <c r="N417" s="1"/>
    </row>
    <row r="418" spans="1:14" ht="33" customHeight="1">
      <c r="A418" s="1"/>
      <c r="B418" s="1"/>
      <c r="C418" s="70"/>
      <c r="M418" s="88"/>
      <c r="N418" s="1"/>
    </row>
    <row r="419" spans="1:14" ht="33" customHeight="1">
      <c r="A419" s="1"/>
      <c r="B419" s="1"/>
      <c r="C419" s="70"/>
      <c r="M419" s="88"/>
      <c r="N419" s="1"/>
    </row>
    <row r="420" spans="1:14" ht="33" customHeight="1">
      <c r="A420" s="1"/>
      <c r="B420" s="1"/>
      <c r="C420" s="70"/>
      <c r="M420" s="88"/>
      <c r="N420" s="1"/>
    </row>
    <row r="421" spans="1:14" ht="33" customHeight="1">
      <c r="A421" s="1"/>
      <c r="B421" s="1"/>
      <c r="C421" s="70"/>
      <c r="M421" s="88"/>
      <c r="N421" s="1"/>
    </row>
    <row r="422" spans="1:14" ht="33" customHeight="1">
      <c r="A422" s="1"/>
      <c r="B422" s="1"/>
      <c r="C422" s="70"/>
      <c r="M422" s="88"/>
      <c r="N422" s="1"/>
    </row>
    <row r="423" spans="1:14" ht="33" customHeight="1">
      <c r="A423" s="1"/>
      <c r="B423" s="1"/>
      <c r="C423" s="70"/>
      <c r="M423" s="88"/>
      <c r="N423" s="1"/>
    </row>
    <row r="424" spans="1:14" ht="33" customHeight="1">
      <c r="A424" s="1"/>
      <c r="B424" s="1"/>
      <c r="C424" s="70"/>
      <c r="M424" s="88"/>
      <c r="N424" s="1"/>
    </row>
    <row r="425" spans="1:14" ht="33" customHeight="1">
      <c r="A425" s="1"/>
      <c r="B425" s="1"/>
      <c r="C425" s="70"/>
      <c r="M425" s="88"/>
      <c r="N425" s="1"/>
    </row>
    <row r="426" spans="1:14" ht="33" customHeight="1">
      <c r="A426" s="1"/>
      <c r="B426" s="1"/>
      <c r="C426" s="70"/>
      <c r="M426" s="88"/>
      <c r="N426" s="1"/>
    </row>
    <row r="427" spans="1:14" ht="33" customHeight="1">
      <c r="A427" s="1"/>
      <c r="B427" s="1"/>
      <c r="C427" s="70"/>
      <c r="M427" s="88"/>
      <c r="N427" s="1"/>
    </row>
    <row r="428" spans="1:14" ht="33" customHeight="1">
      <c r="A428" s="1"/>
      <c r="B428" s="1"/>
      <c r="C428" s="70"/>
      <c r="M428" s="88"/>
      <c r="N428" s="1"/>
    </row>
    <row r="429" spans="1:14" ht="33" customHeight="1">
      <c r="A429" s="1"/>
      <c r="B429" s="1"/>
      <c r="C429" s="70"/>
      <c r="M429" s="88"/>
      <c r="N429" s="1"/>
    </row>
    <row r="430" spans="1:14" ht="33" customHeight="1">
      <c r="A430" s="1"/>
      <c r="B430" s="1"/>
      <c r="C430" s="70"/>
      <c r="M430" s="88"/>
      <c r="N430" s="1"/>
    </row>
    <row r="431" spans="1:14" ht="33" customHeight="1">
      <c r="A431" s="1"/>
      <c r="B431" s="1"/>
      <c r="C431" s="70"/>
      <c r="M431" s="88"/>
      <c r="N431" s="1"/>
    </row>
    <row r="432" spans="1:14" ht="33" customHeight="1">
      <c r="A432" s="1"/>
      <c r="B432" s="1"/>
      <c r="C432" s="70"/>
      <c r="M432" s="88"/>
      <c r="N432" s="1"/>
    </row>
    <row r="433" spans="1:14" ht="33" customHeight="1">
      <c r="A433" s="1"/>
      <c r="B433" s="1"/>
      <c r="C433" s="70"/>
      <c r="M433" s="88"/>
      <c r="N433" s="1"/>
    </row>
    <row r="434" spans="1:14" ht="33" customHeight="1">
      <c r="A434" s="1"/>
      <c r="B434" s="1"/>
      <c r="C434" s="70"/>
      <c r="M434" s="88"/>
      <c r="N434" s="1"/>
    </row>
    <row r="435" spans="1:14" ht="33" customHeight="1">
      <c r="A435" s="1"/>
      <c r="B435" s="1"/>
      <c r="C435" s="70"/>
      <c r="M435" s="88"/>
      <c r="N435" s="1"/>
    </row>
    <row r="436" spans="1:14" ht="33" customHeight="1">
      <c r="A436" s="1"/>
      <c r="B436" s="1"/>
      <c r="C436" s="70"/>
      <c r="M436" s="88"/>
      <c r="N436" s="1"/>
    </row>
    <row r="437" spans="1:14" ht="33" customHeight="1">
      <c r="A437" s="1"/>
      <c r="B437" s="1"/>
      <c r="C437" s="70"/>
      <c r="M437" s="88"/>
      <c r="N437" s="1"/>
    </row>
    <row r="438" spans="1:14" ht="33" customHeight="1">
      <c r="A438" s="1"/>
      <c r="B438" s="1"/>
      <c r="C438" s="70"/>
      <c r="M438" s="88"/>
      <c r="N438" s="1"/>
    </row>
    <row r="439" spans="1:14" ht="33" customHeight="1">
      <c r="A439" s="1"/>
      <c r="B439" s="1"/>
      <c r="C439" s="70"/>
      <c r="M439" s="88"/>
      <c r="N439" s="1"/>
    </row>
    <row r="440" spans="1:14" ht="33" customHeight="1">
      <c r="A440" s="1"/>
      <c r="B440" s="1"/>
      <c r="C440" s="70"/>
      <c r="M440" s="88"/>
      <c r="N440" s="1"/>
    </row>
    <row r="441" spans="1:14" ht="33" customHeight="1">
      <c r="A441" s="1"/>
      <c r="B441" s="1"/>
      <c r="C441" s="70"/>
      <c r="M441" s="88"/>
      <c r="N441" s="1"/>
    </row>
    <row r="442" spans="1:14" ht="33" customHeight="1">
      <c r="A442" s="1"/>
      <c r="B442" s="1"/>
      <c r="C442" s="70"/>
      <c r="M442" s="88"/>
      <c r="N442" s="1"/>
    </row>
    <row r="443" spans="1:14" ht="33" customHeight="1">
      <c r="A443" s="1"/>
      <c r="B443" s="1"/>
      <c r="C443" s="70"/>
      <c r="M443" s="88"/>
      <c r="N443" s="1"/>
    </row>
    <row r="444" spans="1:14" ht="33" customHeight="1">
      <c r="A444" s="1"/>
      <c r="B444" s="1"/>
      <c r="C444" s="70"/>
      <c r="M444" s="88"/>
      <c r="N444" s="1"/>
    </row>
    <row r="445" spans="1:14" ht="33" customHeight="1">
      <c r="A445" s="1"/>
      <c r="B445" s="1"/>
      <c r="C445" s="70"/>
      <c r="M445" s="88"/>
      <c r="N445" s="1"/>
    </row>
    <row r="446" spans="1:14" ht="33" customHeight="1">
      <c r="A446" s="1"/>
      <c r="B446" s="1"/>
      <c r="C446" s="70"/>
      <c r="M446" s="88"/>
      <c r="N446" s="1"/>
    </row>
    <row r="447" spans="1:14" ht="33" customHeight="1">
      <c r="A447" s="1"/>
      <c r="B447" s="1"/>
      <c r="C447" s="70"/>
      <c r="M447" s="88"/>
      <c r="N447" s="1"/>
    </row>
    <row r="448" spans="1:14" ht="33" customHeight="1">
      <c r="A448" s="1"/>
      <c r="B448" s="1"/>
      <c r="C448" s="70"/>
      <c r="M448" s="88"/>
      <c r="N448" s="1"/>
    </row>
    <row r="449" spans="1:14" ht="33" customHeight="1">
      <c r="A449" s="1"/>
      <c r="B449" s="1"/>
      <c r="C449" s="70"/>
      <c r="M449" s="88"/>
      <c r="N449" s="1"/>
    </row>
    <row r="450" spans="1:14" ht="33" customHeight="1">
      <c r="A450" s="1"/>
      <c r="B450" s="1"/>
      <c r="C450" s="70"/>
      <c r="M450" s="88"/>
      <c r="N450" s="1"/>
    </row>
    <row r="451" spans="1:14" ht="33" customHeight="1">
      <c r="A451" s="1"/>
      <c r="B451" s="1"/>
      <c r="C451" s="70"/>
      <c r="M451" s="88"/>
      <c r="N451" s="1"/>
    </row>
    <row r="452" spans="1:14" ht="33" customHeight="1">
      <c r="A452" s="1"/>
      <c r="B452" s="1"/>
      <c r="C452" s="70"/>
      <c r="M452" s="88"/>
      <c r="N452" s="1"/>
    </row>
    <row r="453" spans="1:14" ht="33" customHeight="1">
      <c r="A453" s="1"/>
      <c r="B453" s="1"/>
      <c r="C453" s="70"/>
      <c r="M453" s="88"/>
      <c r="N453" s="1"/>
    </row>
    <row r="454" spans="1:14" ht="33" customHeight="1">
      <c r="A454" s="1"/>
      <c r="B454" s="1"/>
      <c r="C454" s="70"/>
      <c r="M454" s="88"/>
      <c r="N454" s="1"/>
    </row>
    <row r="455" spans="1:14" ht="33" customHeight="1">
      <c r="A455" s="1"/>
      <c r="B455" s="1"/>
      <c r="C455" s="70"/>
      <c r="M455" s="88"/>
      <c r="N455" s="1"/>
    </row>
    <row r="456" spans="1:14" ht="33" customHeight="1">
      <c r="A456" s="1"/>
      <c r="B456" s="1"/>
      <c r="C456" s="70"/>
      <c r="M456" s="88"/>
      <c r="N456" s="1"/>
    </row>
    <row r="457" spans="1:14" ht="33" customHeight="1">
      <c r="A457" s="1"/>
      <c r="B457" s="1"/>
      <c r="C457" s="70"/>
      <c r="M457" s="88"/>
      <c r="N457" s="1"/>
    </row>
    <row r="458" spans="1:14" ht="33" customHeight="1">
      <c r="A458" s="1"/>
      <c r="B458" s="1"/>
      <c r="C458" s="70"/>
      <c r="M458" s="88"/>
      <c r="N458" s="1"/>
    </row>
    <row r="459" spans="1:14" ht="33" customHeight="1">
      <c r="A459" s="1"/>
      <c r="B459" s="1"/>
      <c r="C459" s="70"/>
      <c r="M459" s="88"/>
      <c r="N459" s="1"/>
    </row>
    <row r="460" spans="1:14" ht="33" customHeight="1">
      <c r="A460" s="1"/>
      <c r="B460" s="1"/>
      <c r="C460" s="70"/>
      <c r="M460" s="88"/>
      <c r="N460" s="1"/>
    </row>
    <row r="461" spans="1:14" ht="33" customHeight="1">
      <c r="A461" s="1"/>
      <c r="B461" s="1"/>
      <c r="C461" s="70"/>
      <c r="M461" s="88"/>
      <c r="N461" s="1"/>
    </row>
    <row r="462" spans="1:14" ht="33" customHeight="1">
      <c r="A462" s="1"/>
      <c r="B462" s="1"/>
      <c r="C462" s="70"/>
      <c r="M462" s="88"/>
      <c r="N462" s="1"/>
    </row>
    <row r="463" spans="1:14" ht="33" customHeight="1">
      <c r="A463" s="1"/>
      <c r="B463" s="1"/>
      <c r="C463" s="70"/>
      <c r="M463" s="88"/>
      <c r="N463" s="1"/>
    </row>
    <row r="464" spans="1:14" ht="33" customHeight="1">
      <c r="A464" s="1"/>
      <c r="B464" s="1"/>
      <c r="C464" s="70"/>
      <c r="M464" s="88"/>
      <c r="N464" s="1"/>
    </row>
    <row r="465" spans="1:14" ht="33" customHeight="1">
      <c r="A465" s="1"/>
      <c r="B465" s="1"/>
      <c r="C465" s="70"/>
      <c r="M465" s="88"/>
      <c r="N465" s="1"/>
    </row>
    <row r="466" spans="1:14" ht="33" customHeight="1">
      <c r="A466" s="1"/>
      <c r="B466" s="1"/>
      <c r="C466" s="70"/>
      <c r="M466" s="88"/>
      <c r="N466" s="1"/>
    </row>
    <row r="467" spans="1:14" ht="33" customHeight="1">
      <c r="A467" s="1"/>
      <c r="B467" s="1"/>
      <c r="C467" s="70"/>
      <c r="M467" s="88"/>
      <c r="N467" s="1"/>
    </row>
    <row r="468" spans="1:14" ht="33" customHeight="1">
      <c r="A468" s="1"/>
      <c r="B468" s="1"/>
      <c r="C468" s="70"/>
      <c r="M468" s="88"/>
      <c r="N468" s="1"/>
    </row>
    <row r="469" spans="1:14" ht="33" customHeight="1">
      <c r="A469" s="1"/>
      <c r="B469" s="1"/>
      <c r="C469" s="70"/>
      <c r="M469" s="88"/>
      <c r="N469" s="1"/>
    </row>
    <row r="470" spans="1:14" ht="33" customHeight="1">
      <c r="A470" s="1"/>
      <c r="B470" s="1"/>
      <c r="C470" s="70"/>
      <c r="M470" s="88"/>
      <c r="N470" s="1"/>
    </row>
    <row r="471" spans="1:14" ht="33" customHeight="1">
      <c r="A471" s="1"/>
      <c r="B471" s="1"/>
      <c r="C471" s="70"/>
      <c r="M471" s="88"/>
      <c r="N471" s="1"/>
    </row>
    <row r="472" spans="1:14" ht="33" customHeight="1">
      <c r="A472" s="1"/>
      <c r="B472" s="1"/>
      <c r="C472" s="70"/>
      <c r="M472" s="88"/>
      <c r="N472" s="1"/>
    </row>
    <row r="473" spans="1:14" ht="33" customHeight="1">
      <c r="A473" s="1"/>
      <c r="B473" s="1"/>
      <c r="C473" s="70"/>
      <c r="M473" s="88"/>
      <c r="N473" s="1"/>
    </row>
    <row r="474" spans="1:14" ht="33" customHeight="1">
      <c r="A474" s="1"/>
      <c r="B474" s="1"/>
      <c r="C474" s="70"/>
      <c r="M474" s="88"/>
      <c r="N474" s="1"/>
    </row>
    <row r="475" spans="1:14" ht="33" customHeight="1">
      <c r="A475" s="1"/>
      <c r="B475" s="1"/>
      <c r="C475" s="70"/>
      <c r="M475" s="88"/>
      <c r="N475" s="1"/>
    </row>
    <row r="476" spans="1:14" ht="33" customHeight="1">
      <c r="A476" s="1"/>
      <c r="B476" s="1"/>
      <c r="C476" s="70"/>
      <c r="M476" s="88"/>
      <c r="N476" s="1"/>
    </row>
    <row r="477" spans="1:14" ht="33" customHeight="1">
      <c r="A477" s="1"/>
      <c r="B477" s="1"/>
      <c r="C477" s="70"/>
      <c r="M477" s="88"/>
      <c r="N477" s="1"/>
    </row>
    <row r="478" spans="1:14" ht="33" customHeight="1">
      <c r="A478" s="1"/>
      <c r="B478" s="1"/>
      <c r="C478" s="70"/>
      <c r="M478" s="88"/>
      <c r="N478" s="1"/>
    </row>
    <row r="479" spans="1:14" ht="33" customHeight="1">
      <c r="A479" s="1"/>
      <c r="B479" s="1"/>
      <c r="C479" s="70"/>
      <c r="M479" s="88"/>
      <c r="N479" s="1"/>
    </row>
    <row r="480" spans="1:14" ht="33" customHeight="1">
      <c r="A480" s="1"/>
      <c r="B480" s="1"/>
      <c r="C480" s="70"/>
      <c r="M480" s="88"/>
      <c r="N480" s="1"/>
    </row>
    <row r="481" spans="1:14" ht="33" customHeight="1">
      <c r="A481" s="1"/>
      <c r="B481" s="1"/>
      <c r="C481" s="70"/>
      <c r="M481" s="88"/>
      <c r="N481" s="1"/>
    </row>
    <row r="482" spans="1:14" ht="33" customHeight="1">
      <c r="A482" s="1"/>
      <c r="B482" s="1"/>
      <c r="C482" s="70"/>
      <c r="M482" s="88"/>
      <c r="N482" s="1"/>
    </row>
    <row r="483" spans="1:14" ht="33" customHeight="1">
      <c r="A483" s="1"/>
      <c r="B483" s="1"/>
      <c r="C483" s="70"/>
      <c r="M483" s="88"/>
      <c r="N483" s="1"/>
    </row>
    <row r="484" spans="1:14" ht="33" customHeight="1">
      <c r="A484" s="1"/>
      <c r="B484" s="1"/>
      <c r="C484" s="70"/>
      <c r="M484" s="88"/>
      <c r="N484" s="1"/>
    </row>
    <row r="485" spans="1:14" ht="33" customHeight="1">
      <c r="A485" s="1"/>
      <c r="B485" s="1"/>
      <c r="C485" s="70"/>
      <c r="M485" s="88"/>
      <c r="N485" s="1"/>
    </row>
    <row r="486" spans="1:14" ht="33" customHeight="1">
      <c r="A486" s="1"/>
      <c r="B486" s="1"/>
      <c r="C486" s="70"/>
      <c r="M486" s="88"/>
      <c r="N486" s="1"/>
    </row>
    <row r="487" spans="1:14" ht="33" customHeight="1">
      <c r="A487" s="1"/>
      <c r="B487" s="1"/>
      <c r="C487" s="70"/>
      <c r="M487" s="88"/>
      <c r="N487" s="1"/>
    </row>
    <row r="488" spans="1:14" ht="33" customHeight="1">
      <c r="A488" s="1"/>
      <c r="B488" s="1"/>
      <c r="C488" s="70"/>
      <c r="M488" s="88"/>
      <c r="N488" s="1"/>
    </row>
    <row r="489" spans="1:14" ht="33" customHeight="1">
      <c r="A489" s="1"/>
      <c r="B489" s="1"/>
      <c r="C489" s="70"/>
      <c r="M489" s="88"/>
      <c r="N489" s="1"/>
    </row>
    <row r="490" spans="1:14" ht="33" customHeight="1">
      <c r="A490" s="1"/>
      <c r="B490" s="1"/>
      <c r="C490" s="70"/>
      <c r="M490" s="88"/>
      <c r="N490" s="1"/>
    </row>
    <row r="491" spans="1:14" ht="33" customHeight="1">
      <c r="A491" s="1"/>
      <c r="B491" s="1"/>
      <c r="C491" s="70"/>
      <c r="M491" s="88"/>
      <c r="N491" s="1"/>
    </row>
    <row r="492" spans="1:14" ht="33" customHeight="1">
      <c r="A492" s="1"/>
      <c r="B492" s="1"/>
      <c r="C492" s="70"/>
      <c r="M492" s="88"/>
      <c r="N492" s="1"/>
    </row>
    <row r="493" spans="1:14" ht="33" customHeight="1">
      <c r="A493" s="1"/>
      <c r="B493" s="1"/>
      <c r="C493" s="70"/>
      <c r="M493" s="88"/>
      <c r="N493" s="1"/>
    </row>
    <row r="494" spans="1:14" ht="33" customHeight="1">
      <c r="A494" s="1"/>
      <c r="B494" s="1"/>
      <c r="C494" s="70"/>
      <c r="M494" s="88"/>
      <c r="N494" s="1"/>
    </row>
    <row r="495" spans="1:14" ht="33" customHeight="1">
      <c r="A495" s="1"/>
      <c r="B495" s="1"/>
      <c r="C495" s="70"/>
      <c r="M495" s="88"/>
      <c r="N495" s="1"/>
    </row>
    <row r="496" spans="1:14" ht="33" customHeight="1">
      <c r="A496" s="1"/>
      <c r="B496" s="1"/>
      <c r="C496" s="70"/>
      <c r="M496" s="88"/>
      <c r="N496" s="1"/>
    </row>
    <row r="497" spans="1:14" ht="33" customHeight="1">
      <c r="A497" s="1"/>
      <c r="B497" s="1"/>
      <c r="C497" s="70"/>
      <c r="M497" s="88"/>
      <c r="N497" s="1"/>
    </row>
    <row r="498" spans="1:14" ht="33" customHeight="1">
      <c r="A498" s="1"/>
      <c r="B498" s="1"/>
      <c r="C498" s="70"/>
      <c r="M498" s="88"/>
      <c r="N498" s="1"/>
    </row>
    <row r="499" spans="1:14" ht="33" customHeight="1">
      <c r="A499" s="1"/>
      <c r="B499" s="1"/>
      <c r="C499" s="70"/>
      <c r="M499" s="88"/>
      <c r="N499" s="1"/>
    </row>
    <row r="500" spans="1:14" ht="33" customHeight="1">
      <c r="A500" s="1"/>
      <c r="B500" s="1"/>
      <c r="C500" s="70"/>
      <c r="M500" s="88"/>
      <c r="N500" s="1"/>
    </row>
    <row r="501" spans="1:14" ht="33" customHeight="1">
      <c r="A501" s="1"/>
      <c r="B501" s="1"/>
      <c r="C501" s="70"/>
      <c r="M501" s="88"/>
      <c r="N501" s="1"/>
    </row>
    <row r="502" spans="1:14" ht="33" customHeight="1">
      <c r="A502" s="1"/>
      <c r="B502" s="1"/>
      <c r="C502" s="70"/>
      <c r="M502" s="88"/>
      <c r="N502" s="1"/>
    </row>
    <row r="503" spans="1:14" ht="33" customHeight="1">
      <c r="A503" s="1"/>
      <c r="B503" s="1"/>
      <c r="C503" s="70"/>
      <c r="M503" s="88"/>
      <c r="N503" s="1"/>
    </row>
    <row r="504" spans="1:14" ht="33" customHeight="1">
      <c r="A504" s="1"/>
      <c r="B504" s="1"/>
      <c r="C504" s="70"/>
      <c r="M504" s="88"/>
      <c r="N504" s="1"/>
    </row>
    <row r="505" spans="1:14" ht="33" customHeight="1">
      <c r="A505" s="1"/>
      <c r="B505" s="1"/>
      <c r="C505" s="70"/>
      <c r="M505" s="88"/>
      <c r="N505" s="1"/>
    </row>
    <row r="506" spans="1:14" ht="33" customHeight="1">
      <c r="A506" s="1"/>
      <c r="B506" s="1"/>
      <c r="C506" s="70"/>
      <c r="M506" s="88"/>
      <c r="N506" s="1"/>
    </row>
    <row r="507" spans="1:14" ht="33" customHeight="1">
      <c r="A507" s="1"/>
      <c r="B507" s="1"/>
      <c r="C507" s="70"/>
      <c r="M507" s="88"/>
      <c r="N507" s="1"/>
    </row>
    <row r="508" spans="1:14" ht="33" customHeight="1">
      <c r="A508" s="1"/>
      <c r="B508" s="1"/>
      <c r="C508" s="70"/>
      <c r="M508" s="88"/>
      <c r="N508" s="1"/>
    </row>
    <row r="509" spans="1:14" ht="33" customHeight="1">
      <c r="A509" s="1"/>
      <c r="B509" s="1"/>
      <c r="C509" s="70"/>
      <c r="M509" s="88"/>
      <c r="N509" s="1"/>
    </row>
    <row r="510" spans="1:14" ht="33" customHeight="1">
      <c r="A510" s="1"/>
      <c r="B510" s="1"/>
      <c r="C510" s="70"/>
      <c r="M510" s="88"/>
      <c r="N510" s="1"/>
    </row>
    <row r="511" spans="1:14" ht="33" customHeight="1">
      <c r="A511" s="1"/>
      <c r="B511" s="1"/>
      <c r="C511" s="70"/>
      <c r="M511" s="88"/>
      <c r="N511" s="1"/>
    </row>
    <row r="512" spans="1:14" ht="33" customHeight="1">
      <c r="A512" s="1"/>
      <c r="B512" s="1"/>
      <c r="C512" s="70"/>
      <c r="M512" s="88"/>
      <c r="N512" s="1"/>
    </row>
    <row r="513" spans="1:14" ht="33" customHeight="1">
      <c r="A513" s="1"/>
      <c r="B513" s="1"/>
      <c r="C513" s="70"/>
      <c r="M513" s="88"/>
      <c r="N513" s="1"/>
    </row>
    <row r="514" spans="1:14" ht="33" customHeight="1">
      <c r="A514" s="1"/>
      <c r="B514" s="1"/>
      <c r="C514" s="70"/>
      <c r="M514" s="88"/>
      <c r="N514" s="1"/>
    </row>
    <row r="515" spans="1:14" ht="33" customHeight="1">
      <c r="A515" s="1"/>
      <c r="B515" s="1"/>
      <c r="C515" s="70"/>
      <c r="M515" s="88"/>
      <c r="N515" s="1"/>
    </row>
    <row r="516" spans="1:14" ht="33" customHeight="1">
      <c r="A516" s="1"/>
      <c r="B516" s="1"/>
      <c r="C516" s="70"/>
      <c r="M516" s="88"/>
      <c r="N516" s="1"/>
    </row>
    <row r="517" spans="1:14" ht="33" customHeight="1">
      <c r="A517" s="1"/>
      <c r="B517" s="1"/>
      <c r="C517" s="70"/>
      <c r="M517" s="88"/>
      <c r="N517" s="1"/>
    </row>
    <row r="518" spans="1:14" ht="33" customHeight="1">
      <c r="A518" s="1"/>
      <c r="B518" s="1"/>
      <c r="C518" s="70"/>
      <c r="M518" s="88"/>
      <c r="N518" s="1"/>
    </row>
    <row r="519" spans="1:14" ht="33" customHeight="1">
      <c r="A519" s="1"/>
      <c r="B519" s="1"/>
      <c r="C519" s="70"/>
      <c r="M519" s="88"/>
      <c r="N519" s="1"/>
    </row>
    <row r="520" spans="1:14" ht="33" customHeight="1">
      <c r="A520" s="1"/>
      <c r="B520" s="1"/>
      <c r="C520" s="70"/>
      <c r="M520" s="88"/>
      <c r="N520" s="1"/>
    </row>
    <row r="521" spans="1:14" ht="33" customHeight="1">
      <c r="A521" s="1"/>
      <c r="B521" s="1"/>
      <c r="C521" s="70"/>
      <c r="M521" s="88"/>
      <c r="N521" s="1"/>
    </row>
    <row r="522" spans="1:14" ht="33" customHeight="1">
      <c r="A522" s="1"/>
      <c r="B522" s="1"/>
      <c r="C522" s="70"/>
      <c r="M522" s="88"/>
      <c r="N522" s="1"/>
    </row>
    <row r="523" spans="1:14" ht="33" customHeight="1">
      <c r="A523" s="1"/>
      <c r="B523" s="1"/>
      <c r="C523" s="70"/>
      <c r="M523" s="88"/>
      <c r="N523" s="1"/>
    </row>
    <row r="524" spans="1:14" ht="33" customHeight="1">
      <c r="A524" s="1"/>
      <c r="B524" s="1"/>
      <c r="C524" s="70"/>
      <c r="M524" s="88"/>
      <c r="N524" s="1"/>
    </row>
    <row r="525" spans="1:14" ht="33" customHeight="1">
      <c r="A525" s="1"/>
      <c r="B525" s="1"/>
      <c r="C525" s="70"/>
      <c r="M525" s="88"/>
      <c r="N525" s="1"/>
    </row>
    <row r="526" spans="1:14" ht="33" customHeight="1">
      <c r="A526" s="1"/>
      <c r="B526" s="1"/>
      <c r="C526" s="70"/>
      <c r="M526" s="88"/>
      <c r="N526" s="1"/>
    </row>
    <row r="527" spans="1:14" ht="33" customHeight="1">
      <c r="A527" s="1"/>
      <c r="B527" s="1"/>
      <c r="C527" s="70"/>
      <c r="M527" s="88"/>
      <c r="N527" s="1"/>
    </row>
    <row r="528" spans="1:14" ht="33" customHeight="1">
      <c r="A528" s="1"/>
      <c r="B528" s="1"/>
      <c r="C528" s="70"/>
      <c r="M528" s="88"/>
      <c r="N528" s="1"/>
    </row>
    <row r="529" spans="1:14" ht="33" customHeight="1">
      <c r="A529" s="1"/>
      <c r="B529" s="1"/>
      <c r="C529" s="70"/>
      <c r="M529" s="88"/>
      <c r="N529" s="1"/>
    </row>
    <row r="530" spans="1:14" ht="33" customHeight="1">
      <c r="A530" s="1"/>
      <c r="B530" s="1"/>
      <c r="C530" s="70"/>
      <c r="M530" s="88"/>
      <c r="N530" s="1"/>
    </row>
    <row r="531" spans="1:14" ht="33" customHeight="1">
      <c r="A531" s="1"/>
      <c r="B531" s="1"/>
      <c r="C531" s="70"/>
      <c r="M531" s="88"/>
      <c r="N531" s="1"/>
    </row>
    <row r="532" spans="1:14" ht="33" customHeight="1">
      <c r="A532" s="1"/>
      <c r="B532" s="1"/>
      <c r="C532" s="70"/>
      <c r="M532" s="88"/>
      <c r="N532" s="1"/>
    </row>
    <row r="533" spans="1:14" ht="33" customHeight="1">
      <c r="A533" s="1"/>
      <c r="B533" s="1"/>
      <c r="C533" s="70"/>
      <c r="M533" s="88"/>
      <c r="N533" s="1"/>
    </row>
    <row r="534" spans="1:14" ht="33" customHeight="1">
      <c r="A534" s="1"/>
      <c r="B534" s="1"/>
      <c r="C534" s="70"/>
      <c r="M534" s="88"/>
      <c r="N534" s="1"/>
    </row>
    <row r="535" spans="1:14" ht="33" customHeight="1">
      <c r="A535" s="1"/>
      <c r="B535" s="1"/>
      <c r="C535" s="70"/>
      <c r="M535" s="88"/>
      <c r="N535" s="1"/>
    </row>
    <row r="536" spans="1:14" ht="33" customHeight="1">
      <c r="A536" s="1"/>
      <c r="B536" s="1"/>
      <c r="C536" s="70"/>
      <c r="M536" s="88"/>
      <c r="N536" s="1"/>
    </row>
    <row r="537" spans="1:14" ht="33" customHeight="1">
      <c r="A537" s="1"/>
      <c r="B537" s="1"/>
      <c r="C537" s="70"/>
      <c r="M537" s="88"/>
      <c r="N537" s="1"/>
    </row>
    <row r="538" spans="1:14" ht="33" customHeight="1">
      <c r="A538" s="1"/>
      <c r="B538" s="1"/>
      <c r="C538" s="70"/>
      <c r="M538" s="88"/>
      <c r="N538" s="1"/>
    </row>
    <row r="539" spans="1:14" ht="33" customHeight="1">
      <c r="A539" s="1"/>
      <c r="B539" s="1"/>
      <c r="C539" s="70"/>
      <c r="M539" s="88"/>
      <c r="N539" s="1"/>
    </row>
    <row r="540" spans="1:14" ht="33" customHeight="1">
      <c r="A540" s="1"/>
      <c r="B540" s="1"/>
      <c r="C540" s="70"/>
      <c r="M540" s="88"/>
      <c r="N540" s="1"/>
    </row>
    <row r="541" spans="1:14" ht="33" customHeight="1">
      <c r="A541" s="1"/>
      <c r="B541" s="1"/>
      <c r="C541" s="70"/>
      <c r="M541" s="88"/>
      <c r="N541" s="1"/>
    </row>
    <row r="542" spans="1:14" ht="33" customHeight="1">
      <c r="A542" s="1"/>
      <c r="B542" s="1"/>
      <c r="C542" s="70"/>
      <c r="M542" s="88"/>
      <c r="N542" s="1"/>
    </row>
    <row r="543" spans="1:14" ht="33" customHeight="1">
      <c r="A543" s="1"/>
      <c r="B543" s="1"/>
      <c r="C543" s="70"/>
      <c r="M543" s="88"/>
      <c r="N543" s="1"/>
    </row>
    <row r="544" spans="1:14" ht="33" customHeight="1">
      <c r="A544" s="1"/>
      <c r="B544" s="1"/>
      <c r="C544" s="70"/>
      <c r="M544" s="88"/>
      <c r="N544" s="1"/>
    </row>
    <row r="545" spans="1:14" ht="33" customHeight="1">
      <c r="A545" s="1"/>
      <c r="B545" s="1"/>
      <c r="C545" s="70"/>
      <c r="M545" s="88"/>
      <c r="N545" s="1"/>
    </row>
    <row r="546" spans="1:14" ht="33" customHeight="1">
      <c r="A546" s="1"/>
      <c r="B546" s="1"/>
      <c r="C546" s="70"/>
      <c r="M546" s="88"/>
      <c r="N546" s="1"/>
    </row>
    <row r="547" spans="1:14" ht="33" customHeight="1">
      <c r="A547" s="1"/>
      <c r="B547" s="1"/>
      <c r="C547" s="70"/>
      <c r="M547" s="88"/>
      <c r="N547" s="1"/>
    </row>
    <row r="548" spans="1:14" ht="33" customHeight="1">
      <c r="A548" s="1"/>
      <c r="B548" s="1"/>
      <c r="C548" s="70"/>
      <c r="M548" s="88"/>
      <c r="N548" s="1"/>
    </row>
    <row r="549" spans="1:14" ht="33" customHeight="1">
      <c r="A549" s="1"/>
      <c r="B549" s="1"/>
      <c r="C549" s="70"/>
      <c r="M549" s="88"/>
      <c r="N549" s="1"/>
    </row>
    <row r="550" spans="1:14" ht="33" customHeight="1">
      <c r="A550" s="1"/>
      <c r="B550" s="1"/>
      <c r="C550" s="70"/>
      <c r="M550" s="88"/>
      <c r="N550" s="1"/>
    </row>
    <row r="551" spans="1:14" ht="33" customHeight="1">
      <c r="A551" s="1"/>
      <c r="B551" s="1"/>
      <c r="C551" s="70"/>
      <c r="M551" s="88"/>
      <c r="N551" s="1"/>
    </row>
    <row r="552" spans="1:14" ht="33" customHeight="1">
      <c r="A552" s="1"/>
      <c r="B552" s="1"/>
      <c r="C552" s="70"/>
      <c r="M552" s="88"/>
      <c r="N552" s="1"/>
    </row>
    <row r="553" spans="1:14" ht="33" customHeight="1">
      <c r="A553" s="1"/>
      <c r="B553" s="1"/>
      <c r="C553" s="70"/>
      <c r="M553" s="88"/>
      <c r="N553" s="1"/>
    </row>
    <row r="554" spans="1:14" ht="33" customHeight="1">
      <c r="A554" s="1"/>
      <c r="B554" s="1"/>
      <c r="C554" s="70"/>
      <c r="M554" s="88"/>
      <c r="N554" s="1"/>
    </row>
    <row r="555" spans="1:14" ht="33" customHeight="1">
      <c r="A555" s="1"/>
      <c r="B555" s="1"/>
      <c r="C555" s="70"/>
      <c r="M555" s="88"/>
      <c r="N555" s="1"/>
    </row>
    <row r="556" spans="1:14" ht="33" customHeight="1">
      <c r="A556" s="1"/>
      <c r="B556" s="1"/>
      <c r="C556" s="70"/>
      <c r="M556" s="88"/>
      <c r="N556" s="1"/>
    </row>
    <row r="557" spans="1:14" ht="33" customHeight="1">
      <c r="A557" s="1"/>
      <c r="B557" s="1"/>
      <c r="C557" s="70"/>
      <c r="M557" s="88"/>
      <c r="N557" s="1"/>
    </row>
    <row r="558" spans="1:14" ht="33" customHeight="1">
      <c r="A558" s="1"/>
      <c r="B558" s="1"/>
      <c r="C558" s="70"/>
      <c r="M558" s="88"/>
      <c r="N558" s="1"/>
    </row>
    <row r="559" spans="1:14" ht="33" customHeight="1">
      <c r="A559" s="1"/>
      <c r="B559" s="1"/>
      <c r="C559" s="70"/>
      <c r="M559" s="88"/>
      <c r="N559" s="1"/>
    </row>
    <row r="560" spans="1:14" ht="33" customHeight="1">
      <c r="A560" s="1"/>
      <c r="B560" s="1"/>
      <c r="C560" s="70"/>
      <c r="M560" s="88"/>
      <c r="N560" s="1"/>
    </row>
    <row r="561" spans="1:14" ht="33" customHeight="1">
      <c r="A561" s="1"/>
      <c r="B561" s="1"/>
      <c r="C561" s="70"/>
      <c r="M561" s="88"/>
      <c r="N561" s="1"/>
    </row>
    <row r="562" spans="1:14" ht="33" customHeight="1">
      <c r="A562" s="1"/>
      <c r="B562" s="1"/>
      <c r="C562" s="70"/>
      <c r="M562" s="88"/>
      <c r="N562" s="1"/>
    </row>
    <row r="563" spans="1:14" ht="33" customHeight="1">
      <c r="A563" s="1"/>
      <c r="B563" s="1"/>
      <c r="C563" s="70"/>
      <c r="M563" s="88"/>
      <c r="N563" s="1"/>
    </row>
    <row r="564" spans="1:14" ht="33" customHeight="1">
      <c r="A564" s="1"/>
      <c r="B564" s="1"/>
      <c r="C564" s="70"/>
      <c r="M564" s="88"/>
      <c r="N564" s="1"/>
    </row>
    <row r="565" spans="1:14" ht="33" customHeight="1">
      <c r="A565" s="1"/>
      <c r="B565" s="1"/>
      <c r="C565" s="70"/>
      <c r="M565" s="88"/>
      <c r="N565" s="1"/>
    </row>
    <row r="566" spans="1:14" ht="33" customHeight="1">
      <c r="A566" s="1"/>
      <c r="B566" s="1"/>
      <c r="C566" s="70"/>
      <c r="M566" s="88"/>
      <c r="N566" s="1"/>
    </row>
    <row r="567" spans="1:14" ht="33" customHeight="1">
      <c r="A567" s="1"/>
      <c r="B567" s="1"/>
      <c r="C567" s="70"/>
      <c r="M567" s="88"/>
      <c r="N567" s="1"/>
    </row>
    <row r="568" spans="1:14" ht="33" customHeight="1">
      <c r="A568" s="1"/>
      <c r="B568" s="1"/>
      <c r="C568" s="70"/>
      <c r="M568" s="88"/>
      <c r="N568" s="1"/>
    </row>
    <row r="569" spans="1:14" ht="33" customHeight="1">
      <c r="A569" s="1"/>
      <c r="B569" s="1"/>
      <c r="C569" s="70"/>
      <c r="M569" s="88"/>
      <c r="N569" s="1"/>
    </row>
    <row r="570" spans="1:14" ht="33" customHeight="1">
      <c r="A570" s="1"/>
      <c r="B570" s="1"/>
      <c r="C570" s="70"/>
      <c r="M570" s="88"/>
      <c r="N570" s="1"/>
    </row>
    <row r="571" spans="1:14" ht="33" customHeight="1">
      <c r="A571" s="1"/>
      <c r="B571" s="1"/>
      <c r="C571" s="70"/>
      <c r="M571" s="88"/>
      <c r="N571" s="1"/>
    </row>
    <row r="572" spans="1:14" ht="33" customHeight="1">
      <c r="A572" s="1"/>
      <c r="B572" s="1"/>
      <c r="C572" s="70"/>
      <c r="M572" s="88"/>
      <c r="N572" s="1"/>
    </row>
    <row r="573" spans="1:14" ht="33" customHeight="1">
      <c r="A573" s="1"/>
      <c r="B573" s="1"/>
      <c r="C573" s="70"/>
      <c r="M573" s="88"/>
      <c r="N573" s="1"/>
    </row>
    <row r="574" spans="1:14" ht="33" customHeight="1">
      <c r="A574" s="1"/>
      <c r="B574" s="1"/>
      <c r="C574" s="70"/>
      <c r="M574" s="88"/>
      <c r="N574" s="1"/>
    </row>
    <row r="575" spans="1:14" ht="33" customHeight="1">
      <c r="A575" s="1"/>
      <c r="B575" s="1"/>
      <c r="C575" s="70"/>
      <c r="M575" s="88"/>
      <c r="N575" s="1"/>
    </row>
    <row r="576" spans="1:14" ht="33" customHeight="1">
      <c r="A576" s="1"/>
      <c r="B576" s="1"/>
      <c r="C576" s="70"/>
      <c r="M576" s="88"/>
      <c r="N576" s="1"/>
    </row>
    <row r="577" spans="1:14" ht="33" customHeight="1">
      <c r="A577" s="1"/>
      <c r="B577" s="1"/>
      <c r="C577" s="70"/>
      <c r="M577" s="88"/>
      <c r="N577" s="1"/>
    </row>
    <row r="578" spans="1:14" ht="33" customHeight="1">
      <c r="A578" s="1"/>
      <c r="B578" s="1"/>
      <c r="C578" s="70"/>
      <c r="M578" s="88"/>
      <c r="N578" s="1"/>
    </row>
    <row r="579" spans="1:14" ht="33" customHeight="1">
      <c r="A579" s="1"/>
      <c r="B579" s="1"/>
      <c r="C579" s="70"/>
      <c r="M579" s="88"/>
      <c r="N579" s="1"/>
    </row>
    <row r="580" spans="1:14" ht="33" customHeight="1">
      <c r="A580" s="1"/>
      <c r="B580" s="1"/>
      <c r="C580" s="70"/>
      <c r="M580" s="88"/>
      <c r="N580" s="1"/>
    </row>
    <row r="581" spans="1:14" ht="33" customHeight="1">
      <c r="A581" s="1"/>
      <c r="B581" s="1"/>
      <c r="C581" s="70"/>
      <c r="M581" s="88"/>
      <c r="N581" s="1"/>
    </row>
    <row r="582" spans="1:14" ht="33" customHeight="1">
      <c r="A582" s="1"/>
      <c r="B582" s="1"/>
      <c r="C582" s="70"/>
      <c r="M582" s="88"/>
      <c r="N582" s="1"/>
    </row>
    <row r="583" spans="1:14" ht="33" customHeight="1">
      <c r="A583" s="1"/>
      <c r="B583" s="1"/>
      <c r="C583" s="70"/>
      <c r="M583" s="88"/>
      <c r="N583" s="1"/>
    </row>
    <row r="584" spans="1:14" ht="33" customHeight="1">
      <c r="A584" s="1"/>
      <c r="B584" s="1"/>
      <c r="C584" s="70"/>
      <c r="M584" s="88"/>
      <c r="N584" s="1"/>
    </row>
    <row r="585" spans="1:14" ht="33" customHeight="1">
      <c r="A585" s="1"/>
      <c r="B585" s="1"/>
      <c r="C585" s="70"/>
      <c r="M585" s="88"/>
      <c r="N585" s="1"/>
    </row>
    <row r="586" spans="1:14" ht="33" customHeight="1">
      <c r="A586" s="1"/>
      <c r="B586" s="1"/>
      <c r="C586" s="70"/>
      <c r="M586" s="88"/>
      <c r="N586" s="1"/>
    </row>
    <row r="587" spans="1:14" ht="33" customHeight="1">
      <c r="A587" s="1"/>
      <c r="B587" s="1"/>
      <c r="C587" s="70"/>
      <c r="M587" s="88"/>
      <c r="N587" s="1"/>
    </row>
    <row r="588" spans="1:14" ht="33" customHeight="1">
      <c r="A588" s="1"/>
      <c r="B588" s="1"/>
      <c r="C588" s="70"/>
      <c r="M588" s="88"/>
      <c r="N588" s="1"/>
    </row>
    <row r="589" spans="1:14" ht="33" customHeight="1">
      <c r="A589" s="1"/>
      <c r="B589" s="1"/>
      <c r="C589" s="70"/>
      <c r="M589" s="88"/>
      <c r="N589" s="1"/>
    </row>
    <row r="590" spans="1:14" ht="33" customHeight="1">
      <c r="A590" s="1"/>
      <c r="B590" s="1"/>
      <c r="C590" s="70"/>
      <c r="M590" s="88"/>
      <c r="N590" s="1"/>
    </row>
    <row r="591" spans="1:14" ht="33" customHeight="1">
      <c r="A591" s="1"/>
      <c r="B591" s="1"/>
      <c r="C591" s="70"/>
      <c r="M591" s="88"/>
      <c r="N591" s="1"/>
    </row>
    <row r="592" spans="1:14" ht="33" customHeight="1">
      <c r="A592" s="1"/>
      <c r="B592" s="1"/>
      <c r="C592" s="70"/>
      <c r="M592" s="88"/>
      <c r="N592" s="1"/>
    </row>
    <row r="593" spans="1:14" ht="33" customHeight="1">
      <c r="A593" s="1"/>
      <c r="B593" s="1"/>
      <c r="C593" s="70"/>
      <c r="M593" s="88"/>
      <c r="N593" s="1"/>
    </row>
    <row r="594" spans="1:14" ht="33" customHeight="1">
      <c r="A594" s="1"/>
      <c r="B594" s="1"/>
      <c r="C594" s="70"/>
      <c r="M594" s="88"/>
      <c r="N594" s="1"/>
    </row>
    <row r="595" spans="1:14" ht="33" customHeight="1">
      <c r="A595" s="1"/>
      <c r="B595" s="1"/>
      <c r="C595" s="70"/>
      <c r="M595" s="88"/>
      <c r="N595" s="1"/>
    </row>
    <row r="596" spans="1:14" ht="33" customHeight="1">
      <c r="A596" s="1"/>
      <c r="B596" s="1"/>
      <c r="C596" s="70"/>
      <c r="M596" s="88"/>
      <c r="N596" s="1"/>
    </row>
    <row r="597" spans="1:14" ht="33" customHeight="1">
      <c r="A597" s="1"/>
      <c r="B597" s="1"/>
      <c r="C597" s="70"/>
      <c r="M597" s="88"/>
      <c r="N597" s="1"/>
    </row>
    <row r="598" spans="1:14" ht="33" customHeight="1">
      <c r="A598" s="1"/>
      <c r="B598" s="1"/>
      <c r="C598" s="70"/>
      <c r="M598" s="88"/>
      <c r="N598" s="1"/>
    </row>
    <row r="599" spans="1:14" ht="33" customHeight="1">
      <c r="A599" s="1"/>
      <c r="B599" s="1"/>
      <c r="C599" s="70"/>
      <c r="M599" s="88"/>
      <c r="N599" s="1"/>
    </row>
    <row r="600" spans="1:14" ht="33" customHeight="1">
      <c r="A600" s="1"/>
      <c r="B600" s="1"/>
      <c r="C600" s="70"/>
      <c r="M600" s="88"/>
      <c r="N600" s="1"/>
    </row>
    <row r="601" spans="1:14" ht="33" customHeight="1">
      <c r="A601" s="1"/>
      <c r="B601" s="1"/>
      <c r="C601" s="70"/>
      <c r="M601" s="88"/>
      <c r="N601" s="1"/>
    </row>
    <row r="602" spans="1:14" ht="33" customHeight="1">
      <c r="A602" s="1"/>
      <c r="B602" s="1"/>
      <c r="C602" s="70"/>
      <c r="M602" s="88"/>
      <c r="N602" s="1"/>
    </row>
    <row r="603" spans="1:14" ht="33" customHeight="1">
      <c r="A603" s="1"/>
      <c r="B603" s="1"/>
      <c r="C603" s="70"/>
      <c r="M603" s="88"/>
      <c r="N603" s="1"/>
    </row>
    <row r="604" spans="1:14" ht="33" customHeight="1">
      <c r="A604" s="1"/>
      <c r="B604" s="1"/>
      <c r="C604" s="70"/>
      <c r="M604" s="88"/>
      <c r="N604" s="1"/>
    </row>
    <row r="605" spans="1:14" ht="33" customHeight="1">
      <c r="A605" s="1"/>
      <c r="B605" s="1"/>
      <c r="C605" s="70"/>
      <c r="M605" s="88"/>
      <c r="N605" s="1"/>
    </row>
    <row r="606" spans="1:14" ht="33" customHeight="1">
      <c r="A606" s="1"/>
      <c r="B606" s="1"/>
      <c r="C606" s="70"/>
      <c r="M606" s="88"/>
      <c r="N606" s="1"/>
    </row>
    <row r="607" spans="1:14" ht="33" customHeight="1">
      <c r="A607" s="1"/>
      <c r="B607" s="1"/>
      <c r="C607" s="70"/>
      <c r="M607" s="88"/>
      <c r="N607" s="1"/>
    </row>
    <row r="608" spans="1:14" ht="33" customHeight="1">
      <c r="A608" s="1"/>
      <c r="B608" s="1"/>
      <c r="C608" s="70"/>
      <c r="M608" s="88"/>
      <c r="N608" s="1"/>
    </row>
    <row r="609" spans="1:14" ht="33" customHeight="1">
      <c r="A609" s="1"/>
      <c r="B609" s="1"/>
      <c r="C609" s="70"/>
      <c r="M609" s="88"/>
      <c r="N609" s="1"/>
    </row>
    <row r="610" spans="1:14" ht="33" customHeight="1">
      <c r="A610" s="1"/>
      <c r="B610" s="1"/>
      <c r="C610" s="70"/>
      <c r="M610" s="88"/>
      <c r="N610" s="1"/>
    </row>
    <row r="611" spans="1:14" ht="33" customHeight="1">
      <c r="A611" s="1"/>
      <c r="B611" s="1"/>
      <c r="C611" s="70"/>
      <c r="M611" s="88"/>
      <c r="N611" s="1"/>
    </row>
    <row r="612" spans="1:14" ht="33" customHeight="1">
      <c r="A612" s="1"/>
      <c r="B612" s="1"/>
      <c r="C612" s="70"/>
      <c r="M612" s="88"/>
      <c r="N612" s="1"/>
    </row>
    <row r="613" spans="1:14" ht="33" customHeight="1">
      <c r="A613" s="1"/>
      <c r="B613" s="1"/>
      <c r="C613" s="70"/>
      <c r="M613" s="88"/>
      <c r="N613" s="1"/>
    </row>
    <row r="614" spans="1:14" ht="33" customHeight="1">
      <c r="A614" s="1"/>
      <c r="B614" s="1"/>
      <c r="C614" s="70"/>
      <c r="M614" s="88"/>
      <c r="N614" s="1"/>
    </row>
    <row r="615" spans="1:14" ht="33" customHeight="1">
      <c r="A615" s="1"/>
      <c r="B615" s="1"/>
      <c r="C615" s="70"/>
      <c r="M615" s="88"/>
      <c r="N615" s="1"/>
    </row>
    <row r="616" spans="1:14" ht="33" customHeight="1">
      <c r="A616" s="1"/>
      <c r="B616" s="1"/>
      <c r="C616" s="70"/>
      <c r="M616" s="88"/>
      <c r="N616" s="1"/>
    </row>
    <row r="617" spans="1:14" ht="33" customHeight="1">
      <c r="A617" s="1"/>
      <c r="B617" s="1"/>
      <c r="C617" s="70"/>
      <c r="M617" s="88"/>
      <c r="N617" s="1"/>
    </row>
    <row r="618" spans="1:14" ht="33" customHeight="1">
      <c r="A618" s="1"/>
      <c r="B618" s="1"/>
      <c r="C618" s="70"/>
      <c r="M618" s="88"/>
      <c r="N618" s="1"/>
    </row>
    <row r="619" spans="1:14" ht="33" customHeight="1">
      <c r="A619" s="1"/>
      <c r="B619" s="1"/>
      <c r="C619" s="70"/>
      <c r="M619" s="88"/>
      <c r="N619" s="1"/>
    </row>
    <row r="620" spans="1:14" ht="33" customHeight="1">
      <c r="A620" s="1"/>
      <c r="B620" s="1"/>
      <c r="C620" s="70"/>
      <c r="M620" s="88"/>
      <c r="N620" s="1"/>
    </row>
    <row r="621" spans="1:14" ht="33" customHeight="1">
      <c r="A621" s="1"/>
      <c r="B621" s="1"/>
      <c r="C621" s="70"/>
      <c r="M621" s="88"/>
      <c r="N621" s="1"/>
    </row>
    <row r="622" spans="1:14" ht="33" customHeight="1">
      <c r="A622" s="1"/>
      <c r="B622" s="1"/>
      <c r="C622" s="70"/>
      <c r="M622" s="88"/>
      <c r="N622" s="1"/>
    </row>
    <row r="623" spans="1:14" ht="33" customHeight="1">
      <c r="A623" s="1"/>
      <c r="B623" s="1"/>
      <c r="C623" s="70"/>
      <c r="M623" s="88"/>
      <c r="N623" s="1"/>
    </row>
    <row r="624" spans="1:14" ht="33" customHeight="1">
      <c r="A624" s="1"/>
      <c r="B624" s="1"/>
      <c r="C624" s="70"/>
      <c r="M624" s="88"/>
      <c r="N624" s="1"/>
    </row>
    <row r="625" spans="1:14" ht="33" customHeight="1">
      <c r="A625" s="1"/>
      <c r="B625" s="1"/>
      <c r="C625" s="70"/>
      <c r="M625" s="88"/>
      <c r="N625" s="1"/>
    </row>
    <row r="626" spans="1:14" ht="33" customHeight="1">
      <c r="A626" s="1"/>
      <c r="B626" s="1"/>
      <c r="C626" s="70"/>
      <c r="M626" s="88"/>
      <c r="N626" s="1"/>
    </row>
    <row r="627" spans="1:14" ht="33" customHeight="1">
      <c r="A627" s="1"/>
      <c r="B627" s="1"/>
      <c r="C627" s="70"/>
      <c r="M627" s="88"/>
      <c r="N627" s="1"/>
    </row>
    <row r="628" spans="1:14" ht="33" customHeight="1">
      <c r="A628" s="1"/>
      <c r="B628" s="1"/>
      <c r="C628" s="70"/>
      <c r="M628" s="88"/>
      <c r="N628" s="1"/>
    </row>
    <row r="629" spans="1:14" ht="33" customHeight="1">
      <c r="A629" s="1"/>
      <c r="B629" s="1"/>
      <c r="C629" s="70"/>
      <c r="M629" s="88"/>
      <c r="N629" s="1"/>
    </row>
    <row r="630" spans="1:14" ht="33" customHeight="1">
      <c r="A630" s="1"/>
      <c r="B630" s="1"/>
      <c r="C630" s="70"/>
      <c r="M630" s="88"/>
      <c r="N630" s="1"/>
    </row>
    <row r="631" spans="1:14" ht="33" customHeight="1">
      <c r="A631" s="1"/>
      <c r="B631" s="1"/>
      <c r="C631" s="70"/>
      <c r="M631" s="88"/>
      <c r="N631" s="1"/>
    </row>
    <row r="632" spans="1:14" ht="33" customHeight="1">
      <c r="A632" s="1"/>
      <c r="B632" s="1"/>
      <c r="C632" s="70"/>
      <c r="M632" s="88"/>
      <c r="N632" s="1"/>
    </row>
    <row r="633" spans="1:14" ht="33" customHeight="1">
      <c r="A633" s="1"/>
      <c r="B633" s="1"/>
      <c r="C633" s="70"/>
      <c r="M633" s="88"/>
      <c r="N633" s="1"/>
    </row>
    <row r="634" spans="1:14" ht="33" customHeight="1">
      <c r="A634" s="1"/>
      <c r="B634" s="1"/>
      <c r="C634" s="70"/>
      <c r="M634" s="88"/>
      <c r="N634" s="1"/>
    </row>
    <row r="635" spans="1:14" ht="33" customHeight="1">
      <c r="A635" s="1"/>
      <c r="B635" s="1"/>
      <c r="C635" s="70"/>
      <c r="M635" s="88"/>
      <c r="N635" s="1"/>
    </row>
    <row r="636" spans="1:14" ht="33" customHeight="1">
      <c r="A636" s="1"/>
      <c r="B636" s="1"/>
      <c r="C636" s="70"/>
      <c r="M636" s="88"/>
      <c r="N636" s="1"/>
    </row>
    <row r="637" spans="1:14" ht="33" customHeight="1">
      <c r="A637" s="1"/>
      <c r="B637" s="1"/>
      <c r="C637" s="70"/>
      <c r="M637" s="88"/>
      <c r="N637" s="1"/>
    </row>
    <row r="638" spans="1:14" ht="33" customHeight="1">
      <c r="A638" s="1"/>
      <c r="B638" s="1"/>
      <c r="C638" s="70"/>
      <c r="M638" s="88"/>
      <c r="N638" s="1"/>
    </row>
    <row r="639" spans="1:14" ht="33" customHeight="1">
      <c r="A639" s="1"/>
      <c r="B639" s="1"/>
      <c r="C639" s="70"/>
      <c r="M639" s="88"/>
      <c r="N639" s="1"/>
    </row>
    <row r="640" spans="1:14" ht="33" customHeight="1">
      <c r="A640" s="1"/>
      <c r="B640" s="1"/>
      <c r="C640" s="70"/>
      <c r="M640" s="88"/>
      <c r="N640" s="1"/>
    </row>
    <row r="641" spans="1:14" ht="33" customHeight="1">
      <c r="A641" s="1"/>
      <c r="B641" s="1"/>
      <c r="C641" s="70"/>
      <c r="M641" s="88"/>
      <c r="N641" s="1"/>
    </row>
    <row r="642" spans="1:14" ht="33" customHeight="1">
      <c r="A642" s="1"/>
      <c r="B642" s="1"/>
      <c r="C642" s="70"/>
      <c r="M642" s="88"/>
      <c r="N642" s="1"/>
    </row>
    <row r="643" spans="1:14" ht="33" customHeight="1">
      <c r="A643" s="1"/>
      <c r="B643" s="1"/>
      <c r="C643" s="70"/>
      <c r="M643" s="88"/>
      <c r="N643" s="1"/>
    </row>
    <row r="644" spans="1:14" ht="33" customHeight="1">
      <c r="A644" s="1"/>
      <c r="B644" s="1"/>
      <c r="C644" s="70"/>
      <c r="M644" s="88"/>
      <c r="N644" s="1"/>
    </row>
    <row r="645" spans="1:14" ht="33" customHeight="1">
      <c r="A645" s="1"/>
      <c r="B645" s="1"/>
      <c r="C645" s="70"/>
      <c r="M645" s="88"/>
      <c r="N645" s="1"/>
    </row>
    <row r="646" spans="1:14" ht="33" customHeight="1">
      <c r="A646" s="1"/>
      <c r="B646" s="1"/>
      <c r="C646" s="70"/>
      <c r="M646" s="88"/>
      <c r="N646" s="1"/>
    </row>
    <row r="647" spans="1:14" ht="33" customHeight="1">
      <c r="A647" s="1"/>
      <c r="B647" s="1"/>
      <c r="C647" s="70"/>
      <c r="M647" s="88"/>
      <c r="N647" s="1"/>
    </row>
    <row r="648" spans="1:14" ht="33" customHeight="1">
      <c r="A648" s="1"/>
      <c r="B648" s="1"/>
      <c r="C648" s="70"/>
      <c r="M648" s="88"/>
      <c r="N648" s="1"/>
    </row>
    <row r="649" spans="1:14" ht="33" customHeight="1">
      <c r="A649" s="1"/>
      <c r="B649" s="1"/>
      <c r="C649" s="70"/>
      <c r="M649" s="88"/>
      <c r="N649" s="1"/>
    </row>
    <row r="650" spans="1:14" ht="33" customHeight="1">
      <c r="A650" s="1"/>
      <c r="B650" s="1"/>
      <c r="C650" s="70"/>
      <c r="M650" s="88"/>
      <c r="N650" s="1"/>
    </row>
    <row r="651" spans="1:14" ht="33" customHeight="1">
      <c r="A651" s="1"/>
      <c r="B651" s="1"/>
      <c r="C651" s="70"/>
      <c r="M651" s="88"/>
      <c r="N651" s="1"/>
    </row>
    <row r="652" spans="1:14" ht="33" customHeight="1">
      <c r="A652" s="1"/>
      <c r="B652" s="1"/>
      <c r="C652" s="70"/>
      <c r="M652" s="88"/>
      <c r="N652" s="1"/>
    </row>
    <row r="653" spans="1:14" ht="33" customHeight="1">
      <c r="A653" s="1"/>
      <c r="B653" s="1"/>
      <c r="C653" s="70"/>
      <c r="M653" s="88"/>
      <c r="N653" s="1"/>
    </row>
    <row r="654" spans="1:14" ht="33" customHeight="1">
      <c r="A654" s="1"/>
      <c r="B654" s="1"/>
      <c r="C654" s="70"/>
      <c r="M654" s="88"/>
      <c r="N654" s="1"/>
    </row>
    <row r="655" spans="1:14" ht="33" customHeight="1">
      <c r="A655" s="1"/>
      <c r="B655" s="1"/>
      <c r="C655" s="70"/>
      <c r="M655" s="88"/>
      <c r="N655" s="1"/>
    </row>
    <row r="656" spans="1:14" ht="33" customHeight="1">
      <c r="A656" s="1"/>
      <c r="B656" s="1"/>
      <c r="C656" s="70"/>
      <c r="M656" s="88"/>
      <c r="N656" s="1"/>
    </row>
    <row r="657" spans="1:14" ht="33" customHeight="1">
      <c r="A657" s="1"/>
      <c r="B657" s="1"/>
      <c r="C657" s="70"/>
      <c r="M657" s="88"/>
      <c r="N657" s="1"/>
    </row>
    <row r="658" spans="1:14" ht="33" customHeight="1">
      <c r="A658" s="1"/>
      <c r="B658" s="1"/>
      <c r="C658" s="70"/>
      <c r="M658" s="88"/>
      <c r="N658" s="1"/>
    </row>
    <row r="659" spans="1:14" ht="33" customHeight="1">
      <c r="A659" s="1"/>
      <c r="B659" s="1"/>
      <c r="C659" s="70"/>
      <c r="M659" s="88"/>
      <c r="N659" s="1"/>
    </row>
    <row r="660" spans="1:14" ht="33" customHeight="1">
      <c r="A660" s="1"/>
      <c r="B660" s="1"/>
      <c r="C660" s="70"/>
      <c r="M660" s="88"/>
      <c r="N660" s="1"/>
    </row>
    <row r="661" spans="1:14" ht="33" customHeight="1">
      <c r="A661" s="1"/>
      <c r="B661" s="1"/>
      <c r="C661" s="70"/>
      <c r="M661" s="88"/>
      <c r="N661" s="1"/>
    </row>
    <row r="662" spans="1:14" ht="33" customHeight="1">
      <c r="A662" s="1"/>
      <c r="B662" s="1"/>
      <c r="C662" s="70"/>
      <c r="M662" s="88"/>
      <c r="N662" s="1"/>
    </row>
    <row r="663" spans="1:14" ht="33" customHeight="1">
      <c r="A663" s="1"/>
      <c r="B663" s="1"/>
      <c r="C663" s="70"/>
      <c r="M663" s="88"/>
      <c r="N663" s="1"/>
    </row>
    <row r="664" spans="1:14" ht="33" customHeight="1">
      <c r="A664" s="1"/>
      <c r="B664" s="1"/>
      <c r="C664" s="70"/>
      <c r="M664" s="88"/>
      <c r="N664" s="1"/>
    </row>
    <row r="665" spans="1:14" ht="33" customHeight="1">
      <c r="A665" s="1"/>
      <c r="B665" s="1"/>
      <c r="C665" s="70"/>
      <c r="M665" s="88"/>
      <c r="N665" s="1"/>
    </row>
    <row r="666" spans="1:14" ht="33" customHeight="1">
      <c r="A666" s="1"/>
      <c r="B666" s="1"/>
      <c r="C666" s="70"/>
      <c r="M666" s="88"/>
      <c r="N666" s="1"/>
    </row>
    <row r="667" spans="1:14" ht="33" customHeight="1">
      <c r="A667" s="1"/>
      <c r="B667" s="1"/>
      <c r="C667" s="70"/>
      <c r="M667" s="88"/>
      <c r="N667" s="1"/>
    </row>
    <row r="668" spans="1:14" ht="33" customHeight="1">
      <c r="A668" s="1"/>
      <c r="B668" s="1"/>
      <c r="C668" s="70"/>
      <c r="M668" s="88"/>
      <c r="N668" s="1"/>
    </row>
    <row r="669" spans="1:14" ht="33" customHeight="1">
      <c r="A669" s="1"/>
      <c r="B669" s="1"/>
      <c r="C669" s="70"/>
      <c r="M669" s="88"/>
      <c r="N669" s="1"/>
    </row>
    <row r="670" spans="1:14" ht="33" customHeight="1">
      <c r="A670" s="1"/>
      <c r="B670" s="1"/>
      <c r="C670" s="70"/>
      <c r="M670" s="88"/>
      <c r="N670" s="1"/>
    </row>
    <row r="671" spans="1:14" ht="33" customHeight="1">
      <c r="A671" s="1"/>
      <c r="B671" s="1"/>
      <c r="C671" s="70"/>
      <c r="M671" s="88"/>
      <c r="N671" s="1"/>
    </row>
    <row r="672" spans="1:14" ht="33" customHeight="1">
      <c r="A672" s="1"/>
      <c r="B672" s="1"/>
      <c r="C672" s="70"/>
      <c r="M672" s="88"/>
      <c r="N672" s="1"/>
    </row>
    <row r="673" spans="1:14" ht="33" customHeight="1">
      <c r="A673" s="1"/>
      <c r="B673" s="1"/>
      <c r="C673" s="70"/>
      <c r="M673" s="88"/>
      <c r="N673" s="1"/>
    </row>
    <row r="674" spans="1:14" ht="33" customHeight="1">
      <c r="A674" s="1"/>
      <c r="B674" s="1"/>
      <c r="C674" s="70"/>
      <c r="M674" s="88"/>
      <c r="N674" s="1"/>
    </row>
    <row r="675" spans="1:14" ht="33" customHeight="1">
      <c r="A675" s="1"/>
      <c r="B675" s="1"/>
      <c r="C675" s="70"/>
      <c r="M675" s="88"/>
      <c r="N675" s="1"/>
    </row>
    <row r="676" spans="1:14" ht="33" customHeight="1">
      <c r="A676" s="1"/>
      <c r="B676" s="1"/>
      <c r="C676" s="70"/>
      <c r="M676" s="88"/>
      <c r="N676" s="1"/>
    </row>
    <row r="677" spans="1:14" ht="33" customHeight="1">
      <c r="A677" s="1"/>
      <c r="B677" s="1"/>
      <c r="C677" s="70"/>
      <c r="M677" s="88"/>
      <c r="N677" s="1"/>
    </row>
    <row r="678" spans="1:14" ht="33" customHeight="1">
      <c r="A678" s="1"/>
      <c r="B678" s="1"/>
      <c r="C678" s="70"/>
      <c r="M678" s="88"/>
      <c r="N678" s="1"/>
    </row>
    <row r="679" spans="1:14" ht="33" customHeight="1">
      <c r="A679" s="1"/>
      <c r="B679" s="1"/>
      <c r="C679" s="70"/>
      <c r="M679" s="88"/>
      <c r="N679" s="1"/>
    </row>
    <row r="680" spans="1:14" ht="33" customHeight="1">
      <c r="A680" s="1"/>
      <c r="B680" s="1"/>
      <c r="C680" s="70"/>
      <c r="M680" s="88"/>
      <c r="N680" s="1"/>
    </row>
    <row r="681" spans="1:14" ht="33" customHeight="1">
      <c r="A681" s="1"/>
      <c r="B681" s="1"/>
      <c r="C681" s="70"/>
      <c r="M681" s="88"/>
      <c r="N681" s="1"/>
    </row>
    <row r="682" spans="1:14" ht="33" customHeight="1">
      <c r="A682" s="1"/>
      <c r="B682" s="1"/>
      <c r="C682" s="70"/>
      <c r="M682" s="88"/>
      <c r="N682" s="1"/>
    </row>
    <row r="683" spans="1:14" ht="33" customHeight="1">
      <c r="A683" s="1"/>
      <c r="B683" s="1"/>
      <c r="C683" s="70"/>
      <c r="M683" s="88"/>
      <c r="N683" s="1"/>
    </row>
    <row r="684" spans="1:14" ht="33" customHeight="1">
      <c r="A684" s="1"/>
      <c r="B684" s="1"/>
      <c r="C684" s="70"/>
      <c r="M684" s="88"/>
      <c r="N684" s="1"/>
    </row>
    <row r="685" spans="1:14" ht="33" customHeight="1">
      <c r="A685" s="1"/>
      <c r="B685" s="1"/>
      <c r="C685" s="70"/>
      <c r="M685" s="88"/>
      <c r="N685" s="1"/>
    </row>
    <row r="686" spans="1:14" ht="33" customHeight="1">
      <c r="A686" s="1"/>
      <c r="B686" s="1"/>
      <c r="C686" s="70"/>
      <c r="M686" s="88"/>
      <c r="N686" s="1"/>
    </row>
    <row r="687" spans="1:14" ht="33" customHeight="1">
      <c r="A687" s="1"/>
      <c r="B687" s="1"/>
      <c r="C687" s="70"/>
      <c r="M687" s="88"/>
      <c r="N687" s="1"/>
    </row>
    <row r="688" spans="1:14" ht="33" customHeight="1">
      <c r="A688" s="1"/>
      <c r="B688" s="1"/>
      <c r="C688" s="70"/>
      <c r="M688" s="88"/>
      <c r="N688" s="1"/>
    </row>
    <row r="689" spans="1:14" ht="33" customHeight="1">
      <c r="A689" s="1"/>
      <c r="B689" s="1"/>
      <c r="C689" s="70"/>
      <c r="M689" s="88"/>
      <c r="N689" s="1"/>
    </row>
    <row r="690" spans="1:14" ht="33" customHeight="1">
      <c r="A690" s="1"/>
      <c r="B690" s="1"/>
      <c r="C690" s="70"/>
      <c r="M690" s="88"/>
      <c r="N690" s="1"/>
    </row>
    <row r="691" spans="1:14" ht="33" customHeight="1">
      <c r="A691" s="1"/>
      <c r="B691" s="1"/>
      <c r="C691" s="70"/>
      <c r="M691" s="88"/>
      <c r="N691" s="1"/>
    </row>
    <row r="692" spans="1:14" ht="33" customHeight="1">
      <c r="A692" s="1"/>
      <c r="B692" s="1"/>
      <c r="C692" s="70"/>
      <c r="M692" s="88"/>
      <c r="N692" s="1"/>
    </row>
    <row r="693" spans="1:14" ht="33" customHeight="1">
      <c r="A693" s="1"/>
      <c r="B693" s="1"/>
      <c r="C693" s="70"/>
      <c r="M693" s="88"/>
      <c r="N693" s="1"/>
    </row>
    <row r="694" spans="1:14" ht="33" customHeight="1">
      <c r="A694" s="1"/>
      <c r="B694" s="1"/>
      <c r="C694" s="70"/>
      <c r="M694" s="88"/>
      <c r="N694" s="1"/>
    </row>
    <row r="695" spans="1:14" ht="33" customHeight="1">
      <c r="A695" s="1"/>
      <c r="B695" s="1"/>
      <c r="C695" s="70"/>
      <c r="M695" s="88"/>
      <c r="N695" s="1"/>
    </row>
    <row r="696" spans="1:14" ht="33" customHeight="1">
      <c r="A696" s="1"/>
      <c r="B696" s="1"/>
      <c r="C696" s="70"/>
      <c r="M696" s="88"/>
      <c r="N696" s="1"/>
    </row>
    <row r="697" spans="1:14" ht="33" customHeight="1">
      <c r="A697" s="1"/>
      <c r="B697" s="1"/>
      <c r="C697" s="70"/>
      <c r="M697" s="88"/>
      <c r="N697" s="1"/>
    </row>
    <row r="698" spans="1:14" ht="33" customHeight="1">
      <c r="A698" s="1"/>
      <c r="B698" s="1"/>
      <c r="C698" s="70"/>
      <c r="M698" s="88"/>
      <c r="N698" s="1"/>
    </row>
    <row r="699" spans="1:14" ht="33" customHeight="1">
      <c r="A699" s="1"/>
      <c r="B699" s="1"/>
      <c r="C699" s="70"/>
      <c r="M699" s="88"/>
      <c r="N699" s="1"/>
    </row>
    <row r="700" spans="1:14" ht="33" customHeight="1">
      <c r="A700" s="1"/>
      <c r="B700" s="1"/>
      <c r="C700" s="70"/>
      <c r="M700" s="88"/>
      <c r="N700" s="1"/>
    </row>
    <row r="701" spans="1:14" ht="33" customHeight="1">
      <c r="A701" s="1"/>
      <c r="B701" s="1"/>
      <c r="C701" s="70"/>
      <c r="M701" s="88"/>
      <c r="N701" s="1"/>
    </row>
    <row r="702" spans="1:14" ht="33" customHeight="1">
      <c r="A702" s="1"/>
      <c r="B702" s="1"/>
      <c r="C702" s="70"/>
      <c r="M702" s="88"/>
      <c r="N702" s="1"/>
    </row>
    <row r="703" spans="1:14" ht="33" customHeight="1">
      <c r="A703" s="1"/>
      <c r="B703" s="1"/>
      <c r="C703" s="70"/>
      <c r="M703" s="88"/>
      <c r="N703" s="1"/>
    </row>
    <row r="704" spans="1:14" ht="33" customHeight="1">
      <c r="A704" s="1"/>
      <c r="B704" s="1"/>
      <c r="C704" s="70"/>
      <c r="M704" s="88"/>
      <c r="N704" s="1"/>
    </row>
    <row r="705" spans="1:14" ht="33" customHeight="1">
      <c r="A705" s="1"/>
      <c r="B705" s="1"/>
      <c r="C705" s="70"/>
      <c r="M705" s="88"/>
      <c r="N705" s="1"/>
    </row>
    <row r="706" spans="1:14" ht="33" customHeight="1">
      <c r="A706" s="1"/>
      <c r="B706" s="1"/>
      <c r="C706" s="70"/>
      <c r="M706" s="88"/>
      <c r="N706" s="1"/>
    </row>
    <row r="707" spans="1:14" ht="33" customHeight="1">
      <c r="A707" s="1"/>
      <c r="B707" s="1"/>
      <c r="C707" s="70"/>
      <c r="M707" s="88"/>
      <c r="N707" s="1"/>
    </row>
    <row r="708" spans="1:14" ht="33" customHeight="1">
      <c r="A708" s="1"/>
      <c r="B708" s="1"/>
      <c r="C708" s="70"/>
      <c r="M708" s="88"/>
      <c r="N708" s="1"/>
    </row>
    <row r="709" spans="1:14" ht="33" customHeight="1">
      <c r="A709" s="1"/>
      <c r="B709" s="1"/>
      <c r="C709" s="70"/>
      <c r="M709" s="88"/>
      <c r="N709" s="1"/>
    </row>
    <row r="710" spans="1:14" ht="33" customHeight="1">
      <c r="A710" s="1"/>
      <c r="B710" s="1"/>
      <c r="C710" s="70"/>
      <c r="M710" s="88"/>
      <c r="N710" s="1"/>
    </row>
    <row r="711" spans="1:14" ht="33" customHeight="1">
      <c r="A711" s="1"/>
      <c r="B711" s="1"/>
      <c r="C711" s="70"/>
      <c r="M711" s="88"/>
      <c r="N711" s="1"/>
    </row>
    <row r="712" spans="1:14" ht="33" customHeight="1">
      <c r="A712" s="1"/>
      <c r="B712" s="1"/>
      <c r="C712" s="70"/>
      <c r="M712" s="88"/>
      <c r="N712" s="1"/>
    </row>
    <row r="713" spans="1:14" ht="33" customHeight="1">
      <c r="A713" s="1"/>
      <c r="B713" s="1"/>
      <c r="C713" s="70"/>
      <c r="M713" s="88"/>
      <c r="N713" s="1"/>
    </row>
    <row r="714" spans="1:14" ht="33" customHeight="1">
      <c r="A714" s="1"/>
      <c r="B714" s="1"/>
      <c r="C714" s="70"/>
      <c r="M714" s="88"/>
      <c r="N714" s="1"/>
    </row>
    <row r="715" spans="1:14" ht="33" customHeight="1">
      <c r="A715" s="1"/>
      <c r="B715" s="1"/>
      <c r="C715" s="70"/>
      <c r="M715" s="88"/>
      <c r="N715" s="1"/>
    </row>
    <row r="716" spans="1:14" ht="33" customHeight="1">
      <c r="A716" s="1"/>
      <c r="B716" s="1"/>
      <c r="C716" s="70"/>
      <c r="M716" s="88"/>
      <c r="N716" s="1"/>
    </row>
    <row r="717" spans="1:14" ht="33" customHeight="1">
      <c r="A717" s="1"/>
      <c r="B717" s="1"/>
      <c r="C717" s="70"/>
      <c r="M717" s="88"/>
      <c r="N717" s="1"/>
    </row>
    <row r="718" spans="1:14" ht="33" customHeight="1">
      <c r="A718" s="1"/>
      <c r="B718" s="1"/>
      <c r="C718" s="70"/>
      <c r="M718" s="88"/>
      <c r="N718" s="1"/>
    </row>
    <row r="719" spans="1:14" ht="33" customHeight="1">
      <c r="A719" s="1"/>
      <c r="B719" s="1"/>
      <c r="C719" s="70"/>
      <c r="M719" s="88"/>
      <c r="N719" s="1"/>
    </row>
    <row r="720" spans="1:14" ht="33" customHeight="1">
      <c r="A720" s="1"/>
      <c r="B720" s="1"/>
      <c r="C720" s="70"/>
      <c r="M720" s="88"/>
      <c r="N720" s="1"/>
    </row>
    <row r="721" spans="1:14" ht="33" customHeight="1">
      <c r="A721" s="1"/>
      <c r="B721" s="1"/>
      <c r="C721" s="70"/>
      <c r="M721" s="88"/>
      <c r="N721" s="1"/>
    </row>
    <row r="722" spans="1:14" ht="33" customHeight="1">
      <c r="A722" s="1"/>
      <c r="B722" s="1"/>
      <c r="C722" s="70"/>
      <c r="M722" s="88"/>
      <c r="N722" s="1"/>
    </row>
    <row r="723" spans="1:14" ht="33" customHeight="1">
      <c r="A723" s="1"/>
      <c r="B723" s="1"/>
      <c r="C723" s="70"/>
      <c r="M723" s="88"/>
      <c r="N723" s="1"/>
    </row>
    <row r="724" spans="1:14" ht="33" customHeight="1">
      <c r="A724" s="1"/>
      <c r="B724" s="1"/>
      <c r="C724" s="70"/>
      <c r="M724" s="88"/>
      <c r="N724" s="1"/>
    </row>
    <row r="725" spans="1:14" ht="33" customHeight="1">
      <c r="A725" s="1"/>
      <c r="B725" s="1"/>
      <c r="C725" s="70"/>
      <c r="M725" s="88"/>
      <c r="N725" s="1"/>
    </row>
    <row r="726" spans="1:14" ht="33" customHeight="1">
      <c r="A726" s="1"/>
      <c r="B726" s="1"/>
      <c r="C726" s="70"/>
      <c r="M726" s="88"/>
      <c r="N726" s="1"/>
    </row>
    <row r="727" spans="1:14" ht="33" customHeight="1">
      <c r="A727" s="1"/>
      <c r="B727" s="1"/>
      <c r="C727" s="70"/>
      <c r="M727" s="88"/>
      <c r="N727" s="1"/>
    </row>
    <row r="728" spans="1:14" ht="33" customHeight="1">
      <c r="A728" s="1"/>
      <c r="B728" s="1"/>
      <c r="C728" s="70"/>
      <c r="M728" s="88"/>
      <c r="N728" s="1"/>
    </row>
    <row r="729" spans="1:14" ht="33" customHeight="1">
      <c r="A729" s="1"/>
      <c r="B729" s="1"/>
      <c r="C729" s="70"/>
      <c r="M729" s="88"/>
      <c r="N729" s="1"/>
    </row>
    <row r="730" spans="1:14" ht="33" customHeight="1">
      <c r="A730" s="1"/>
      <c r="B730" s="1"/>
      <c r="C730" s="70"/>
      <c r="M730" s="88"/>
      <c r="N730" s="1"/>
    </row>
    <row r="731" spans="1:14" ht="33" customHeight="1">
      <c r="A731" s="1"/>
      <c r="B731" s="1"/>
      <c r="C731" s="70"/>
      <c r="M731" s="88"/>
      <c r="N731" s="1"/>
    </row>
    <row r="732" spans="1:14" ht="33" customHeight="1">
      <c r="A732" s="1"/>
      <c r="B732" s="1"/>
      <c r="C732" s="70"/>
      <c r="M732" s="88"/>
      <c r="N732" s="1"/>
    </row>
    <row r="733" spans="1:14" ht="33" customHeight="1">
      <c r="A733" s="1"/>
      <c r="B733" s="1"/>
      <c r="C733" s="70"/>
      <c r="M733" s="88"/>
      <c r="N733" s="1"/>
    </row>
    <row r="734" spans="1:14" ht="33" customHeight="1">
      <c r="A734" s="1"/>
      <c r="B734" s="1"/>
      <c r="C734" s="70"/>
      <c r="M734" s="88"/>
      <c r="N734" s="1"/>
    </row>
    <row r="735" spans="1:14" ht="33" customHeight="1">
      <c r="A735" s="1"/>
      <c r="B735" s="1"/>
      <c r="C735" s="70"/>
      <c r="M735" s="88"/>
      <c r="N735" s="1"/>
    </row>
    <row r="736" spans="1:14" ht="33" customHeight="1">
      <c r="A736" s="1"/>
      <c r="B736" s="1"/>
      <c r="C736" s="70"/>
      <c r="M736" s="88"/>
      <c r="N736" s="1"/>
    </row>
    <row r="737" spans="1:14" ht="33" customHeight="1">
      <c r="A737" s="1"/>
      <c r="B737" s="1"/>
      <c r="C737" s="70"/>
      <c r="M737" s="88"/>
      <c r="N737" s="1"/>
    </row>
    <row r="738" spans="1:14" ht="33" customHeight="1">
      <c r="A738" s="1"/>
      <c r="B738" s="1"/>
      <c r="C738" s="70"/>
      <c r="M738" s="88"/>
      <c r="N738" s="1"/>
    </row>
    <row r="739" spans="1:14" ht="33" customHeight="1">
      <c r="A739" s="1"/>
      <c r="B739" s="1"/>
      <c r="C739" s="70"/>
      <c r="M739" s="88"/>
      <c r="N739" s="1"/>
    </row>
    <row r="740" spans="1:14" ht="33" customHeight="1">
      <c r="A740" s="1"/>
      <c r="B740" s="1"/>
      <c r="C740" s="70"/>
      <c r="M740" s="88"/>
      <c r="N740" s="1"/>
    </row>
    <row r="741" spans="1:14" ht="33" customHeight="1">
      <c r="A741" s="1"/>
      <c r="B741" s="1"/>
      <c r="C741" s="70"/>
      <c r="M741" s="88"/>
      <c r="N741" s="1"/>
    </row>
    <row r="742" spans="1:14" ht="33" customHeight="1">
      <c r="A742" s="1"/>
      <c r="B742" s="1"/>
      <c r="C742" s="70"/>
      <c r="M742" s="88"/>
      <c r="N742" s="1"/>
    </row>
    <row r="743" spans="1:14" ht="33" customHeight="1">
      <c r="A743" s="1"/>
      <c r="B743" s="1"/>
      <c r="C743" s="70"/>
      <c r="M743" s="88"/>
      <c r="N743" s="1"/>
    </row>
    <row r="744" spans="1:14" ht="33" customHeight="1">
      <c r="A744" s="1"/>
      <c r="B744" s="1"/>
      <c r="C744" s="70"/>
      <c r="M744" s="88"/>
      <c r="N744" s="1"/>
    </row>
    <row r="745" spans="1:14" ht="33" customHeight="1">
      <c r="A745" s="1"/>
      <c r="B745" s="1"/>
      <c r="C745" s="70"/>
      <c r="M745" s="88"/>
      <c r="N745" s="1"/>
    </row>
    <row r="746" spans="1:14" ht="33" customHeight="1">
      <c r="A746" s="1"/>
      <c r="B746" s="1"/>
      <c r="C746" s="70"/>
      <c r="M746" s="88"/>
      <c r="N746" s="1"/>
    </row>
    <row r="747" spans="1:14" ht="33" customHeight="1">
      <c r="A747" s="1"/>
      <c r="B747" s="1"/>
      <c r="C747" s="70"/>
      <c r="M747" s="88"/>
      <c r="N747" s="1"/>
    </row>
    <row r="748" spans="1:14" ht="33" customHeight="1">
      <c r="A748" s="1"/>
      <c r="B748" s="1"/>
      <c r="C748" s="70"/>
      <c r="M748" s="88"/>
      <c r="N748" s="1"/>
    </row>
    <row r="749" spans="1:14" ht="33" customHeight="1">
      <c r="A749" s="1"/>
      <c r="B749" s="1"/>
      <c r="C749" s="70"/>
      <c r="M749" s="88"/>
      <c r="N749" s="1"/>
    </row>
    <row r="750" spans="1:14" ht="33" customHeight="1">
      <c r="A750" s="1"/>
      <c r="B750" s="1"/>
      <c r="C750" s="70"/>
      <c r="M750" s="88"/>
      <c r="N750" s="1"/>
    </row>
    <row r="751" spans="1:14" ht="33" customHeight="1">
      <c r="A751" s="1"/>
      <c r="B751" s="1"/>
      <c r="C751" s="70"/>
      <c r="M751" s="88"/>
      <c r="N751" s="1"/>
    </row>
    <row r="752" spans="1:14" ht="33" customHeight="1">
      <c r="A752" s="1"/>
      <c r="B752" s="1"/>
      <c r="C752" s="70"/>
      <c r="M752" s="88"/>
      <c r="N752" s="1"/>
    </row>
    <row r="753" spans="1:14" ht="33" customHeight="1">
      <c r="A753" s="1"/>
      <c r="B753" s="1"/>
      <c r="C753" s="70"/>
      <c r="M753" s="88"/>
      <c r="N753" s="1"/>
    </row>
    <row r="754" spans="1:14" ht="33" customHeight="1">
      <c r="A754" s="1"/>
      <c r="B754" s="1"/>
      <c r="C754" s="70"/>
      <c r="M754" s="88"/>
      <c r="N754" s="1"/>
    </row>
    <row r="755" spans="1:14" ht="33" customHeight="1">
      <c r="A755" s="1"/>
      <c r="B755" s="1"/>
      <c r="C755" s="70"/>
      <c r="M755" s="88"/>
      <c r="N755" s="1"/>
    </row>
    <row r="756" spans="1:14" ht="33" customHeight="1">
      <c r="A756" s="1"/>
      <c r="B756" s="1"/>
      <c r="C756" s="70"/>
      <c r="M756" s="88"/>
      <c r="N756" s="1"/>
    </row>
    <row r="757" spans="1:14" ht="33" customHeight="1">
      <c r="A757" s="1"/>
      <c r="B757" s="1"/>
      <c r="C757" s="70"/>
      <c r="M757" s="88"/>
      <c r="N757" s="1"/>
    </row>
    <row r="758" spans="1:14" ht="33" customHeight="1">
      <c r="A758" s="1"/>
      <c r="B758" s="1"/>
      <c r="C758" s="70"/>
      <c r="M758" s="88"/>
      <c r="N758" s="1"/>
    </row>
    <row r="759" spans="1:14" ht="33" customHeight="1">
      <c r="A759" s="1"/>
      <c r="B759" s="1"/>
      <c r="C759" s="70"/>
      <c r="M759" s="88"/>
      <c r="N759" s="1"/>
    </row>
    <row r="760" spans="1:14" ht="33" customHeight="1">
      <c r="A760" s="1"/>
      <c r="B760" s="1"/>
      <c r="C760" s="70"/>
      <c r="M760" s="88"/>
      <c r="N760" s="1"/>
    </row>
    <row r="761" spans="1:14" ht="33" customHeight="1">
      <c r="A761" s="1"/>
      <c r="B761" s="1"/>
      <c r="C761" s="70"/>
      <c r="M761" s="88"/>
      <c r="N761" s="1"/>
    </row>
    <row r="762" spans="1:14" ht="33" customHeight="1">
      <c r="A762" s="1"/>
      <c r="B762" s="1"/>
      <c r="C762" s="70"/>
      <c r="M762" s="88"/>
      <c r="N762" s="1"/>
    </row>
    <row r="763" spans="1:14" ht="33" customHeight="1">
      <c r="A763" s="1"/>
      <c r="B763" s="1"/>
      <c r="C763" s="70"/>
      <c r="M763" s="88"/>
      <c r="N763" s="1"/>
    </row>
    <row r="764" spans="1:14" ht="33" customHeight="1">
      <c r="A764" s="1"/>
      <c r="B764" s="1"/>
      <c r="C764" s="70"/>
      <c r="M764" s="88"/>
      <c r="N764" s="1"/>
    </row>
    <row r="765" spans="1:14" ht="33" customHeight="1">
      <c r="A765" s="1"/>
      <c r="B765" s="1"/>
      <c r="C765" s="70"/>
      <c r="M765" s="88"/>
      <c r="N765" s="1"/>
    </row>
    <row r="766" spans="1:14" ht="33" customHeight="1">
      <c r="A766" s="1"/>
      <c r="B766" s="1"/>
      <c r="C766" s="70"/>
      <c r="M766" s="88"/>
      <c r="N766" s="1"/>
    </row>
    <row r="767" spans="1:14" ht="33" customHeight="1">
      <c r="A767" s="1"/>
      <c r="B767" s="1"/>
      <c r="C767" s="70"/>
      <c r="M767" s="88"/>
      <c r="N767" s="1"/>
    </row>
    <row r="768" spans="1:14" ht="33" customHeight="1">
      <c r="A768" s="1"/>
      <c r="B768" s="1"/>
      <c r="C768" s="70"/>
      <c r="M768" s="88"/>
      <c r="N768" s="1"/>
    </row>
    <row r="769" spans="1:14" ht="33" customHeight="1">
      <c r="A769" s="1"/>
      <c r="B769" s="1"/>
      <c r="C769" s="70"/>
      <c r="M769" s="88"/>
      <c r="N769" s="1"/>
    </row>
    <row r="770" spans="1:14" ht="33" customHeight="1">
      <c r="A770" s="1"/>
      <c r="B770" s="1"/>
      <c r="C770" s="70"/>
      <c r="M770" s="88"/>
      <c r="N770" s="1"/>
    </row>
    <row r="771" spans="1:14" ht="33" customHeight="1">
      <c r="A771" s="1"/>
      <c r="B771" s="1"/>
      <c r="C771" s="70"/>
      <c r="M771" s="88"/>
      <c r="N771" s="1"/>
    </row>
    <row r="772" spans="1:14" ht="33" customHeight="1">
      <c r="A772" s="1"/>
      <c r="B772" s="1"/>
      <c r="C772" s="70"/>
      <c r="M772" s="88"/>
      <c r="N772" s="1"/>
    </row>
    <row r="773" spans="1:14" ht="33" customHeight="1">
      <c r="A773" s="1"/>
      <c r="B773" s="1"/>
      <c r="C773" s="70"/>
      <c r="M773" s="88"/>
      <c r="N773" s="1"/>
    </row>
    <row r="774" spans="1:14" ht="33" customHeight="1">
      <c r="A774" s="1"/>
      <c r="B774" s="1"/>
      <c r="C774" s="70"/>
      <c r="M774" s="88"/>
      <c r="N774" s="1"/>
    </row>
    <row r="775" spans="1:14" ht="33" customHeight="1">
      <c r="A775" s="1"/>
      <c r="B775" s="1"/>
      <c r="C775" s="70"/>
      <c r="M775" s="88"/>
      <c r="N775" s="1"/>
    </row>
    <row r="776" spans="1:14" ht="33" customHeight="1">
      <c r="A776" s="1"/>
      <c r="B776" s="1"/>
      <c r="C776" s="70"/>
      <c r="M776" s="88"/>
      <c r="N776" s="1"/>
    </row>
    <row r="777" spans="1:14" ht="33" customHeight="1">
      <c r="A777" s="1"/>
      <c r="B777" s="1"/>
      <c r="C777" s="70"/>
      <c r="M777" s="88"/>
      <c r="N777" s="1"/>
    </row>
    <row r="778" spans="1:14" ht="33" customHeight="1">
      <c r="A778" s="1"/>
      <c r="B778" s="1"/>
      <c r="C778" s="70"/>
      <c r="M778" s="88"/>
      <c r="N778" s="1"/>
    </row>
    <row r="779" spans="1:14" ht="33" customHeight="1">
      <c r="A779" s="1"/>
      <c r="B779" s="1"/>
      <c r="C779" s="70"/>
      <c r="M779" s="88"/>
      <c r="N779" s="1"/>
    </row>
    <row r="780" spans="1:14" ht="33" customHeight="1">
      <c r="A780" s="1"/>
      <c r="B780" s="1"/>
      <c r="C780" s="70"/>
      <c r="M780" s="88"/>
      <c r="N780" s="1"/>
    </row>
    <row r="781" spans="1:14" ht="33" customHeight="1">
      <c r="A781" s="1"/>
      <c r="B781" s="1"/>
      <c r="C781" s="70"/>
      <c r="M781" s="88"/>
      <c r="N781" s="1"/>
    </row>
    <row r="782" spans="1:14" ht="33" customHeight="1">
      <c r="A782" s="1"/>
      <c r="B782" s="1"/>
      <c r="C782" s="70"/>
      <c r="M782" s="88"/>
      <c r="N782" s="1"/>
    </row>
    <row r="783" spans="1:14" ht="33" customHeight="1">
      <c r="A783" s="1"/>
      <c r="B783" s="1"/>
      <c r="C783" s="70"/>
      <c r="M783" s="88"/>
      <c r="N783" s="1"/>
    </row>
    <row r="784" spans="1:14" ht="33" customHeight="1">
      <c r="A784" s="1"/>
      <c r="B784" s="1"/>
      <c r="C784" s="70"/>
      <c r="M784" s="88"/>
      <c r="N784" s="1"/>
    </row>
    <row r="785" spans="1:14" ht="33" customHeight="1">
      <c r="A785" s="1"/>
      <c r="B785" s="1"/>
      <c r="C785" s="70"/>
      <c r="M785" s="88"/>
      <c r="N785" s="1"/>
    </row>
    <row r="786" spans="1:14" ht="33" customHeight="1">
      <c r="A786" s="1"/>
      <c r="B786" s="1"/>
      <c r="C786" s="70"/>
      <c r="M786" s="88"/>
      <c r="N786" s="1"/>
    </row>
    <row r="787" spans="1:14" ht="33" customHeight="1">
      <c r="A787" s="1"/>
      <c r="B787" s="1"/>
      <c r="C787" s="70"/>
      <c r="M787" s="88"/>
      <c r="N787" s="1"/>
    </row>
    <row r="788" spans="1:14" ht="33" customHeight="1">
      <c r="A788" s="1"/>
      <c r="B788" s="1"/>
      <c r="C788" s="70"/>
      <c r="M788" s="88"/>
      <c r="N788" s="1"/>
    </row>
    <row r="789" spans="1:14" ht="33" customHeight="1">
      <c r="A789" s="1"/>
      <c r="B789" s="1"/>
      <c r="C789" s="70"/>
      <c r="M789" s="88"/>
      <c r="N789" s="1"/>
    </row>
    <row r="790" spans="1:14" ht="33" customHeight="1">
      <c r="A790" s="1"/>
      <c r="B790" s="1"/>
      <c r="C790" s="70"/>
      <c r="M790" s="88"/>
      <c r="N790" s="1"/>
    </row>
    <row r="791" spans="1:14" ht="33" customHeight="1">
      <c r="A791" s="1"/>
      <c r="B791" s="1"/>
      <c r="C791" s="70"/>
      <c r="M791" s="88"/>
      <c r="N791" s="1"/>
    </row>
    <row r="792" spans="1:14" ht="33" customHeight="1">
      <c r="A792" s="1"/>
      <c r="B792" s="1"/>
      <c r="C792" s="70"/>
      <c r="M792" s="88"/>
      <c r="N792" s="1"/>
    </row>
    <row r="793" spans="1:14" ht="33" customHeight="1">
      <c r="A793" s="1"/>
      <c r="B793" s="1"/>
      <c r="C793" s="70"/>
      <c r="M793" s="88"/>
      <c r="N793" s="1"/>
    </row>
    <row r="794" spans="1:14" ht="33" customHeight="1">
      <c r="A794" s="1"/>
      <c r="B794" s="1"/>
      <c r="C794" s="70"/>
      <c r="M794" s="88"/>
      <c r="N794" s="1"/>
    </row>
    <row r="795" spans="1:14" ht="33" customHeight="1">
      <c r="A795" s="1"/>
      <c r="B795" s="1"/>
      <c r="C795" s="70"/>
      <c r="M795" s="88"/>
      <c r="N795" s="1"/>
    </row>
    <row r="796" spans="1:14" ht="33" customHeight="1">
      <c r="A796" s="1"/>
      <c r="B796" s="1"/>
      <c r="C796" s="70"/>
      <c r="M796" s="88"/>
      <c r="N796" s="1"/>
    </row>
    <row r="797" spans="1:14" ht="33" customHeight="1">
      <c r="A797" s="1"/>
      <c r="B797" s="1"/>
      <c r="C797" s="70"/>
      <c r="M797" s="88"/>
      <c r="N797" s="1"/>
    </row>
    <row r="798" spans="1:14" ht="33" customHeight="1">
      <c r="A798" s="1"/>
      <c r="B798" s="1"/>
      <c r="C798" s="70"/>
      <c r="M798" s="88"/>
      <c r="N798" s="1"/>
    </row>
    <row r="799" spans="1:14" ht="33" customHeight="1">
      <c r="A799" s="1"/>
      <c r="B799" s="1"/>
      <c r="C799" s="70"/>
      <c r="M799" s="88"/>
      <c r="N799" s="1"/>
    </row>
    <row r="800" spans="1:14" ht="33" customHeight="1">
      <c r="A800" s="1"/>
      <c r="B800" s="1"/>
      <c r="C800" s="70"/>
      <c r="M800" s="88"/>
      <c r="N800" s="1"/>
    </row>
    <row r="801" spans="1:14" ht="33" customHeight="1">
      <c r="A801" s="1"/>
      <c r="B801" s="1"/>
      <c r="C801" s="70"/>
      <c r="M801" s="88"/>
      <c r="N801" s="1"/>
    </row>
    <row r="802" spans="1:14" ht="33" customHeight="1">
      <c r="A802" s="1"/>
      <c r="B802" s="1"/>
      <c r="C802" s="70"/>
      <c r="M802" s="88"/>
      <c r="N802" s="1"/>
    </row>
    <row r="803" spans="1:14" ht="33" customHeight="1">
      <c r="A803" s="1"/>
      <c r="B803" s="1"/>
      <c r="C803" s="70"/>
      <c r="M803" s="88"/>
      <c r="N803" s="1"/>
    </row>
    <row r="804" spans="1:14" ht="33" customHeight="1">
      <c r="A804" s="1"/>
      <c r="B804" s="1"/>
      <c r="C804" s="70"/>
      <c r="M804" s="88"/>
      <c r="N804" s="1"/>
    </row>
    <row r="805" spans="1:14" ht="33" customHeight="1">
      <c r="A805" s="1"/>
      <c r="B805" s="1"/>
      <c r="C805" s="70"/>
      <c r="M805" s="88"/>
      <c r="N805" s="1"/>
    </row>
    <row r="806" spans="1:14" ht="33" customHeight="1">
      <c r="A806" s="1"/>
      <c r="B806" s="1"/>
      <c r="C806" s="70"/>
      <c r="M806" s="88"/>
      <c r="N806" s="1"/>
    </row>
    <row r="807" spans="1:14" ht="33" customHeight="1">
      <c r="A807" s="1"/>
      <c r="B807" s="1"/>
      <c r="C807" s="70"/>
      <c r="M807" s="88"/>
      <c r="N807" s="1"/>
    </row>
    <row r="808" spans="1:14" ht="33" customHeight="1">
      <c r="A808" s="1"/>
      <c r="B808" s="1"/>
      <c r="C808" s="70"/>
      <c r="M808" s="88"/>
      <c r="N808" s="1"/>
    </row>
    <row r="809" spans="1:14" ht="33" customHeight="1">
      <c r="A809" s="1"/>
      <c r="B809" s="1"/>
      <c r="C809" s="70"/>
      <c r="M809" s="88"/>
      <c r="N809" s="1"/>
    </row>
    <row r="810" spans="1:14" ht="33" customHeight="1">
      <c r="A810" s="1"/>
      <c r="B810" s="1"/>
      <c r="C810" s="70"/>
      <c r="M810" s="88"/>
      <c r="N810" s="1"/>
    </row>
    <row r="811" spans="1:14" ht="33" customHeight="1">
      <c r="A811" s="1"/>
      <c r="B811" s="1"/>
      <c r="C811" s="70"/>
      <c r="M811" s="88"/>
      <c r="N811" s="1"/>
    </row>
    <row r="812" spans="1:14" ht="33" customHeight="1">
      <c r="A812" s="1"/>
      <c r="B812" s="1"/>
      <c r="C812" s="70"/>
      <c r="M812" s="88"/>
      <c r="N812" s="1"/>
    </row>
    <row r="813" spans="1:14" ht="33" customHeight="1">
      <c r="A813" s="1"/>
      <c r="B813" s="1"/>
      <c r="C813" s="70"/>
      <c r="M813" s="88"/>
      <c r="N813" s="1"/>
    </row>
    <row r="814" spans="1:14" ht="33" customHeight="1">
      <c r="A814" s="1"/>
      <c r="B814" s="1"/>
      <c r="C814" s="70"/>
      <c r="M814" s="88"/>
      <c r="N814" s="1"/>
    </row>
    <row r="815" spans="1:14" ht="33" customHeight="1">
      <c r="A815" s="1"/>
      <c r="B815" s="1"/>
      <c r="C815" s="70"/>
      <c r="M815" s="88"/>
      <c r="N815" s="1"/>
    </row>
    <row r="816" spans="1:14" ht="33" customHeight="1">
      <c r="A816" s="1"/>
      <c r="B816" s="1"/>
      <c r="C816" s="70"/>
      <c r="M816" s="88"/>
      <c r="N816" s="1"/>
    </row>
    <row r="817" spans="1:14" ht="33" customHeight="1">
      <c r="A817" s="1"/>
      <c r="B817" s="1"/>
      <c r="C817" s="70"/>
      <c r="M817" s="88"/>
      <c r="N817" s="1"/>
    </row>
    <row r="818" spans="1:14" ht="33" customHeight="1">
      <c r="A818" s="1"/>
      <c r="B818" s="1"/>
      <c r="C818" s="70"/>
      <c r="M818" s="88"/>
      <c r="N818" s="1"/>
    </row>
    <row r="819" spans="1:14" ht="33" customHeight="1">
      <c r="A819" s="1"/>
      <c r="B819" s="1"/>
      <c r="C819" s="70"/>
      <c r="M819" s="88"/>
      <c r="N819" s="1"/>
    </row>
    <row r="820" spans="1:14" ht="33" customHeight="1">
      <c r="A820" s="1"/>
      <c r="B820" s="1"/>
      <c r="C820" s="70"/>
      <c r="M820" s="88"/>
      <c r="N820" s="1"/>
    </row>
    <row r="821" spans="1:14" ht="33" customHeight="1">
      <c r="A821" s="1"/>
      <c r="B821" s="1"/>
      <c r="C821" s="70"/>
      <c r="M821" s="88"/>
      <c r="N821" s="1"/>
    </row>
    <row r="822" spans="1:14" ht="33" customHeight="1">
      <c r="A822" s="1"/>
      <c r="B822" s="1"/>
      <c r="C822" s="70"/>
      <c r="M822" s="88"/>
      <c r="N822" s="1"/>
    </row>
    <row r="823" spans="1:14" ht="33" customHeight="1">
      <c r="A823" s="1"/>
      <c r="B823" s="1"/>
      <c r="C823" s="70"/>
      <c r="M823" s="88"/>
      <c r="N823" s="1"/>
    </row>
    <row r="824" spans="1:14" ht="33" customHeight="1">
      <c r="A824" s="1"/>
      <c r="B824" s="1"/>
      <c r="C824" s="70"/>
      <c r="M824" s="88"/>
      <c r="N824" s="1"/>
    </row>
    <row r="825" spans="1:14" ht="33" customHeight="1">
      <c r="A825" s="1"/>
      <c r="B825" s="1"/>
      <c r="C825" s="70"/>
      <c r="M825" s="88"/>
      <c r="N825" s="1"/>
    </row>
    <row r="826" spans="1:14" ht="33" customHeight="1">
      <c r="A826" s="1"/>
      <c r="B826" s="1"/>
      <c r="C826" s="70"/>
      <c r="M826" s="88"/>
      <c r="N826" s="1"/>
    </row>
    <row r="827" spans="1:14" ht="33" customHeight="1">
      <c r="A827" s="1"/>
      <c r="B827" s="1"/>
      <c r="C827" s="70"/>
      <c r="M827" s="88"/>
      <c r="N827" s="1"/>
    </row>
    <row r="828" spans="1:14" ht="33" customHeight="1">
      <c r="A828" s="1"/>
      <c r="B828" s="1"/>
      <c r="C828" s="70"/>
      <c r="M828" s="88"/>
      <c r="N828" s="1"/>
    </row>
    <row r="829" spans="1:14" ht="33" customHeight="1">
      <c r="A829" s="1"/>
      <c r="B829" s="1"/>
      <c r="C829" s="70"/>
      <c r="M829" s="88"/>
      <c r="N829" s="1"/>
    </row>
    <row r="830" spans="1:14" ht="33" customHeight="1">
      <c r="A830" s="1"/>
      <c r="B830" s="1"/>
      <c r="C830" s="70"/>
      <c r="M830" s="88"/>
      <c r="N830" s="1"/>
    </row>
    <row r="831" spans="1:14" ht="33" customHeight="1">
      <c r="A831" s="1"/>
      <c r="B831" s="1"/>
      <c r="C831" s="70"/>
      <c r="M831" s="88"/>
      <c r="N831" s="1"/>
    </row>
    <row r="832" spans="1:14" ht="33" customHeight="1">
      <c r="A832" s="1"/>
      <c r="B832" s="1"/>
      <c r="C832" s="70"/>
      <c r="M832" s="88"/>
      <c r="N832" s="1"/>
    </row>
    <row r="833" spans="1:14" ht="33" customHeight="1">
      <c r="A833" s="1"/>
      <c r="B833" s="1"/>
      <c r="C833" s="70"/>
      <c r="M833" s="88"/>
      <c r="N833" s="1"/>
    </row>
    <row r="834" spans="1:14" ht="33" customHeight="1">
      <c r="A834" s="1"/>
      <c r="B834" s="1"/>
      <c r="C834" s="70"/>
      <c r="M834" s="88"/>
      <c r="N834" s="1"/>
    </row>
    <row r="835" spans="1:14" ht="33" customHeight="1">
      <c r="A835" s="1"/>
      <c r="B835" s="1"/>
      <c r="C835" s="70"/>
      <c r="M835" s="88"/>
      <c r="N835" s="1"/>
    </row>
    <row r="836" spans="1:14" ht="33" customHeight="1">
      <c r="A836" s="1"/>
      <c r="B836" s="1"/>
      <c r="C836" s="70"/>
      <c r="M836" s="88"/>
      <c r="N836" s="1"/>
    </row>
    <row r="837" spans="1:14" ht="33" customHeight="1">
      <c r="A837" s="1"/>
      <c r="B837" s="1"/>
      <c r="C837" s="70"/>
      <c r="M837" s="88"/>
      <c r="N837" s="1"/>
    </row>
    <row r="838" spans="1:14" ht="33" customHeight="1">
      <c r="A838" s="1"/>
      <c r="B838" s="1"/>
      <c r="C838" s="70"/>
      <c r="M838" s="88"/>
      <c r="N838" s="1"/>
    </row>
    <row r="839" spans="1:14" ht="33" customHeight="1">
      <c r="A839" s="1"/>
      <c r="B839" s="1"/>
      <c r="C839" s="70"/>
      <c r="M839" s="88"/>
      <c r="N839" s="1"/>
    </row>
    <row r="840" spans="1:14" ht="33" customHeight="1">
      <c r="A840" s="1"/>
      <c r="B840" s="1"/>
      <c r="C840" s="70"/>
      <c r="M840" s="88"/>
      <c r="N840" s="1"/>
    </row>
    <row r="841" spans="1:14" ht="33" customHeight="1">
      <c r="A841" s="1"/>
      <c r="B841" s="1"/>
      <c r="C841" s="70"/>
      <c r="M841" s="88"/>
      <c r="N841" s="1"/>
    </row>
    <row r="842" spans="1:14" ht="33" customHeight="1">
      <c r="A842" s="1"/>
      <c r="B842" s="1"/>
      <c r="C842" s="70"/>
      <c r="M842" s="88"/>
      <c r="N842" s="1"/>
    </row>
    <row r="843" spans="1:14" ht="33" customHeight="1">
      <c r="A843" s="1"/>
      <c r="B843" s="1"/>
      <c r="C843" s="70"/>
      <c r="M843" s="88"/>
      <c r="N843" s="1"/>
    </row>
    <row r="844" spans="1:14" ht="33" customHeight="1">
      <c r="A844" s="1"/>
      <c r="B844" s="1"/>
      <c r="C844" s="70"/>
      <c r="M844" s="88"/>
      <c r="N844" s="1"/>
    </row>
    <row r="845" spans="1:14" ht="33" customHeight="1">
      <c r="A845" s="1"/>
      <c r="B845" s="1"/>
      <c r="C845" s="70"/>
      <c r="M845" s="88"/>
      <c r="N845" s="1"/>
    </row>
    <row r="846" spans="1:14" ht="33" customHeight="1">
      <c r="A846" s="1"/>
      <c r="B846" s="1"/>
      <c r="C846" s="70"/>
      <c r="M846" s="88"/>
      <c r="N846" s="1"/>
    </row>
    <row r="847" spans="1:14" ht="33" customHeight="1">
      <c r="A847" s="1"/>
      <c r="B847" s="1"/>
      <c r="C847" s="70"/>
      <c r="M847" s="88"/>
      <c r="N847" s="1"/>
    </row>
    <row r="848" spans="1:14" ht="33" customHeight="1">
      <c r="A848" s="1"/>
      <c r="B848" s="1"/>
      <c r="C848" s="70"/>
      <c r="M848" s="88"/>
      <c r="N848" s="1"/>
    </row>
    <row r="849" spans="1:14" ht="33" customHeight="1">
      <c r="A849" s="1"/>
      <c r="B849" s="1"/>
      <c r="C849" s="70"/>
      <c r="M849" s="88"/>
      <c r="N849" s="1"/>
    </row>
    <row r="850" spans="1:14" ht="33" customHeight="1">
      <c r="A850" s="1"/>
      <c r="B850" s="1"/>
      <c r="C850" s="70"/>
      <c r="M850" s="88"/>
      <c r="N850" s="1"/>
    </row>
    <row r="851" spans="1:14" ht="33" customHeight="1">
      <c r="A851" s="1"/>
      <c r="B851" s="1"/>
      <c r="C851" s="70"/>
      <c r="M851" s="88"/>
      <c r="N851" s="1"/>
    </row>
    <row r="852" spans="1:14" ht="33" customHeight="1">
      <c r="A852" s="1"/>
      <c r="B852" s="1"/>
      <c r="C852" s="70"/>
      <c r="M852" s="88"/>
      <c r="N852" s="1"/>
    </row>
    <row r="853" spans="1:14" ht="33" customHeight="1">
      <c r="A853" s="1"/>
      <c r="B853" s="1"/>
      <c r="C853" s="70"/>
      <c r="M853" s="88"/>
      <c r="N853" s="1"/>
    </row>
    <row r="854" spans="1:14" ht="33" customHeight="1">
      <c r="A854" s="1"/>
      <c r="B854" s="1"/>
      <c r="C854" s="70"/>
      <c r="M854" s="88"/>
      <c r="N854" s="1"/>
    </row>
    <row r="855" spans="1:14" ht="33" customHeight="1">
      <c r="A855" s="1"/>
      <c r="B855" s="1"/>
      <c r="C855" s="70"/>
      <c r="M855" s="88"/>
      <c r="N855" s="1"/>
    </row>
    <row r="856" spans="1:14" ht="33" customHeight="1">
      <c r="A856" s="1"/>
      <c r="B856" s="1"/>
      <c r="C856" s="70"/>
      <c r="M856" s="88"/>
      <c r="N856" s="1"/>
    </row>
    <row r="857" spans="1:14" ht="33" customHeight="1">
      <c r="A857" s="1"/>
      <c r="B857" s="1"/>
      <c r="C857" s="70"/>
      <c r="M857" s="88"/>
      <c r="N857" s="1"/>
    </row>
    <row r="858" spans="1:14" ht="33" customHeight="1">
      <c r="A858" s="1"/>
      <c r="B858" s="1"/>
      <c r="C858" s="70"/>
      <c r="M858" s="88"/>
      <c r="N858" s="1"/>
    </row>
    <row r="859" spans="1:14" ht="33" customHeight="1">
      <c r="A859" s="1"/>
      <c r="B859" s="1"/>
      <c r="C859" s="70"/>
      <c r="M859" s="88"/>
      <c r="N859" s="1"/>
    </row>
    <row r="860" spans="1:14" ht="33" customHeight="1">
      <c r="A860" s="1"/>
      <c r="B860" s="1"/>
      <c r="C860" s="70"/>
      <c r="M860" s="88"/>
      <c r="N860" s="1"/>
    </row>
    <row r="861" spans="1:14" ht="33" customHeight="1">
      <c r="A861" s="1"/>
      <c r="B861" s="1"/>
      <c r="C861" s="70"/>
      <c r="M861" s="88"/>
      <c r="N861" s="1"/>
    </row>
    <row r="862" spans="1:14" ht="33" customHeight="1">
      <c r="A862" s="1"/>
      <c r="B862" s="1"/>
      <c r="C862" s="70"/>
      <c r="M862" s="88"/>
      <c r="N862" s="1"/>
    </row>
    <row r="863" spans="1:14" ht="33" customHeight="1">
      <c r="A863" s="1"/>
      <c r="B863" s="1"/>
      <c r="C863" s="70"/>
      <c r="M863" s="88"/>
      <c r="N863" s="1"/>
    </row>
    <row r="864" spans="1:14" ht="33" customHeight="1">
      <c r="A864" s="1"/>
      <c r="B864" s="1"/>
      <c r="C864" s="70"/>
      <c r="M864" s="88"/>
      <c r="N864" s="1"/>
    </row>
    <row r="865" spans="1:14" ht="33" customHeight="1">
      <c r="A865" s="1"/>
      <c r="B865" s="1"/>
      <c r="C865" s="70"/>
      <c r="M865" s="88"/>
      <c r="N865" s="1"/>
    </row>
    <row r="866" spans="1:14" ht="33" customHeight="1">
      <c r="A866" s="1"/>
      <c r="B866" s="1"/>
      <c r="C866" s="70"/>
      <c r="M866" s="88"/>
      <c r="N866" s="1"/>
    </row>
    <row r="867" spans="1:14" ht="33" customHeight="1">
      <c r="A867" s="1"/>
      <c r="B867" s="1"/>
      <c r="C867" s="70"/>
      <c r="M867" s="88"/>
      <c r="N867" s="1"/>
    </row>
    <row r="868" spans="1:14" ht="33" customHeight="1">
      <c r="A868" s="1"/>
      <c r="B868" s="1"/>
      <c r="C868" s="70"/>
      <c r="M868" s="88"/>
      <c r="N868" s="1"/>
    </row>
    <row r="869" spans="1:14" ht="33" customHeight="1">
      <c r="A869" s="1"/>
      <c r="B869" s="1"/>
      <c r="C869" s="70"/>
      <c r="M869" s="88"/>
      <c r="N869" s="1"/>
    </row>
    <row r="870" spans="1:14" ht="33" customHeight="1">
      <c r="A870" s="1"/>
      <c r="B870" s="1"/>
      <c r="C870" s="70"/>
      <c r="M870" s="88"/>
      <c r="N870" s="1"/>
    </row>
    <row r="871" spans="1:14" ht="33" customHeight="1">
      <c r="A871" s="1"/>
      <c r="B871" s="1"/>
      <c r="C871" s="70"/>
      <c r="M871" s="88"/>
      <c r="N871" s="1"/>
    </row>
    <row r="872" spans="1:14" ht="33" customHeight="1">
      <c r="A872" s="1"/>
      <c r="B872" s="1"/>
      <c r="C872" s="70"/>
      <c r="M872" s="88"/>
      <c r="N872" s="1"/>
    </row>
    <row r="873" spans="1:14" ht="33" customHeight="1">
      <c r="A873" s="1"/>
      <c r="B873" s="1"/>
      <c r="C873" s="70"/>
      <c r="M873" s="88"/>
      <c r="N873" s="1"/>
    </row>
    <row r="874" spans="1:14" ht="33" customHeight="1">
      <c r="A874" s="1"/>
      <c r="B874" s="1"/>
      <c r="C874" s="70"/>
      <c r="M874" s="88"/>
      <c r="N874" s="1"/>
    </row>
    <row r="875" spans="1:14" ht="33" customHeight="1">
      <c r="A875" s="1"/>
      <c r="B875" s="1"/>
      <c r="C875" s="70"/>
      <c r="M875" s="88"/>
      <c r="N875" s="1"/>
    </row>
    <row r="876" spans="1:14" ht="33" customHeight="1">
      <c r="A876" s="1"/>
      <c r="B876" s="1"/>
      <c r="C876" s="70"/>
      <c r="M876" s="88"/>
      <c r="N876" s="1"/>
    </row>
    <row r="877" spans="1:14" ht="33" customHeight="1">
      <c r="A877" s="1"/>
      <c r="B877" s="1"/>
      <c r="C877" s="70"/>
      <c r="M877" s="88"/>
      <c r="N877" s="1"/>
    </row>
    <row r="878" spans="1:14" ht="33" customHeight="1">
      <c r="A878" s="1"/>
      <c r="B878" s="1"/>
      <c r="C878" s="70"/>
      <c r="M878" s="88"/>
      <c r="N878" s="1"/>
    </row>
    <row r="879" spans="1:14" ht="33" customHeight="1">
      <c r="A879" s="1"/>
      <c r="B879" s="1"/>
      <c r="C879" s="70"/>
      <c r="M879" s="88"/>
      <c r="N879" s="1"/>
    </row>
    <row r="880" spans="1:14" ht="33" customHeight="1">
      <c r="A880" s="1"/>
      <c r="B880" s="1"/>
      <c r="C880" s="70"/>
      <c r="M880" s="88"/>
      <c r="N880" s="1"/>
    </row>
    <row r="881" spans="1:14" ht="33" customHeight="1">
      <c r="A881" s="1"/>
      <c r="B881" s="1"/>
      <c r="C881" s="70"/>
      <c r="M881" s="88"/>
      <c r="N881" s="1"/>
    </row>
    <row r="882" spans="1:14" ht="33" customHeight="1">
      <c r="A882" s="1"/>
      <c r="B882" s="1"/>
      <c r="C882" s="70"/>
      <c r="M882" s="88"/>
      <c r="N882" s="1"/>
    </row>
    <row r="883" spans="1:14" ht="33" customHeight="1">
      <c r="A883" s="1"/>
      <c r="B883" s="1"/>
      <c r="C883" s="70"/>
      <c r="M883" s="88"/>
      <c r="N883" s="1"/>
    </row>
    <row r="884" spans="1:14" ht="33" customHeight="1">
      <c r="A884" s="1"/>
      <c r="B884" s="1"/>
      <c r="C884" s="70"/>
      <c r="M884" s="88"/>
      <c r="N884" s="1"/>
    </row>
    <row r="885" spans="1:14" ht="33" customHeight="1">
      <c r="A885" s="1"/>
      <c r="B885" s="1"/>
      <c r="C885" s="70"/>
      <c r="M885" s="88"/>
      <c r="N885" s="1"/>
    </row>
    <row r="886" spans="1:14" ht="33" customHeight="1">
      <c r="A886" s="1"/>
      <c r="B886" s="1"/>
      <c r="C886" s="70"/>
      <c r="M886" s="88"/>
      <c r="N886" s="1"/>
    </row>
    <row r="887" spans="1:14" ht="33" customHeight="1">
      <c r="A887" s="1"/>
      <c r="B887" s="1"/>
      <c r="C887" s="70"/>
      <c r="M887" s="88"/>
      <c r="N887" s="1"/>
    </row>
    <row r="888" spans="1:14" ht="33" customHeight="1">
      <c r="A888" s="1"/>
      <c r="B888" s="1"/>
      <c r="C888" s="70"/>
      <c r="M888" s="88"/>
      <c r="N888" s="1"/>
    </row>
    <row r="889" spans="1:14" ht="33" customHeight="1">
      <c r="A889" s="1"/>
      <c r="B889" s="1"/>
      <c r="C889" s="70"/>
      <c r="M889" s="88"/>
      <c r="N889" s="1"/>
    </row>
    <row r="890" spans="1:14" ht="33" customHeight="1">
      <c r="A890" s="1"/>
      <c r="B890" s="1"/>
      <c r="C890" s="70"/>
      <c r="M890" s="88"/>
      <c r="N890" s="1"/>
    </row>
    <row r="891" spans="1:14" ht="33" customHeight="1">
      <c r="A891" s="1"/>
      <c r="B891" s="1"/>
      <c r="C891" s="70"/>
      <c r="M891" s="88"/>
      <c r="N891" s="1"/>
    </row>
    <row r="892" spans="1:14" ht="33" customHeight="1">
      <c r="A892" s="1"/>
      <c r="B892" s="1"/>
      <c r="C892" s="70"/>
      <c r="M892" s="88"/>
      <c r="N892" s="1"/>
    </row>
    <row r="893" spans="1:14" ht="33" customHeight="1">
      <c r="A893" s="1"/>
      <c r="B893" s="1"/>
      <c r="C893" s="70"/>
      <c r="M893" s="88"/>
      <c r="N893" s="1"/>
    </row>
    <row r="894" spans="1:14" ht="33" customHeight="1">
      <c r="A894" s="1"/>
      <c r="B894" s="1"/>
      <c r="C894" s="70"/>
      <c r="M894" s="88"/>
      <c r="N894" s="1"/>
    </row>
    <row r="895" spans="1:14" ht="33" customHeight="1">
      <c r="A895" s="1"/>
      <c r="B895" s="1"/>
      <c r="C895" s="70"/>
      <c r="M895" s="88"/>
      <c r="N895" s="1"/>
    </row>
    <row r="896" spans="1:14" ht="33" customHeight="1">
      <c r="A896" s="1"/>
      <c r="B896" s="1"/>
      <c r="C896" s="70"/>
      <c r="M896" s="88"/>
      <c r="N896" s="1"/>
    </row>
    <row r="897" spans="1:14" ht="33" customHeight="1">
      <c r="A897" s="1"/>
      <c r="B897" s="1"/>
      <c r="C897" s="70"/>
      <c r="M897" s="88"/>
      <c r="N897" s="1"/>
    </row>
    <row r="898" spans="1:14" ht="33" customHeight="1">
      <c r="A898" s="1"/>
      <c r="B898" s="1"/>
      <c r="C898" s="70"/>
      <c r="M898" s="88"/>
      <c r="N898" s="1"/>
    </row>
    <row r="899" spans="1:14" ht="33" customHeight="1">
      <c r="A899" s="1"/>
      <c r="B899" s="1"/>
      <c r="C899" s="70"/>
      <c r="M899" s="88"/>
      <c r="N899" s="1"/>
    </row>
    <row r="900" spans="1:14" ht="33" customHeight="1">
      <c r="A900" s="1"/>
      <c r="B900" s="1"/>
      <c r="C900" s="70"/>
      <c r="M900" s="88"/>
      <c r="N900" s="1"/>
    </row>
    <row r="901" spans="1:14" ht="33" customHeight="1">
      <c r="A901" s="1"/>
      <c r="B901" s="1"/>
      <c r="C901" s="70"/>
      <c r="M901" s="88"/>
      <c r="N901" s="1"/>
    </row>
    <row r="902" spans="1:14" ht="33" customHeight="1">
      <c r="A902" s="1"/>
      <c r="B902" s="1"/>
      <c r="C902" s="70"/>
      <c r="M902" s="88"/>
      <c r="N902" s="1"/>
    </row>
    <row r="903" spans="1:14" ht="33" customHeight="1">
      <c r="A903" s="1"/>
      <c r="B903" s="1"/>
      <c r="C903" s="70"/>
      <c r="M903" s="88"/>
      <c r="N903" s="1"/>
    </row>
    <row r="904" spans="1:14" ht="33" customHeight="1">
      <c r="A904" s="1"/>
      <c r="B904" s="1"/>
      <c r="C904" s="70"/>
      <c r="M904" s="88"/>
      <c r="N904" s="1"/>
    </row>
    <row r="905" spans="1:14" ht="33" customHeight="1">
      <c r="A905" s="1"/>
      <c r="B905" s="1"/>
      <c r="C905" s="70"/>
      <c r="M905" s="88"/>
      <c r="N905" s="1"/>
    </row>
    <row r="906" spans="1:14" ht="33" customHeight="1">
      <c r="A906" s="1"/>
      <c r="B906" s="1"/>
      <c r="C906" s="70"/>
      <c r="M906" s="88"/>
      <c r="N906" s="1"/>
    </row>
    <row r="907" spans="1:14" ht="33" customHeight="1">
      <c r="A907" s="1"/>
      <c r="B907" s="1"/>
      <c r="C907" s="70"/>
      <c r="M907" s="88"/>
      <c r="N907" s="1"/>
    </row>
    <row r="908" spans="1:14" ht="33" customHeight="1">
      <c r="A908" s="1"/>
      <c r="B908" s="1"/>
      <c r="C908" s="70"/>
      <c r="M908" s="88"/>
      <c r="N908" s="1"/>
    </row>
    <row r="909" spans="1:14" ht="33" customHeight="1">
      <c r="A909" s="1"/>
      <c r="B909" s="1"/>
      <c r="C909" s="70"/>
      <c r="M909" s="88"/>
      <c r="N909" s="1"/>
    </row>
    <row r="910" spans="1:14" ht="33" customHeight="1">
      <c r="A910" s="1"/>
      <c r="B910" s="1"/>
      <c r="C910" s="70"/>
      <c r="M910" s="88"/>
      <c r="N910" s="1"/>
    </row>
    <row r="911" spans="1:14" ht="33" customHeight="1">
      <c r="A911" s="1"/>
      <c r="B911" s="1"/>
      <c r="C911" s="70"/>
      <c r="M911" s="88"/>
      <c r="N911" s="1"/>
    </row>
    <row r="912" spans="1:14" ht="33" customHeight="1">
      <c r="A912" s="1"/>
      <c r="B912" s="1"/>
      <c r="C912" s="70"/>
      <c r="M912" s="88"/>
      <c r="N912" s="1"/>
    </row>
    <row r="913" spans="1:14" ht="33" customHeight="1">
      <c r="A913" s="1"/>
      <c r="B913" s="1"/>
      <c r="C913" s="70"/>
      <c r="M913" s="88"/>
      <c r="N913" s="1"/>
    </row>
    <row r="914" spans="1:14" ht="33" customHeight="1">
      <c r="A914" s="1"/>
      <c r="B914" s="1"/>
      <c r="C914" s="70"/>
      <c r="M914" s="88"/>
      <c r="N914" s="1"/>
    </row>
    <row r="915" spans="1:14" ht="33" customHeight="1">
      <c r="A915" s="1"/>
      <c r="B915" s="1"/>
      <c r="C915" s="70"/>
      <c r="M915" s="88"/>
      <c r="N915" s="1"/>
    </row>
    <row r="916" spans="1:14" ht="33" customHeight="1">
      <c r="A916" s="1"/>
      <c r="B916" s="1"/>
      <c r="C916" s="70"/>
      <c r="M916" s="88"/>
      <c r="N916" s="1"/>
    </row>
    <row r="917" spans="1:14" ht="33" customHeight="1">
      <c r="A917" s="1"/>
      <c r="B917" s="1"/>
      <c r="C917" s="70"/>
      <c r="M917" s="88"/>
      <c r="N917" s="1"/>
    </row>
    <row r="918" spans="1:14" ht="33" customHeight="1">
      <c r="A918" s="1"/>
      <c r="B918" s="1"/>
      <c r="C918" s="70"/>
      <c r="M918" s="88"/>
      <c r="N918" s="1"/>
    </row>
    <row r="919" spans="1:14" ht="33" customHeight="1">
      <c r="A919" s="1"/>
      <c r="B919" s="1"/>
      <c r="C919" s="70"/>
      <c r="M919" s="88"/>
      <c r="N919" s="1"/>
    </row>
    <row r="920" spans="1:14" ht="33" customHeight="1">
      <c r="A920" s="1"/>
      <c r="B920" s="1"/>
      <c r="C920" s="70"/>
      <c r="M920" s="88"/>
      <c r="N920" s="1"/>
    </row>
    <row r="921" spans="1:14" ht="33" customHeight="1">
      <c r="A921" s="1"/>
      <c r="B921" s="1"/>
      <c r="C921" s="70"/>
      <c r="M921" s="88"/>
      <c r="N921" s="1"/>
    </row>
    <row r="922" spans="1:14">
      <c r="A922" s="1"/>
      <c r="B922" s="1"/>
      <c r="M922" s="88"/>
      <c r="N922" s="1"/>
    </row>
  </sheetData>
  <mergeCells count="6">
    <mergeCell ref="B1:C3"/>
    <mergeCell ref="B8:B9"/>
    <mergeCell ref="A8:A9"/>
    <mergeCell ref="A5:B5"/>
    <mergeCell ref="D3:F3"/>
    <mergeCell ref="D5:N5"/>
  </mergeCells>
  <dataValidations count="1">
    <dataValidation type="list" allowBlank="1" showInputMessage="1" showErrorMessage="1" sqref="B6" xr:uid="{8ED0A76F-FC89-42F6-A3DC-DE7C6ADEBB7D}">
      <formula1>SearchType</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58DA2-A398-4413-8825-16FA0D4BEF91}">
  <sheetPr codeName="Sheet5"/>
  <dimension ref="A1:O80"/>
  <sheetViews>
    <sheetView zoomScale="110" zoomScaleNormal="110" workbookViewId="0">
      <selection activeCell="B7" sqref="B7:B8"/>
    </sheetView>
  </sheetViews>
  <sheetFormatPr defaultColWidth="8.6328125" defaultRowHeight="14.5"/>
  <cols>
    <col min="1" max="1" width="15.36328125" customWidth="1"/>
    <col min="2" max="2" width="30.453125" customWidth="1"/>
    <col min="3" max="3" width="8.453125" style="70" customWidth="1"/>
    <col min="4" max="5" width="10.6328125" style="70" customWidth="1"/>
    <col min="6" max="6" width="27.6328125" style="1" customWidth="1"/>
    <col min="7" max="7" width="17.6328125" style="1" customWidth="1"/>
    <col min="8" max="8" width="16.6328125" style="1" customWidth="1"/>
    <col min="9" max="9" width="10.6328125" style="70" customWidth="1"/>
    <col min="10" max="10" width="9.1796875" style="70"/>
    <col min="11" max="11" width="23.1796875" style="1" customWidth="1"/>
    <col min="12" max="12" width="17" style="1" customWidth="1"/>
    <col min="13" max="13" width="17.6328125" style="1" customWidth="1"/>
    <col min="14" max="14" width="11.1796875" customWidth="1"/>
    <col min="15" max="15" width="12.36328125" customWidth="1"/>
  </cols>
  <sheetData>
    <row r="1" spans="1:15" ht="25.5" customHeight="1">
      <c r="A1" s="38" t="s">
        <v>106</v>
      </c>
      <c r="B1" s="1634" t="s">
        <v>129</v>
      </c>
      <c r="C1" s="1634"/>
    </row>
    <row r="2" spans="1:15" ht="25.5" customHeight="1">
      <c r="B2" s="1634"/>
      <c r="C2" s="1634"/>
    </row>
    <row r="3" spans="1:15" ht="25.5" customHeight="1">
      <c r="B3" s="1634"/>
      <c r="C3" s="1634"/>
      <c r="D3" s="1641" t="s">
        <v>108</v>
      </c>
      <c r="E3" s="1641"/>
      <c r="F3" s="1641"/>
      <c r="G3" s="1">
        <f>IF(B6&lt;&gt;"",COUNTA(D6:D64002),0)</f>
        <v>4</v>
      </c>
    </row>
    <row r="4" spans="1:15" s="39" customFormat="1" ht="21">
      <c r="A4" s="1647" t="s">
        <v>109</v>
      </c>
      <c r="B4" s="1648"/>
      <c r="C4" s="73"/>
      <c r="D4" s="1649" t="s">
        <v>110</v>
      </c>
      <c r="E4" s="1649"/>
      <c r="F4" s="1649"/>
      <c r="G4" s="1649"/>
      <c r="H4" s="1649"/>
      <c r="I4" s="1649"/>
      <c r="J4" s="1649"/>
      <c r="K4" s="1649"/>
      <c r="L4" s="1649"/>
      <c r="M4" s="1649"/>
      <c r="N4" s="1649"/>
      <c r="O4" s="1649"/>
    </row>
    <row r="5" spans="1:15" ht="41.25" customHeight="1">
      <c r="A5" s="75" t="s">
        <v>111</v>
      </c>
      <c r="B5" s="76" t="s">
        <v>112</v>
      </c>
      <c r="C5" s="442" t="s">
        <v>113</v>
      </c>
      <c r="D5" s="442" t="s">
        <v>114</v>
      </c>
      <c r="E5" s="442" t="s">
        <v>115</v>
      </c>
      <c r="F5" s="442" t="s">
        <v>112</v>
      </c>
      <c r="G5" s="442" t="s">
        <v>116</v>
      </c>
      <c r="H5" s="442" t="s">
        <v>117</v>
      </c>
      <c r="I5" s="442" t="s">
        <v>118</v>
      </c>
      <c r="J5" s="442" t="s">
        <v>119</v>
      </c>
      <c r="K5" s="442" t="s">
        <v>130</v>
      </c>
      <c r="L5" s="442" t="s">
        <v>131</v>
      </c>
      <c r="M5" s="442" t="s">
        <v>132</v>
      </c>
      <c r="N5" s="442" t="s">
        <v>122</v>
      </c>
      <c r="O5" s="442" t="s">
        <v>123</v>
      </c>
    </row>
    <row r="6" spans="1:15" ht="33" customHeight="1">
      <c r="A6" s="77" t="str">
        <f>IF(B5&lt;&gt;"",B5,"")</f>
        <v>Company</v>
      </c>
      <c r="B6" s="76" t="s">
        <v>11354</v>
      </c>
      <c r="C6" s="70" cm="1">
        <f t="array" ref="C6:C9">IF($B$5="Company",IF($B$6&lt;&gt;"",_xlfn._xlws.FILTER(EOL_Tbl[ID],ISNUMBER(SEARCH($B$6,EOL_Tbl[Company])),"No result"),""),IF($B$5="Facility Type",IF($B$6&lt;&gt;"",_xlfn._xlws.FILTER(EOL_Tbl[ID],ISNUMBER(SEARCH($B$6,EOL_Tbl[Product/Facility Type])),"No result"),""),IF($B$5="State",IF($B$6&lt;&gt;"",_xlfn._xlws.FILTER(EOL_Tbl[ID],ISNUMBER(SEARCH($B$6,EOL_Tbl[Facility State or Province])),"No result"),""))))</f>
        <v>6023</v>
      </c>
      <c r="D6" s="70" t="str" cm="1">
        <f t="array" ref="D6:D9">IF($B$5="Company",IF($B$6&lt;&gt;"",_xlfn._xlws.FILTER(EOL_Tbl[Status],ISNUMBER(SEARCH($B$6,EOL_Tbl[Company])),"No result"),""),IF($B$5="Facility Type",IF($B$6&lt;&gt;"",_xlfn._xlws.FILTER(EOL_Tbl[Status],ISNUMBER(SEARCH($B$6,EOL_Tbl[Product/Facility Type])),"No result"),""),IF($B$5="State",IF($B$6&lt;&gt;"",_xlfn._xlws.FILTER(EOL_Tbl[Status],ISNUMBER(SEARCH($B$6,EOL_Tbl[Facility State or Province])),"No result"),""))))</f>
        <v>Commercial</v>
      </c>
      <c r="E6" s="70" t="str" cm="1">
        <f t="array" ref="E6:E9">IF($B$5="Company",IF($B$6&lt;&gt;"",_xlfn._xlws.FILTER(EOL_Tbl[NAATBatt Member],ISNUMBER(SEARCH($B$6,EOL_Tbl[Company])),"No result"),""),IF($B$5="Facility Type",IF($B$6&lt;&gt;"",_xlfn._xlws.FILTER(EOL_Tbl[NAATBatt Member],ISNUMBER(SEARCH($B$6,EOL_Tbl[Product/Facility Type])),"No result"),""),IF($B$5="State",IF($B$6&lt;&gt;"",_xlfn._xlws.FILTER(EOL_Tbl[NAATBatt Member],ISNUMBER(SEARCH($B$6,EOL_Tbl[Facility State or Province])),"No result"),""))))</f>
        <v>No</v>
      </c>
      <c r="F6" s="1" t="str" cm="1">
        <f t="array" ref="F6:F9">IF($B$5="Company",IF($B$6&lt;&gt;"",_xlfn._xlws.FILTER(EOL_Tbl[Company],ISNUMBER(SEARCH($B$6,EOL_Tbl[Company])),"No result"),""),IF($B$5="Facility Type",IF($B$6&lt;&gt;"",_xlfn._xlws.FILTER(EOL_Tbl[Company],ISNUMBER(SEARCH($B$6,EOL_Tbl[Product/Facility Type])),"No result"),""),IF($B$5="State",IF($B$6&lt;&gt;"",_xlfn._xlws.FILTER(EOL_Tbl[Company],ISNUMBER(SEARCH($B$6,EOL_Tbl[Facility State or Province])),"No result"),""))))</f>
        <v>Battery Recyclers of America</v>
      </c>
      <c r="G6" s="1" t="str" cm="1">
        <f t="array" ref="G6:G9">IF($B$5="Company",IF($B$6&lt;&gt;"",_xlfn._xlws.FILTER(EOL_Tbl[Facility Name],ISNUMBER(SEARCH($B$6,EOL_Tbl[Company])),"No result"),""),IF($B$5="Facility Type",IF($B$6&lt;&gt;"",_xlfn._xlws.FILTER(EOL_Tbl[Facility Name],ISNUMBER(SEARCH($B$6,EOL_Tbl[Product/Facility Type])),"No result"),""),IF($B$5="State",IF($B$6&lt;&gt;"",_xlfn._xlws.FILTER(EOL_Tbl[Facility Name],ISNUMBER(SEARCH($B$6,EOL_Tbl[Facility State or Province])),"No result"),""))))</f>
        <v>Battery Recyclers of America</v>
      </c>
      <c r="H6" s="1" t="str" cm="1">
        <f t="array" ref="H6:H9">IF($B$5="Company",IF($B$6&lt;&gt;"",_xlfn._xlws.FILTER(EOL_Tbl[Facility City],ISNUMBER(SEARCH($B$6,EOL_Tbl[Company])),"No result"),""),IF($B$5="Facility Type",IF($B$6&lt;&gt;"",_xlfn._xlws.FILTER(EOL_Tbl[Facility City],ISNUMBER(SEARCH($B$6,EOL_Tbl[Product/Facility Type])),"No result"),""),IF($B$5="State",IF($B$6&lt;&gt;"",_xlfn._xlws.FILTER(EOL_Tbl[Facility City],ISNUMBER(SEARCH($B$6,EOL_Tbl[Facility State or Province])),"No result"),""))))</f>
        <v>Dallas</v>
      </c>
      <c r="I6" s="70" t="str" cm="1">
        <f t="array" ref="I6:I9">IF($B$5="Company",IF($B$6&lt;&gt;"",_xlfn._xlws.FILTER(EOL_Tbl[Facility State or Province],ISNUMBER(SEARCH($B$6,EOL_Tbl[Company])),"No result"),""),IF($B$5="Facility Type",IF($B$6&lt;&gt;"",_xlfn._xlws.FILTER(EOL_Tbl[Facility State or Province],ISNUMBER(SEARCH($B$6,EOL_Tbl[Product/Facility Type])),"No result"),""),IF($B$5="State",IF($B$6&lt;&gt;"",_xlfn._xlws.FILTER(EOL_Tbl[Facility State or Province],ISNUMBER(SEARCH($B$6,EOL_Tbl[Facility State or Province])),"No result"),""))))</f>
        <v>TX</v>
      </c>
      <c r="J6" s="70" t="str" cm="1">
        <f t="array" ref="J6:J9">IF($B$5="Company",IF($B$6&lt;&gt;"",_xlfn._xlws.FILTER(EOL_Tbl[Facility Country],ISNUMBER(SEARCH($B$6,EOL_Tbl[Company])),"No result"),""),IF($B$5="Facility Type",IF($B$6&lt;&gt;"",_xlfn._xlws.FILTER(EOL_Tbl[Facility Country],ISNUMBER(SEARCH($B$6,EOL_Tbl[Product/Facility Type])),"No result"),""),IF($B$5="State",IF($B$6&lt;&gt;"",_xlfn._xlws.FILTER(EOL_Tbl[Facility Country],ISNUMBER(SEARCH($B$6,EOL_Tbl[Facility State or Province])),"No result"),""))))</f>
        <v>US</v>
      </c>
      <c r="K6" s="1" t="str" cm="1">
        <f t="array" ref="K6:K9">IF($B$5="Company",IF($B$6&lt;&gt;"",_xlfn._xlws.FILTER(EOL_Tbl[Product/Facility Type],ISNUMBER(SEARCH($B$6,EOL_Tbl[Company])),"No result"),""),IF($B$5="Facility Type",IF($B$6&lt;&gt;"",_xlfn._xlws.FILTER(EOL_Tbl[Product/Facility Type],ISNUMBER(SEARCH($B$6,EOL_Tbl[Product/Facility Type])),"No result"),""),IF($B$5="State",IF($B$6&lt;&gt;"",_xlfn._xlws.FILTER(EOL_Tbl[Product/Facility Type],ISNUMBER(SEARCH($B$6,EOL_Tbl[Facility State or Province])),"No result"),""))))</f>
        <v>Collection, Disassembling and/ or Storage (Universal Waste Handlers)</v>
      </c>
      <c r="L6" s="1" t="str" cm="1">
        <f t="array" ref="L6:L9">IF($B$5="Company",IF($B$6&lt;&gt;"",_xlfn._xlws.FILTER(EOL_Tbl[Feedstock],ISNUMBER(SEARCH($B$6,EOL_Tbl[Company])),"No result"),""),IF($B$5="Facility Type",IF($B$6&lt;&gt;"",_xlfn._xlws.FILTER(EOL_Tbl[Feedstock],ISNUMBER(SEARCH($B$6,EOL_Tbl[Product/Facility Type])),"No result"),""),IF($B$5="State",IF($B$6&lt;&gt;"",_xlfn._xlws.FILTER(EOL_Tbl[Feedstock],ISNUMBER(SEARCH($B$6,EOL_Tbl[Facility State or Province])),"No result"),""))))</f>
        <v>End-of-life Battery</v>
      </c>
      <c r="M6" s="1" t="str" cm="1">
        <f t="array" ref="M6:M9">IF($B$5="Company",IF($B$6&lt;&gt;"",_xlfn._xlws.FILTER(EOL_Tbl[Product],ISNUMBER(SEARCH($B$6,EOL_Tbl[Company])),"No result"),""),IF($B$5="Facility Type",IF($B$6&lt;&gt;"",_xlfn._xlws.FILTER(EOL_Tbl[Product],ISNUMBER(SEARCH($B$6,EOL_Tbl[Product/Facility Type])),"No result"),""),IF($B$5="State",IF($B$6&lt;&gt;"",_xlfn._xlws.FILTER(EOL_Tbl[Product],ISNUMBER(SEARCH($B$6,EOL_Tbl[Facility State or Province])),"No result"),""))))</f>
        <v>Sorted End-of-life Battery</v>
      </c>
      <c r="N6" s="1" cm="1">
        <f t="array" ref="N6:N9">IF($B$5="Company",IF($B$6&lt;&gt;"",_xlfn._xlws.FILTER(EOL_Tbl[Capacity],ISNUMBER(SEARCH($B$6,EOL_Tbl[Company])),"No result"),""),IF($B$5="Facility Type",IF($B$6&lt;&gt;"",_xlfn._xlws.FILTER(EOL_Tbl[Capacity],ISNUMBER(SEARCH($B$6,EOL_Tbl[Product/Facility Type])),"No result"),""),IF($B$5="State",IF($B$6&lt;&gt;"",_xlfn._xlws.FILTER(EOL_Tbl[Capacity],ISNUMBER(SEARCH($B$6,EOL_Tbl[Facility State or Province])),"No result"),""))))</f>
        <v>0</v>
      </c>
      <c r="O6" s="1" cm="1">
        <f t="array" ref="O6:O9">IF($B$5="Company",IF($B$6&lt;&gt;"",_xlfn._xlws.FILTER(EOL_Tbl[Capacity Units],ISNUMBER(SEARCH($B$6,EOL_Tbl[Company])),"No result"),""),IF($B$5="Facility Type",IF($B$6&lt;&gt;"",_xlfn._xlws.FILTER(EOL_Tbl[Capacity Units],ISNUMBER(SEARCH($B$6,EOL_Tbl[Product/Facility Type])),"No result"),""),IF($B$5="State",IF($B$6&lt;&gt;"",_xlfn._xlws.FILTER(EOL_Tbl[Capacity Units],ISNUMBER(SEARCH($B$6,EOL_Tbl[Facility State or Province])),"No result"),""))))</f>
        <v>0</v>
      </c>
    </row>
    <row r="7" spans="1:15" ht="33" customHeight="1">
      <c r="A7" s="1645" t="s">
        <v>124</v>
      </c>
      <c r="B7" s="1643"/>
      <c r="C7" s="70">
        <v>6025</v>
      </c>
      <c r="D7" s="70" t="str">
        <v>Commercial</v>
      </c>
      <c r="E7" s="70" t="str">
        <v>No</v>
      </c>
      <c r="F7" s="1" t="str">
        <v>Blue Star Recyclers</v>
      </c>
      <c r="G7" s="1" t="str">
        <v>Denver</v>
      </c>
      <c r="H7" s="1" t="str">
        <v>Denver</v>
      </c>
      <c r="I7" s="70" t="str">
        <v>CO</v>
      </c>
      <c r="J7" s="70" t="str">
        <v>US</v>
      </c>
      <c r="K7" s="1" t="str">
        <v>Collection, Disassembling and/ or Storage (Universal Waste Handlers)</v>
      </c>
      <c r="L7" s="1" t="str">
        <v>Consumer Electronics</v>
      </c>
      <c r="M7" s="1" t="str">
        <v>Sorted End-of-life Battery</v>
      </c>
      <c r="N7">
        <v>10500</v>
      </c>
      <c r="O7" t="str">
        <v>tons electronic waste/yr</v>
      </c>
    </row>
    <row r="8" spans="1:15" ht="45" customHeight="1">
      <c r="A8" s="1646"/>
      <c r="B8" s="1644"/>
      <c r="C8" s="70">
        <v>6067</v>
      </c>
      <c r="D8" s="70" t="str">
        <v>Commercial</v>
      </c>
      <c r="E8" s="70" t="str">
        <v>Yes</v>
      </c>
      <c r="F8" s="1" t="str">
        <v>Interco - A Metaltronics Recycler</v>
      </c>
      <c r="G8" s="1" t="str">
        <v>Interco</v>
      </c>
      <c r="H8" s="1" t="str">
        <v>Madison</v>
      </c>
      <c r="I8" s="70" t="str">
        <v>IL</v>
      </c>
      <c r="J8" s="70" t="str">
        <v>US</v>
      </c>
      <c r="K8" s="1" t="str">
        <v>Shredding/ Black mass production</v>
      </c>
      <c r="L8" s="1" t="str">
        <v>End-of-life Battery</v>
      </c>
      <c r="M8" s="1" t="str">
        <v>Black Mass</v>
      </c>
      <c r="N8">
        <v>24000</v>
      </c>
      <c r="O8" t="str">
        <v>MT/yr</v>
      </c>
    </row>
    <row r="9" spans="1:15" ht="33" customHeight="1">
      <c r="B9" s="82" t="s">
        <v>125</v>
      </c>
      <c r="C9" s="70">
        <v>6125</v>
      </c>
      <c r="D9" s="70" t="str">
        <v>Pre-commercial/ startup</v>
      </c>
      <c r="E9" s="70" t="str">
        <v>Yes</v>
      </c>
      <c r="F9" s="1" t="str">
        <v>United Battery Recyclers Int</v>
      </c>
      <c r="G9" s="1" t="str">
        <v>United Battery Recyclers Int</v>
      </c>
      <c r="H9" s="1" t="str">
        <v xml:space="preserve">Fenton </v>
      </c>
      <c r="I9" s="70" t="str">
        <v>MI</v>
      </c>
      <c r="J9" s="70" t="str">
        <v>US</v>
      </c>
      <c r="K9" s="1" t="str">
        <v>Shredding/ Black mass production</v>
      </c>
      <c r="L9" s="1" t="str">
        <v>End-of-life Battery</v>
      </c>
      <c r="M9" s="1" t="str">
        <v>Black Mass</v>
      </c>
      <c r="N9" t="str">
        <v> </v>
      </c>
      <c r="O9" t="str">
        <v> </v>
      </c>
    </row>
    <row r="10" spans="1:15" ht="33" customHeight="1">
      <c r="B10" s="83" t="s">
        <v>126</v>
      </c>
    </row>
    <row r="11" spans="1:15" ht="33" customHeight="1">
      <c r="B11" s="84" t="s">
        <v>127</v>
      </c>
    </row>
    <row r="12" spans="1:15" ht="33" customHeight="1">
      <c r="B12" s="81" t="s">
        <v>8011</v>
      </c>
    </row>
    <row r="13" spans="1:15" ht="33" customHeight="1">
      <c r="B13" s="80" t="s">
        <v>128</v>
      </c>
    </row>
    <row r="14" spans="1:15" ht="33" customHeight="1"/>
    <row r="15" spans="1:15" ht="33" customHeight="1"/>
    <row r="16" spans="1:15" ht="33" customHeight="1"/>
    <row r="17" ht="33" customHeight="1"/>
    <row r="18" ht="33" customHeight="1"/>
    <row r="19" ht="33" customHeight="1"/>
    <row r="20" ht="33" customHeight="1"/>
    <row r="21" ht="33" customHeight="1"/>
    <row r="22" ht="33" customHeight="1"/>
    <row r="23" ht="33" customHeight="1"/>
    <row r="24" ht="33" customHeight="1"/>
    <row r="25" ht="33" customHeight="1"/>
    <row r="26" ht="33" customHeight="1"/>
    <row r="27" ht="33" customHeight="1"/>
    <row r="28" ht="33" customHeight="1"/>
    <row r="29" ht="33" customHeight="1"/>
    <row r="30" ht="33" customHeight="1"/>
    <row r="31" ht="33" customHeight="1"/>
    <row r="32" ht="33" customHeight="1"/>
    <row r="33" ht="33" customHeight="1"/>
    <row r="34" ht="33" customHeight="1"/>
    <row r="35" ht="33" customHeight="1"/>
    <row r="36" ht="33" customHeight="1"/>
    <row r="37" ht="33" customHeight="1"/>
    <row r="38" ht="33" customHeight="1"/>
    <row r="39" ht="33" customHeight="1"/>
    <row r="40" ht="33" customHeight="1"/>
    <row r="41" ht="33" customHeight="1"/>
    <row r="42" ht="33" customHeight="1"/>
    <row r="43" ht="33" customHeight="1"/>
    <row r="44" ht="33" customHeight="1"/>
    <row r="45" ht="33" customHeight="1"/>
    <row r="46" ht="33" customHeight="1"/>
    <row r="47" ht="33" customHeight="1"/>
    <row r="48" ht="33" customHeight="1"/>
    <row r="49" ht="33" customHeight="1"/>
    <row r="50" ht="33" customHeight="1"/>
    <row r="51" ht="33" customHeight="1"/>
    <row r="52" ht="33" customHeight="1"/>
    <row r="53" ht="33" customHeight="1"/>
    <row r="54" ht="33" customHeight="1"/>
    <row r="55" ht="33" customHeight="1"/>
    <row r="56" ht="33" customHeight="1"/>
    <row r="57" ht="33" customHeight="1"/>
    <row r="58" ht="33" customHeight="1"/>
    <row r="59" ht="33" customHeight="1"/>
    <row r="60" ht="33" customHeight="1"/>
    <row r="61" ht="33" customHeight="1"/>
    <row r="62" ht="33" customHeight="1"/>
    <row r="63" ht="33" customHeight="1"/>
    <row r="64" ht="33" customHeight="1"/>
    <row r="65" ht="33" customHeight="1"/>
    <row r="66" ht="33" customHeight="1"/>
    <row r="67" ht="33" customHeight="1"/>
    <row r="68" ht="33" customHeight="1"/>
    <row r="69" ht="33" customHeight="1"/>
    <row r="70" ht="33" customHeight="1"/>
    <row r="71" ht="33" customHeight="1"/>
    <row r="72" ht="33" customHeight="1"/>
    <row r="73" ht="33" customHeight="1"/>
    <row r="74" ht="33" customHeight="1"/>
    <row r="75" ht="33" customHeight="1"/>
    <row r="76" ht="33" customHeight="1"/>
    <row r="77" ht="33" customHeight="1"/>
    <row r="78" ht="33" customHeight="1"/>
    <row r="79" ht="33" customHeight="1"/>
    <row r="80" ht="33" customHeight="1"/>
  </sheetData>
  <mergeCells count="6">
    <mergeCell ref="B7:B8"/>
    <mergeCell ref="B1:C3"/>
    <mergeCell ref="A7:A8"/>
    <mergeCell ref="D3:F3"/>
    <mergeCell ref="A4:B4"/>
    <mergeCell ref="D4:O4"/>
  </mergeCells>
  <dataValidations count="1">
    <dataValidation type="list" allowBlank="1" showInputMessage="1" showErrorMessage="1" sqref="B5" xr:uid="{6DDBA20A-D7A5-4BA4-A92A-345B7C09729B}">
      <formula1>EOLSearch</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C3C35-5F37-444D-BA07-B1F43FD18D88}">
  <sheetPr codeName="Sheet6"/>
  <dimension ref="A1:AN1281"/>
  <sheetViews>
    <sheetView topLeftCell="A55" workbookViewId="0">
      <selection activeCell="D66" sqref="D66"/>
    </sheetView>
  </sheetViews>
  <sheetFormatPr defaultColWidth="8.6328125" defaultRowHeight="14.5"/>
  <cols>
    <col min="1" max="1" width="5.81640625" bestFit="1" customWidth="1"/>
    <col min="2" max="2" width="21.81640625" bestFit="1" customWidth="1"/>
    <col min="3" max="3" width="22.36328125" bestFit="1" customWidth="1"/>
    <col min="4" max="4" width="62.453125" bestFit="1" customWidth="1"/>
    <col min="5" max="5" width="19.453125" bestFit="1" customWidth="1"/>
    <col min="6" max="6" width="73.453125" bestFit="1" customWidth="1"/>
    <col min="7" max="10" width="80.6328125" bestFit="1" customWidth="1"/>
    <col min="11" max="11" width="38.1796875" bestFit="1" customWidth="1"/>
    <col min="12" max="12" width="24.36328125" bestFit="1" customWidth="1"/>
    <col min="13" max="13" width="16.453125" bestFit="1" customWidth="1"/>
    <col min="14" max="14" width="12.36328125" bestFit="1" customWidth="1"/>
    <col min="15" max="15" width="24.36328125" bestFit="1" customWidth="1"/>
    <col min="16" max="16" width="36" bestFit="1" customWidth="1"/>
    <col min="17" max="17" width="12.453125" bestFit="1" customWidth="1"/>
    <col min="18" max="18" width="18.81640625" bestFit="1" customWidth="1"/>
    <col min="19" max="19" width="20.36328125" bestFit="1" customWidth="1"/>
    <col min="20" max="20" width="38.1796875" bestFit="1" customWidth="1"/>
    <col min="21" max="21" width="54" bestFit="1" customWidth="1"/>
    <col min="22" max="22" width="80.6328125" bestFit="1" customWidth="1"/>
    <col min="23" max="23" width="28.453125" bestFit="1" customWidth="1"/>
    <col min="24" max="24" width="26.453125" bestFit="1" customWidth="1"/>
    <col min="25" max="25" width="28.6328125" bestFit="1" customWidth="1"/>
    <col min="26" max="26" width="38" bestFit="1" customWidth="1"/>
    <col min="27" max="27" width="27" bestFit="1" customWidth="1"/>
    <col min="28" max="29" width="80.6328125" bestFit="1" customWidth="1"/>
    <col min="30" max="30" width="22.1796875" bestFit="1" customWidth="1"/>
    <col min="31" max="31" width="80.6328125" bestFit="1" customWidth="1"/>
    <col min="32" max="32" width="23.453125" bestFit="1" customWidth="1"/>
    <col min="33" max="33" width="37.6328125" bestFit="1" customWidth="1"/>
    <col min="34" max="34" width="15.81640625" bestFit="1" customWidth="1"/>
    <col min="35" max="36" width="80.6328125" bestFit="1" customWidth="1"/>
    <col min="37" max="37" width="37.1796875" bestFit="1" customWidth="1"/>
    <col min="38" max="38" width="80.6328125" bestFit="1" customWidth="1"/>
    <col min="39" max="39" width="27.453125" bestFit="1" customWidth="1"/>
    <col min="40" max="40" width="80.6328125" bestFit="1" customWidth="1"/>
    <col min="41" max="41" width="28" bestFit="1" customWidth="1"/>
    <col min="42" max="43" width="10.6328125" bestFit="1" customWidth="1"/>
    <col min="44" max="44" width="28" bestFit="1" customWidth="1"/>
    <col min="45" max="45" width="27.6328125" bestFit="1" customWidth="1"/>
    <col min="46" max="46" width="10.6328125" bestFit="1" customWidth="1"/>
    <col min="47" max="47" width="28" bestFit="1" customWidth="1"/>
    <col min="48" max="48" width="27.6328125" customWidth="1"/>
    <col min="49" max="49" width="27.6328125" bestFit="1" customWidth="1"/>
    <col min="50" max="50" width="23.6328125" bestFit="1" customWidth="1"/>
    <col min="51" max="51" width="81.1796875" bestFit="1" customWidth="1"/>
    <col min="52" max="53" width="23.6328125" bestFit="1" customWidth="1"/>
  </cols>
  <sheetData>
    <row r="1" spans="1:40">
      <c r="A1" t="s">
        <v>113</v>
      </c>
      <c r="B1" t="s">
        <v>133</v>
      </c>
      <c r="C1" t="s">
        <v>4</v>
      </c>
      <c r="D1" t="s">
        <v>112</v>
      </c>
      <c r="E1" t="s">
        <v>134</v>
      </c>
      <c r="F1" t="s">
        <v>116</v>
      </c>
      <c r="G1" t="s">
        <v>135</v>
      </c>
      <c r="H1" t="s">
        <v>132</v>
      </c>
      <c r="I1" t="s">
        <v>136</v>
      </c>
      <c r="J1" t="s">
        <v>137</v>
      </c>
      <c r="K1" t="s">
        <v>117</v>
      </c>
      <c r="L1" t="s">
        <v>118</v>
      </c>
      <c r="M1" t="s">
        <v>119</v>
      </c>
      <c r="N1" t="s">
        <v>138</v>
      </c>
      <c r="O1" t="s">
        <v>139</v>
      </c>
      <c r="P1" t="s">
        <v>140</v>
      </c>
      <c r="Q1" t="s">
        <v>141</v>
      </c>
      <c r="R1" t="s">
        <v>142</v>
      </c>
      <c r="S1" t="s">
        <v>122</v>
      </c>
      <c r="T1" t="s">
        <v>143</v>
      </c>
      <c r="U1" t="s">
        <v>144</v>
      </c>
      <c r="V1" t="s">
        <v>145</v>
      </c>
      <c r="W1" t="s">
        <v>146</v>
      </c>
      <c r="X1" t="s">
        <v>147</v>
      </c>
      <c r="Y1" t="s">
        <v>148</v>
      </c>
      <c r="Z1" t="s">
        <v>149</v>
      </c>
      <c r="AA1" t="s">
        <v>150</v>
      </c>
      <c r="AB1" t="s">
        <v>151</v>
      </c>
      <c r="AC1" t="s">
        <v>152</v>
      </c>
      <c r="AD1" t="s">
        <v>153</v>
      </c>
      <c r="AE1" t="s">
        <v>154</v>
      </c>
      <c r="AF1" t="s">
        <v>155</v>
      </c>
      <c r="AG1" t="s">
        <v>156</v>
      </c>
      <c r="AH1" t="s">
        <v>157</v>
      </c>
      <c r="AI1" t="s">
        <v>6327</v>
      </c>
      <c r="AJ1" t="s">
        <v>158</v>
      </c>
      <c r="AK1" t="s">
        <v>159</v>
      </c>
      <c r="AL1" t="s">
        <v>6432</v>
      </c>
      <c r="AM1" t="s">
        <v>160</v>
      </c>
      <c r="AN1" t="s">
        <v>8008</v>
      </c>
    </row>
    <row r="2" spans="1:40">
      <c r="A2">
        <v>1001</v>
      </c>
      <c r="B2" t="s">
        <v>161</v>
      </c>
      <c r="C2" t="s">
        <v>162</v>
      </c>
      <c r="D2" t="s">
        <v>163</v>
      </c>
      <c r="E2" t="s">
        <v>176</v>
      </c>
      <c r="F2" t="s">
        <v>163</v>
      </c>
      <c r="G2" t="s">
        <v>165</v>
      </c>
      <c r="H2" t="s">
        <v>166</v>
      </c>
      <c r="I2" t="s">
        <v>167</v>
      </c>
      <c r="J2" t="s">
        <v>168</v>
      </c>
      <c r="K2" t="s">
        <v>169</v>
      </c>
      <c r="L2" t="s">
        <v>170</v>
      </c>
      <c r="M2" t="s">
        <v>5</v>
      </c>
      <c r="N2">
        <v>94025</v>
      </c>
      <c r="O2" t="s">
        <v>171</v>
      </c>
      <c r="P2">
        <v>37.478007785523303</v>
      </c>
      <c r="Q2">
        <v>-122.14251745309799</v>
      </c>
      <c r="R2">
        <v>40</v>
      </c>
      <c r="U2" t="s">
        <v>163</v>
      </c>
      <c r="V2" t="s">
        <v>167</v>
      </c>
      <c r="W2" t="s">
        <v>163</v>
      </c>
      <c r="X2" t="s">
        <v>170</v>
      </c>
      <c r="Y2" t="s">
        <v>5</v>
      </c>
      <c r="Z2" t="s">
        <v>172</v>
      </c>
      <c r="AA2">
        <v>45339</v>
      </c>
      <c r="AC2" t="s">
        <v>173</v>
      </c>
      <c r="AD2">
        <v>27</v>
      </c>
    </row>
    <row r="3" spans="1:40">
      <c r="A3">
        <v>1002</v>
      </c>
      <c r="B3" t="s">
        <v>161</v>
      </c>
      <c r="C3" t="s">
        <v>162</v>
      </c>
      <c r="D3" t="s">
        <v>9260</v>
      </c>
      <c r="E3" t="s">
        <v>164</v>
      </c>
      <c r="F3" t="s">
        <v>9261</v>
      </c>
      <c r="G3" t="s">
        <v>8218</v>
      </c>
      <c r="H3" t="s">
        <v>9262</v>
      </c>
      <c r="I3" t="s">
        <v>9263</v>
      </c>
      <c r="K3" t="s">
        <v>9264</v>
      </c>
      <c r="L3" t="s">
        <v>350</v>
      </c>
      <c r="M3" t="s">
        <v>5</v>
      </c>
      <c r="O3" t="s">
        <v>9265</v>
      </c>
      <c r="P3">
        <v>63.523600000000002</v>
      </c>
      <c r="Q3">
        <v>-145.82220000000001</v>
      </c>
      <c r="U3" t="s">
        <v>9260</v>
      </c>
      <c r="V3" t="s">
        <v>9263</v>
      </c>
      <c r="W3" t="s">
        <v>226</v>
      </c>
      <c r="X3" t="s">
        <v>227</v>
      </c>
      <c r="Y3" t="s">
        <v>5</v>
      </c>
      <c r="Z3" t="s">
        <v>7932</v>
      </c>
      <c r="AA3">
        <v>45872</v>
      </c>
      <c r="AB3" t="s">
        <v>9266</v>
      </c>
      <c r="AC3" t="s">
        <v>9267</v>
      </c>
      <c r="AD3">
        <v>30</v>
      </c>
      <c r="AE3" t="s">
        <v>9268</v>
      </c>
    </row>
    <row r="4" spans="1:40">
      <c r="A4">
        <v>1003</v>
      </c>
      <c r="B4" t="s">
        <v>174</v>
      </c>
      <c r="C4" t="s">
        <v>162</v>
      </c>
      <c r="D4" t="s">
        <v>175</v>
      </c>
      <c r="E4" t="s">
        <v>176</v>
      </c>
      <c r="F4" t="s">
        <v>177</v>
      </c>
      <c r="G4" t="s">
        <v>165</v>
      </c>
      <c r="H4" t="s">
        <v>178</v>
      </c>
      <c r="I4" t="s">
        <v>179</v>
      </c>
      <c r="J4" t="s">
        <v>180</v>
      </c>
      <c r="K4" t="s">
        <v>181</v>
      </c>
      <c r="L4" t="s">
        <v>182</v>
      </c>
      <c r="M4" t="s">
        <v>5</v>
      </c>
      <c r="N4">
        <v>89047</v>
      </c>
      <c r="O4" t="s">
        <v>183</v>
      </c>
      <c r="P4">
        <v>37.740208000000003</v>
      </c>
      <c r="Q4">
        <v>-117.79231900000001</v>
      </c>
      <c r="R4">
        <v>75</v>
      </c>
      <c r="S4">
        <v>5000</v>
      </c>
      <c r="T4" t="s">
        <v>184</v>
      </c>
      <c r="U4" t="s">
        <v>185</v>
      </c>
      <c r="V4" t="s">
        <v>186</v>
      </c>
      <c r="W4" t="s">
        <v>187</v>
      </c>
      <c r="X4" t="s">
        <v>188</v>
      </c>
      <c r="Y4" t="s">
        <v>5</v>
      </c>
      <c r="Z4" t="s">
        <v>8379</v>
      </c>
      <c r="AB4" t="s">
        <v>189</v>
      </c>
      <c r="AC4" t="s">
        <v>190</v>
      </c>
      <c r="AD4">
        <v>27</v>
      </c>
      <c r="AE4" t="s">
        <v>11153</v>
      </c>
    </row>
    <row r="5" spans="1:40">
      <c r="A5">
        <v>1004</v>
      </c>
      <c r="B5" t="s">
        <v>174</v>
      </c>
      <c r="C5" t="s">
        <v>162</v>
      </c>
      <c r="D5" t="s">
        <v>175</v>
      </c>
      <c r="E5" t="s">
        <v>176</v>
      </c>
      <c r="F5" t="s">
        <v>191</v>
      </c>
      <c r="G5" t="s">
        <v>165</v>
      </c>
      <c r="H5" t="s">
        <v>192</v>
      </c>
      <c r="I5" t="s">
        <v>179</v>
      </c>
      <c r="J5" t="s">
        <v>193</v>
      </c>
      <c r="K5" t="s">
        <v>194</v>
      </c>
      <c r="L5" t="s">
        <v>188</v>
      </c>
      <c r="M5" t="s">
        <v>5</v>
      </c>
      <c r="N5">
        <v>28086</v>
      </c>
      <c r="O5" t="s">
        <v>195</v>
      </c>
      <c r="P5">
        <v>35.220465735874697</v>
      </c>
      <c r="Q5">
        <v>-81.341652675492199</v>
      </c>
      <c r="R5">
        <v>170</v>
      </c>
      <c r="S5">
        <v>5500</v>
      </c>
      <c r="T5" t="s">
        <v>184</v>
      </c>
      <c r="U5" t="s">
        <v>185</v>
      </c>
      <c r="V5" t="s">
        <v>179</v>
      </c>
      <c r="W5" t="s">
        <v>187</v>
      </c>
      <c r="X5" t="s">
        <v>188</v>
      </c>
      <c r="Y5" t="s">
        <v>5</v>
      </c>
      <c r="Z5" t="s">
        <v>172</v>
      </c>
      <c r="AA5">
        <v>44417</v>
      </c>
      <c r="AB5" t="s">
        <v>196</v>
      </c>
      <c r="AC5" t="s">
        <v>190</v>
      </c>
      <c r="AD5">
        <v>27</v>
      </c>
      <c r="AE5" t="s">
        <v>197</v>
      </c>
    </row>
    <row r="6" spans="1:40">
      <c r="A6">
        <v>1005</v>
      </c>
      <c r="B6" t="s">
        <v>198</v>
      </c>
      <c r="C6" t="s">
        <v>162</v>
      </c>
      <c r="D6" t="s">
        <v>10984</v>
      </c>
      <c r="E6" t="s">
        <v>164</v>
      </c>
      <c r="F6" t="s">
        <v>10985</v>
      </c>
      <c r="G6" t="s">
        <v>8383</v>
      </c>
      <c r="H6" t="s">
        <v>10983</v>
      </c>
      <c r="I6" t="s">
        <v>10986</v>
      </c>
      <c r="K6" t="s">
        <v>10947</v>
      </c>
      <c r="L6" t="s">
        <v>182</v>
      </c>
      <c r="M6" t="s">
        <v>5</v>
      </c>
      <c r="N6">
        <v>89049</v>
      </c>
      <c r="O6" t="s">
        <v>10987</v>
      </c>
      <c r="P6">
        <v>38.125</v>
      </c>
      <c r="Q6">
        <v>-117.285</v>
      </c>
      <c r="S6">
        <v>38000</v>
      </c>
      <c r="T6" t="s">
        <v>184</v>
      </c>
      <c r="U6" t="s">
        <v>10988</v>
      </c>
      <c r="V6" t="s">
        <v>10989</v>
      </c>
      <c r="W6" t="s">
        <v>226</v>
      </c>
      <c r="X6" t="s">
        <v>227</v>
      </c>
      <c r="Y6" t="s">
        <v>6</v>
      </c>
      <c r="Z6" t="s">
        <v>7932</v>
      </c>
      <c r="AA6">
        <v>46064</v>
      </c>
      <c r="AB6" t="s">
        <v>10991</v>
      </c>
      <c r="AC6" t="s">
        <v>10990</v>
      </c>
      <c r="AD6">
        <v>27</v>
      </c>
      <c r="AE6" t="s">
        <v>10710</v>
      </c>
    </row>
    <row r="7" spans="1:40">
      <c r="A7">
        <v>1006</v>
      </c>
      <c r="B7" t="s">
        <v>161</v>
      </c>
      <c r="C7" t="s">
        <v>162</v>
      </c>
      <c r="D7" t="s">
        <v>8443</v>
      </c>
      <c r="E7" t="s">
        <v>164</v>
      </c>
      <c r="F7" t="s">
        <v>8444</v>
      </c>
      <c r="G7" t="s">
        <v>8383</v>
      </c>
      <c r="H7" t="s">
        <v>8405</v>
      </c>
      <c r="I7" t="s">
        <v>8445</v>
      </c>
      <c r="K7" t="s">
        <v>8446</v>
      </c>
      <c r="L7" t="s">
        <v>386</v>
      </c>
      <c r="M7" t="s">
        <v>5</v>
      </c>
      <c r="N7">
        <v>84532</v>
      </c>
      <c r="O7" t="s">
        <v>8447</v>
      </c>
      <c r="P7">
        <v>38.572694751488598</v>
      </c>
      <c r="Q7">
        <v>-109.547665752765</v>
      </c>
      <c r="R7">
        <v>5</v>
      </c>
      <c r="S7">
        <v>13000</v>
      </c>
      <c r="T7" t="s">
        <v>184</v>
      </c>
      <c r="U7" t="s">
        <v>8443</v>
      </c>
      <c r="V7" t="s">
        <v>8445</v>
      </c>
      <c r="W7" t="s">
        <v>409</v>
      </c>
      <c r="X7" t="s">
        <v>410</v>
      </c>
      <c r="Y7" t="s">
        <v>246</v>
      </c>
      <c r="Z7" t="s">
        <v>7932</v>
      </c>
      <c r="AA7">
        <v>45649</v>
      </c>
      <c r="AB7" t="s">
        <v>8448</v>
      </c>
      <c r="AC7" t="s">
        <v>8450</v>
      </c>
      <c r="AD7">
        <v>30</v>
      </c>
      <c r="AE7" t="s">
        <v>8449</v>
      </c>
    </row>
    <row r="8" spans="1:40">
      <c r="A8">
        <v>1007</v>
      </c>
      <c r="B8" t="s">
        <v>198</v>
      </c>
      <c r="C8" t="s">
        <v>162</v>
      </c>
      <c r="D8" t="s">
        <v>8443</v>
      </c>
      <c r="E8" t="s">
        <v>164</v>
      </c>
      <c r="F8" t="s">
        <v>11018</v>
      </c>
      <c r="G8" t="s">
        <v>8383</v>
      </c>
      <c r="H8" t="s">
        <v>10995</v>
      </c>
      <c r="I8" t="s">
        <v>8445</v>
      </c>
      <c r="J8" t="s">
        <v>11019</v>
      </c>
      <c r="K8" t="s">
        <v>11020</v>
      </c>
      <c r="L8" t="s">
        <v>386</v>
      </c>
      <c r="M8" t="s">
        <v>5</v>
      </c>
      <c r="N8">
        <v>84525</v>
      </c>
      <c r="P8">
        <v>38.9955</v>
      </c>
      <c r="Q8">
        <v>110.1597</v>
      </c>
      <c r="R8">
        <v>80</v>
      </c>
      <c r="U8" t="s">
        <v>11022</v>
      </c>
      <c r="V8" t="s">
        <v>11023</v>
      </c>
      <c r="W8" t="s">
        <v>11024</v>
      </c>
      <c r="X8" t="s">
        <v>11025</v>
      </c>
      <c r="Y8" t="s">
        <v>11026</v>
      </c>
      <c r="Z8" t="s">
        <v>7932</v>
      </c>
      <c r="AA8">
        <v>46064</v>
      </c>
      <c r="AB8" t="s">
        <v>11021</v>
      </c>
      <c r="AC8" t="s">
        <v>11027</v>
      </c>
      <c r="AD8">
        <v>30</v>
      </c>
    </row>
    <row r="9" spans="1:40">
      <c r="A9">
        <v>1008</v>
      </c>
      <c r="B9" t="s">
        <v>198</v>
      </c>
      <c r="C9" t="s">
        <v>162</v>
      </c>
      <c r="D9" t="s">
        <v>199</v>
      </c>
      <c r="E9" t="s">
        <v>164</v>
      </c>
      <c r="F9" t="s">
        <v>200</v>
      </c>
      <c r="G9" t="s">
        <v>165</v>
      </c>
      <c r="H9" t="s">
        <v>201</v>
      </c>
      <c r="I9" t="s">
        <v>202</v>
      </c>
      <c r="J9" t="s">
        <v>203</v>
      </c>
      <c r="L9" t="s">
        <v>149</v>
      </c>
      <c r="M9" t="s">
        <v>6</v>
      </c>
      <c r="P9">
        <v>53.536890999999997</v>
      </c>
      <c r="Q9">
        <v>-80.545652000000004</v>
      </c>
      <c r="R9" t="s">
        <v>8693</v>
      </c>
      <c r="S9">
        <v>8100</v>
      </c>
      <c r="T9" t="s">
        <v>184</v>
      </c>
      <c r="U9" t="s">
        <v>199</v>
      </c>
      <c r="V9" t="s">
        <v>202</v>
      </c>
      <c r="W9" t="s">
        <v>204</v>
      </c>
      <c r="Y9" t="s">
        <v>205</v>
      </c>
      <c r="Z9" t="s">
        <v>172</v>
      </c>
      <c r="AA9">
        <v>44930</v>
      </c>
      <c r="AB9" t="s">
        <v>206</v>
      </c>
      <c r="AC9" t="s">
        <v>207</v>
      </c>
      <c r="AD9">
        <v>29</v>
      </c>
      <c r="AE9" t="s">
        <v>208</v>
      </c>
    </row>
    <row r="10" spans="1:40">
      <c r="A10">
        <v>1009</v>
      </c>
      <c r="B10" t="s">
        <v>161</v>
      </c>
      <c r="C10" t="s">
        <v>162</v>
      </c>
      <c r="D10" t="s">
        <v>8392</v>
      </c>
      <c r="E10" t="s">
        <v>164</v>
      </c>
      <c r="F10" t="s">
        <v>8402</v>
      </c>
      <c r="G10" t="s">
        <v>8383</v>
      </c>
      <c r="H10" t="s">
        <v>166</v>
      </c>
      <c r="I10" t="s">
        <v>8393</v>
      </c>
      <c r="J10" t="s">
        <v>8395</v>
      </c>
      <c r="K10" t="s">
        <v>8394</v>
      </c>
      <c r="L10" t="s">
        <v>170</v>
      </c>
      <c r="M10" t="s">
        <v>5</v>
      </c>
      <c r="N10">
        <v>92233</v>
      </c>
      <c r="P10">
        <v>33.335888597582603</v>
      </c>
      <c r="Q10">
        <v>-115.659193774288</v>
      </c>
      <c r="R10">
        <v>240</v>
      </c>
      <c r="S10">
        <v>90000</v>
      </c>
      <c r="T10" t="s">
        <v>184</v>
      </c>
      <c r="U10" t="s">
        <v>8392</v>
      </c>
      <c r="V10" t="s">
        <v>8393</v>
      </c>
      <c r="W10" t="s">
        <v>8401</v>
      </c>
      <c r="X10" t="s">
        <v>3667</v>
      </c>
      <c r="Y10" t="s">
        <v>5</v>
      </c>
      <c r="Z10" t="s">
        <v>7932</v>
      </c>
      <c r="AA10">
        <v>45649</v>
      </c>
      <c r="AB10" t="s">
        <v>8403</v>
      </c>
      <c r="AC10" t="s">
        <v>8400</v>
      </c>
      <c r="AD10">
        <v>21</v>
      </c>
      <c r="AF10" t="s">
        <v>8396</v>
      </c>
      <c r="AG10" t="s">
        <v>8397</v>
      </c>
      <c r="AH10" t="s">
        <v>8398</v>
      </c>
      <c r="AI10" t="s">
        <v>8399</v>
      </c>
    </row>
    <row r="11" spans="1:40">
      <c r="A11">
        <v>1010</v>
      </c>
      <c r="B11" t="s">
        <v>198</v>
      </c>
      <c r="C11" t="s">
        <v>162</v>
      </c>
      <c r="D11" t="s">
        <v>209</v>
      </c>
      <c r="E11" t="s">
        <v>164</v>
      </c>
      <c r="F11" t="s">
        <v>210</v>
      </c>
      <c r="G11" t="s">
        <v>165</v>
      </c>
      <c r="H11" t="s">
        <v>211</v>
      </c>
      <c r="I11" t="s">
        <v>212</v>
      </c>
      <c r="K11" t="s">
        <v>213</v>
      </c>
      <c r="L11" t="s">
        <v>214</v>
      </c>
      <c r="M11" t="s">
        <v>6</v>
      </c>
      <c r="P11">
        <v>48.476151000000002</v>
      </c>
      <c r="Q11">
        <v>-81.330839999999995</v>
      </c>
      <c r="R11">
        <v>34</v>
      </c>
      <c r="S11">
        <v>48000</v>
      </c>
      <c r="T11" t="s">
        <v>215</v>
      </c>
      <c r="U11" t="s">
        <v>216</v>
      </c>
      <c r="V11" t="s">
        <v>212</v>
      </c>
      <c r="W11" t="s">
        <v>217</v>
      </c>
      <c r="X11" t="s">
        <v>214</v>
      </c>
      <c r="Y11" t="s">
        <v>6</v>
      </c>
      <c r="Z11" t="s">
        <v>172</v>
      </c>
      <c r="AA11">
        <v>45463</v>
      </c>
      <c r="AB11" t="s">
        <v>218</v>
      </c>
      <c r="AC11" t="s">
        <v>8214</v>
      </c>
      <c r="AD11">
        <v>23</v>
      </c>
      <c r="AE11" t="s">
        <v>219</v>
      </c>
    </row>
    <row r="12" spans="1:40">
      <c r="A12">
        <v>1011</v>
      </c>
      <c r="B12" t="s">
        <v>198</v>
      </c>
      <c r="C12" t="s">
        <v>162</v>
      </c>
      <c r="D12" t="s">
        <v>8420</v>
      </c>
      <c r="E12" t="s">
        <v>164</v>
      </c>
      <c r="F12" t="s">
        <v>8421</v>
      </c>
      <c r="G12" t="s">
        <v>165</v>
      </c>
      <c r="H12" t="s">
        <v>7489</v>
      </c>
      <c r="I12" t="s">
        <v>8422</v>
      </c>
      <c r="J12" t="s">
        <v>8425</v>
      </c>
      <c r="K12" t="s">
        <v>8423</v>
      </c>
      <c r="L12" t="s">
        <v>149</v>
      </c>
      <c r="M12" t="s">
        <v>6</v>
      </c>
      <c r="N12" t="s">
        <v>8424</v>
      </c>
      <c r="P12">
        <v>61.561675296952103</v>
      </c>
      <c r="Q12">
        <v>-73.427479531558902</v>
      </c>
      <c r="R12" t="s">
        <v>8694</v>
      </c>
      <c r="U12" t="s">
        <v>8420</v>
      </c>
      <c r="V12" t="s">
        <v>8422</v>
      </c>
      <c r="W12" t="s">
        <v>254</v>
      </c>
      <c r="X12" t="s">
        <v>149</v>
      </c>
      <c r="Y12" t="s">
        <v>6</v>
      </c>
      <c r="Z12" t="s">
        <v>7932</v>
      </c>
      <c r="AA12">
        <v>45649</v>
      </c>
      <c r="AB12" t="s">
        <v>8426</v>
      </c>
      <c r="AC12" t="s">
        <v>8427</v>
      </c>
      <c r="AD12">
        <v>22</v>
      </c>
    </row>
    <row r="13" spans="1:40">
      <c r="A13">
        <v>1012</v>
      </c>
      <c r="B13" t="s">
        <v>198</v>
      </c>
      <c r="C13" t="s">
        <v>162</v>
      </c>
      <c r="D13" t="s">
        <v>220</v>
      </c>
      <c r="E13" t="s">
        <v>164</v>
      </c>
      <c r="F13" t="s">
        <v>221</v>
      </c>
      <c r="G13" t="s">
        <v>165</v>
      </c>
      <c r="H13" t="s">
        <v>178</v>
      </c>
      <c r="I13" t="s">
        <v>222</v>
      </c>
      <c r="K13" t="s">
        <v>223</v>
      </c>
      <c r="L13" t="s">
        <v>182</v>
      </c>
      <c r="M13" t="s">
        <v>5</v>
      </c>
      <c r="N13">
        <v>89047</v>
      </c>
      <c r="P13">
        <v>37.752532408556498</v>
      </c>
      <c r="Q13">
        <v>-117.590624526261</v>
      </c>
      <c r="R13" t="s">
        <v>8695</v>
      </c>
      <c r="S13">
        <v>27400</v>
      </c>
      <c r="T13" t="s">
        <v>224</v>
      </c>
      <c r="U13" t="s">
        <v>225</v>
      </c>
      <c r="V13" t="s">
        <v>222</v>
      </c>
      <c r="W13" t="s">
        <v>226</v>
      </c>
      <c r="X13" t="s">
        <v>227</v>
      </c>
      <c r="Y13" t="s">
        <v>6</v>
      </c>
      <c r="Z13" t="s">
        <v>8379</v>
      </c>
      <c r="AB13" t="s">
        <v>10959</v>
      </c>
      <c r="AC13" t="s">
        <v>228</v>
      </c>
      <c r="AD13">
        <v>27</v>
      </c>
      <c r="AE13" t="s">
        <v>10958</v>
      </c>
    </row>
    <row r="14" spans="1:40">
      <c r="A14">
        <v>1013</v>
      </c>
      <c r="B14" t="s">
        <v>260</v>
      </c>
      <c r="C14" t="s">
        <v>162</v>
      </c>
      <c r="D14" t="s">
        <v>9085</v>
      </c>
      <c r="E14" t="s">
        <v>164</v>
      </c>
      <c r="F14" t="s">
        <v>9086</v>
      </c>
      <c r="G14" t="s">
        <v>166</v>
      </c>
      <c r="H14" t="s">
        <v>9087</v>
      </c>
      <c r="I14" t="s">
        <v>9088</v>
      </c>
      <c r="J14" t="s">
        <v>9089</v>
      </c>
      <c r="L14" t="s">
        <v>9090</v>
      </c>
      <c r="M14" t="s">
        <v>5</v>
      </c>
      <c r="O14" t="s">
        <v>9091</v>
      </c>
      <c r="P14">
        <v>33.021942779028599</v>
      </c>
      <c r="Q14">
        <v>-94.060902325397294</v>
      </c>
      <c r="U14" t="s">
        <v>9092</v>
      </c>
      <c r="V14" t="s">
        <v>9088</v>
      </c>
      <c r="W14" t="s">
        <v>1483</v>
      </c>
      <c r="X14" t="s">
        <v>755</v>
      </c>
      <c r="Y14" t="s">
        <v>5</v>
      </c>
      <c r="Z14" t="s">
        <v>7932</v>
      </c>
      <c r="AA14">
        <v>45867</v>
      </c>
      <c r="AB14" t="s">
        <v>9093</v>
      </c>
      <c r="AC14" t="s">
        <v>10260</v>
      </c>
      <c r="AD14">
        <v>25</v>
      </c>
    </row>
    <row r="15" spans="1:40">
      <c r="A15">
        <v>1014</v>
      </c>
      <c r="B15" t="s">
        <v>161</v>
      </c>
      <c r="C15" t="s">
        <v>162</v>
      </c>
      <c r="D15" t="s">
        <v>229</v>
      </c>
      <c r="E15" t="s">
        <v>164</v>
      </c>
      <c r="F15" t="s">
        <v>229</v>
      </c>
      <c r="G15" t="s">
        <v>165</v>
      </c>
      <c r="H15" t="s">
        <v>230</v>
      </c>
      <c r="I15" t="s">
        <v>231</v>
      </c>
      <c r="J15" t="s">
        <v>232</v>
      </c>
      <c r="K15" t="s">
        <v>226</v>
      </c>
      <c r="L15" t="s">
        <v>227</v>
      </c>
      <c r="M15" t="s">
        <v>6</v>
      </c>
      <c r="N15" t="s">
        <v>233</v>
      </c>
      <c r="O15" t="s">
        <v>234</v>
      </c>
      <c r="P15">
        <v>49.282944837346903</v>
      </c>
      <c r="Q15">
        <v>-123.11915641837101</v>
      </c>
      <c r="R15">
        <v>4</v>
      </c>
      <c r="U15" t="s">
        <v>235</v>
      </c>
      <c r="V15" t="s">
        <v>231</v>
      </c>
      <c r="W15" t="s">
        <v>217</v>
      </c>
      <c r="X15" t="s">
        <v>214</v>
      </c>
      <c r="Y15" t="s">
        <v>236</v>
      </c>
      <c r="Z15" t="s">
        <v>172</v>
      </c>
      <c r="AA15">
        <v>45463</v>
      </c>
      <c r="AB15" t="s">
        <v>237</v>
      </c>
      <c r="AC15" t="s">
        <v>8215</v>
      </c>
      <c r="AD15">
        <v>28</v>
      </c>
      <c r="AE15" t="s">
        <v>238</v>
      </c>
    </row>
    <row r="16" spans="1:40">
      <c r="A16">
        <v>1015</v>
      </c>
      <c r="B16" t="s">
        <v>174</v>
      </c>
      <c r="C16" t="s">
        <v>162</v>
      </c>
      <c r="D16" t="s">
        <v>8381</v>
      </c>
      <c r="E16" t="s">
        <v>164</v>
      </c>
      <c r="F16" t="s">
        <v>8382</v>
      </c>
      <c r="G16" t="s">
        <v>8383</v>
      </c>
      <c r="H16" t="s">
        <v>166</v>
      </c>
      <c r="I16" t="s">
        <v>8384</v>
      </c>
      <c r="J16" t="s">
        <v>8385</v>
      </c>
      <c r="K16" t="s">
        <v>8386</v>
      </c>
      <c r="L16" t="s">
        <v>386</v>
      </c>
      <c r="M16" t="s">
        <v>5</v>
      </c>
      <c r="N16">
        <v>84404</v>
      </c>
      <c r="O16" t="s">
        <v>8387</v>
      </c>
      <c r="P16">
        <v>41.283582264844704</v>
      </c>
      <c r="Q16">
        <v>-112.226727704075</v>
      </c>
      <c r="R16">
        <v>400</v>
      </c>
      <c r="S16">
        <v>11000</v>
      </c>
      <c r="T16" t="s">
        <v>184</v>
      </c>
      <c r="U16" t="s">
        <v>8381</v>
      </c>
      <c r="V16" t="s">
        <v>8384</v>
      </c>
      <c r="W16" t="s">
        <v>4124</v>
      </c>
      <c r="X16" t="s">
        <v>8390</v>
      </c>
      <c r="Y16" t="s">
        <v>5</v>
      </c>
      <c r="Z16" t="s">
        <v>7932</v>
      </c>
      <c r="AA16">
        <v>45649</v>
      </c>
      <c r="AB16" t="s">
        <v>8391</v>
      </c>
      <c r="AC16" t="s">
        <v>8388</v>
      </c>
      <c r="AD16">
        <v>18</v>
      </c>
      <c r="AE16" t="s">
        <v>8389</v>
      </c>
    </row>
    <row r="17" spans="1:34">
      <c r="A17">
        <v>1016</v>
      </c>
      <c r="B17" t="s">
        <v>161</v>
      </c>
      <c r="C17" t="s">
        <v>162</v>
      </c>
      <c r="D17" t="s">
        <v>239</v>
      </c>
      <c r="E17" t="s">
        <v>164</v>
      </c>
      <c r="F17" t="s">
        <v>240</v>
      </c>
      <c r="G17" t="s">
        <v>165</v>
      </c>
      <c r="H17" t="s">
        <v>178</v>
      </c>
      <c r="I17" t="s">
        <v>241</v>
      </c>
      <c r="J17" t="s">
        <v>242</v>
      </c>
      <c r="K17" t="s">
        <v>243</v>
      </c>
      <c r="L17" t="s">
        <v>170</v>
      </c>
      <c r="M17" t="s">
        <v>5</v>
      </c>
      <c r="N17">
        <v>92251</v>
      </c>
      <c r="P17">
        <v>32.848538462017999</v>
      </c>
      <c r="Q17">
        <v>-115.57108641814899</v>
      </c>
      <c r="R17">
        <v>50</v>
      </c>
      <c r="S17">
        <v>5800</v>
      </c>
      <c r="T17" t="s">
        <v>184</v>
      </c>
      <c r="U17" t="s">
        <v>239</v>
      </c>
      <c r="V17" t="s">
        <v>241</v>
      </c>
      <c r="W17" t="s">
        <v>244</v>
      </c>
      <c r="X17" t="s">
        <v>245</v>
      </c>
      <c r="Y17" t="s">
        <v>246</v>
      </c>
      <c r="Z17" t="s">
        <v>172</v>
      </c>
      <c r="AA17">
        <v>44865</v>
      </c>
      <c r="AB17" t="s">
        <v>247</v>
      </c>
      <c r="AC17" t="s">
        <v>248</v>
      </c>
      <c r="AD17">
        <v>21</v>
      </c>
      <c r="AE17" t="s">
        <v>249</v>
      </c>
    </row>
    <row r="18" spans="1:34">
      <c r="A18">
        <v>1017</v>
      </c>
      <c r="B18" t="s">
        <v>198</v>
      </c>
      <c r="C18" t="s">
        <v>162</v>
      </c>
      <c r="D18" t="s">
        <v>250</v>
      </c>
      <c r="E18" t="s">
        <v>164</v>
      </c>
      <c r="F18" t="s">
        <v>251</v>
      </c>
      <c r="G18" t="s">
        <v>165</v>
      </c>
      <c r="H18" t="s">
        <v>192</v>
      </c>
      <c r="I18" t="s">
        <v>252</v>
      </c>
      <c r="J18" t="s">
        <v>253</v>
      </c>
      <c r="K18" t="s">
        <v>254</v>
      </c>
      <c r="L18" t="s">
        <v>149</v>
      </c>
      <c r="M18" t="s">
        <v>6</v>
      </c>
      <c r="N18" t="s">
        <v>255</v>
      </c>
      <c r="O18" t="s">
        <v>256</v>
      </c>
      <c r="P18">
        <v>45.502541593809703</v>
      </c>
      <c r="Q18">
        <v>-73.565493402168897</v>
      </c>
      <c r="R18" t="s">
        <v>8696</v>
      </c>
      <c r="S18">
        <v>5727</v>
      </c>
      <c r="T18" t="s">
        <v>184</v>
      </c>
      <c r="U18" t="s">
        <v>250</v>
      </c>
      <c r="V18" t="s">
        <v>252</v>
      </c>
      <c r="W18" t="s">
        <v>254</v>
      </c>
      <c r="X18" t="s">
        <v>149</v>
      </c>
      <c r="Y18" t="s">
        <v>6</v>
      </c>
      <c r="Z18" t="s">
        <v>172</v>
      </c>
      <c r="AA18">
        <v>44417</v>
      </c>
      <c r="AB18" t="s">
        <v>257</v>
      </c>
      <c r="AC18" t="s">
        <v>258</v>
      </c>
      <c r="AD18">
        <v>24</v>
      </c>
      <c r="AE18" t="s">
        <v>259</v>
      </c>
    </row>
    <row r="19" spans="1:34">
      <c r="A19">
        <v>1018</v>
      </c>
      <c r="B19" t="s">
        <v>174</v>
      </c>
      <c r="C19" t="s">
        <v>162</v>
      </c>
      <c r="D19" t="s">
        <v>8428</v>
      </c>
      <c r="E19" t="s">
        <v>164</v>
      </c>
      <c r="F19" t="s">
        <v>8429</v>
      </c>
      <c r="G19" t="s">
        <v>346</v>
      </c>
      <c r="H19" t="s">
        <v>466</v>
      </c>
      <c r="I19" t="s">
        <v>8430</v>
      </c>
      <c r="K19" t="s">
        <v>8431</v>
      </c>
      <c r="L19" t="s">
        <v>227</v>
      </c>
      <c r="M19" t="s">
        <v>6</v>
      </c>
      <c r="N19" t="s">
        <v>8432</v>
      </c>
      <c r="P19">
        <v>49.529667316380298</v>
      </c>
      <c r="Q19">
        <v>-117.613206249377</v>
      </c>
      <c r="R19">
        <v>8</v>
      </c>
      <c r="S19">
        <v>2500</v>
      </c>
      <c r="T19" t="s">
        <v>959</v>
      </c>
      <c r="U19" t="s">
        <v>8428</v>
      </c>
      <c r="V19" t="s">
        <v>8430</v>
      </c>
      <c r="W19" t="s">
        <v>217</v>
      </c>
      <c r="X19" t="s">
        <v>214</v>
      </c>
      <c r="Y19" t="s">
        <v>6</v>
      </c>
      <c r="Z19" t="s">
        <v>7932</v>
      </c>
      <c r="AB19" t="s">
        <v>8433</v>
      </c>
      <c r="AC19" t="s">
        <v>8434</v>
      </c>
      <c r="AD19">
        <v>18</v>
      </c>
      <c r="AE19" t="s">
        <v>10374</v>
      </c>
    </row>
    <row r="20" spans="1:34">
      <c r="A20">
        <v>1019</v>
      </c>
      <c r="B20" t="s">
        <v>161</v>
      </c>
      <c r="C20" t="s">
        <v>162</v>
      </c>
      <c r="D20" t="s">
        <v>9269</v>
      </c>
      <c r="E20" t="s">
        <v>164</v>
      </c>
      <c r="F20" t="s">
        <v>9270</v>
      </c>
      <c r="G20" t="s">
        <v>8218</v>
      </c>
      <c r="H20" t="s">
        <v>9271</v>
      </c>
      <c r="I20" t="s">
        <v>9272</v>
      </c>
      <c r="K20" t="s">
        <v>9273</v>
      </c>
      <c r="L20" t="s">
        <v>529</v>
      </c>
      <c r="M20" t="s">
        <v>5</v>
      </c>
      <c r="O20" t="s">
        <v>9274</v>
      </c>
      <c r="P20">
        <v>46.776600000000002</v>
      </c>
      <c r="Q20">
        <v>-93.956599999999995</v>
      </c>
      <c r="U20" t="s">
        <v>9269</v>
      </c>
      <c r="V20" t="s">
        <v>9272</v>
      </c>
      <c r="W20" t="s">
        <v>217</v>
      </c>
      <c r="X20" t="s">
        <v>214</v>
      </c>
      <c r="Y20" t="s">
        <v>6</v>
      </c>
      <c r="Z20" t="s">
        <v>7932</v>
      </c>
      <c r="AA20">
        <v>45872</v>
      </c>
      <c r="AB20" t="s">
        <v>9275</v>
      </c>
      <c r="AC20" t="s">
        <v>9276</v>
      </c>
      <c r="AD20">
        <v>23</v>
      </c>
      <c r="AE20" t="s">
        <v>9277</v>
      </c>
    </row>
    <row r="21" spans="1:34">
      <c r="A21">
        <v>1020</v>
      </c>
      <c r="B21" t="s">
        <v>260</v>
      </c>
      <c r="C21" t="s">
        <v>162</v>
      </c>
      <c r="D21" t="s">
        <v>261</v>
      </c>
      <c r="E21" t="s">
        <v>164</v>
      </c>
      <c r="F21" t="s">
        <v>262</v>
      </c>
      <c r="G21" t="s">
        <v>165</v>
      </c>
      <c r="H21" t="s">
        <v>166</v>
      </c>
      <c r="I21" t="s">
        <v>263</v>
      </c>
      <c r="J21" t="s">
        <v>264</v>
      </c>
      <c r="K21" t="s">
        <v>265</v>
      </c>
      <c r="L21" t="s">
        <v>170</v>
      </c>
      <c r="M21" t="s">
        <v>5</v>
      </c>
      <c r="P21">
        <v>33.313056000000003</v>
      </c>
      <c r="Q21">
        <v>-115.834444</v>
      </c>
      <c r="R21" t="s">
        <v>8697</v>
      </c>
      <c r="S21">
        <v>20000</v>
      </c>
      <c r="T21" t="s">
        <v>266</v>
      </c>
      <c r="U21" t="s">
        <v>261</v>
      </c>
      <c r="V21" t="s">
        <v>267</v>
      </c>
      <c r="W21" t="s">
        <v>268</v>
      </c>
      <c r="X21" t="s">
        <v>170</v>
      </c>
      <c r="Y21" t="s">
        <v>5</v>
      </c>
      <c r="Z21" t="s">
        <v>172</v>
      </c>
      <c r="AA21">
        <v>45289</v>
      </c>
      <c r="AB21" t="s">
        <v>269</v>
      </c>
      <c r="AC21" t="s">
        <v>270</v>
      </c>
      <c r="AD21">
        <v>25</v>
      </c>
    </row>
    <row r="22" spans="1:34">
      <c r="A22">
        <v>1021</v>
      </c>
      <c r="B22" t="s">
        <v>198</v>
      </c>
      <c r="C22" t="s">
        <v>162</v>
      </c>
      <c r="D22" t="s">
        <v>10962</v>
      </c>
      <c r="E22" t="s">
        <v>164</v>
      </c>
      <c r="F22" t="s">
        <v>10993</v>
      </c>
      <c r="G22" t="s">
        <v>10994</v>
      </c>
      <c r="H22" t="s">
        <v>10995</v>
      </c>
      <c r="I22" t="s">
        <v>10963</v>
      </c>
      <c r="J22" t="s">
        <v>10964</v>
      </c>
      <c r="K22" t="s">
        <v>1171</v>
      </c>
      <c r="L22" t="s">
        <v>1155</v>
      </c>
      <c r="M22" t="s">
        <v>5</v>
      </c>
      <c r="N22">
        <v>71753</v>
      </c>
      <c r="P22">
        <v>33.267099999999999</v>
      </c>
      <c r="Q22">
        <v>-93.240700000000004</v>
      </c>
      <c r="S22">
        <v>100000</v>
      </c>
      <c r="T22" t="s">
        <v>758</v>
      </c>
      <c r="U22" t="s">
        <v>10992</v>
      </c>
      <c r="V22" t="s">
        <v>10963</v>
      </c>
      <c r="W22" t="s">
        <v>9511</v>
      </c>
      <c r="X22" t="s">
        <v>755</v>
      </c>
      <c r="Y22" t="s">
        <v>5</v>
      </c>
      <c r="Z22" t="s">
        <v>7932</v>
      </c>
      <c r="AA22">
        <v>46064</v>
      </c>
      <c r="AB22" t="s">
        <v>10965</v>
      </c>
      <c r="AC22" t="s">
        <v>10966</v>
      </c>
      <c r="AD22">
        <v>28</v>
      </c>
      <c r="AE22" t="s">
        <v>9770</v>
      </c>
    </row>
    <row r="23" spans="1:34">
      <c r="A23">
        <v>1022</v>
      </c>
      <c r="B23" t="s">
        <v>198</v>
      </c>
      <c r="C23" t="s">
        <v>162</v>
      </c>
      <c r="D23" t="s">
        <v>271</v>
      </c>
      <c r="E23" t="s">
        <v>164</v>
      </c>
      <c r="F23" t="s">
        <v>272</v>
      </c>
      <c r="G23" t="s">
        <v>165</v>
      </c>
      <c r="H23" t="s">
        <v>230</v>
      </c>
      <c r="I23" t="s">
        <v>273</v>
      </c>
      <c r="K23" t="s">
        <v>274</v>
      </c>
      <c r="L23" t="s">
        <v>275</v>
      </c>
      <c r="M23" t="s">
        <v>6</v>
      </c>
      <c r="N23" t="s">
        <v>276</v>
      </c>
      <c r="O23" t="s">
        <v>277</v>
      </c>
      <c r="P23">
        <v>63.548011780000003</v>
      </c>
      <c r="Q23">
        <v>-116.7405737</v>
      </c>
      <c r="R23" t="s">
        <v>8698</v>
      </c>
      <c r="S23">
        <v>685</v>
      </c>
      <c r="T23" t="s">
        <v>278</v>
      </c>
      <c r="U23" t="s">
        <v>271</v>
      </c>
      <c r="V23" t="s">
        <v>273</v>
      </c>
      <c r="W23" t="s">
        <v>279</v>
      </c>
      <c r="X23" t="s">
        <v>214</v>
      </c>
      <c r="Y23" t="s">
        <v>6</v>
      </c>
      <c r="Z23" t="s">
        <v>172</v>
      </c>
      <c r="AA23">
        <v>45289</v>
      </c>
      <c r="AB23" t="s">
        <v>280</v>
      </c>
      <c r="AC23" t="s">
        <v>281</v>
      </c>
      <c r="AD23">
        <v>26</v>
      </c>
      <c r="AE23" t="s">
        <v>282</v>
      </c>
    </row>
    <row r="24" spans="1:34">
      <c r="A24">
        <v>1023</v>
      </c>
      <c r="B24" t="s">
        <v>198</v>
      </c>
      <c r="C24" t="s">
        <v>162</v>
      </c>
      <c r="D24" t="s">
        <v>283</v>
      </c>
      <c r="E24" t="s">
        <v>164</v>
      </c>
      <c r="F24" t="s">
        <v>284</v>
      </c>
      <c r="G24" t="s">
        <v>165</v>
      </c>
      <c r="H24" t="s">
        <v>211</v>
      </c>
      <c r="I24" t="s">
        <v>285</v>
      </c>
      <c r="J24" t="s">
        <v>286</v>
      </c>
      <c r="K24" t="s">
        <v>287</v>
      </c>
      <c r="L24" t="s">
        <v>227</v>
      </c>
      <c r="M24" t="s">
        <v>6</v>
      </c>
      <c r="O24" t="s">
        <v>288</v>
      </c>
      <c r="P24">
        <v>54.446905300997301</v>
      </c>
      <c r="Q24">
        <v>-124.255666556428</v>
      </c>
      <c r="R24" t="s">
        <v>8699</v>
      </c>
      <c r="S24">
        <v>59100</v>
      </c>
      <c r="T24" t="s">
        <v>289</v>
      </c>
      <c r="U24" t="s">
        <v>290</v>
      </c>
      <c r="V24" t="s">
        <v>285</v>
      </c>
      <c r="W24" t="s">
        <v>226</v>
      </c>
      <c r="X24" t="s">
        <v>227</v>
      </c>
      <c r="Y24" t="s">
        <v>6</v>
      </c>
      <c r="Z24" t="s">
        <v>172</v>
      </c>
      <c r="AA24">
        <v>45095</v>
      </c>
      <c r="AB24" t="s">
        <v>291</v>
      </c>
      <c r="AC24" t="s">
        <v>292</v>
      </c>
      <c r="AD24">
        <v>30</v>
      </c>
      <c r="AE24" t="s">
        <v>293</v>
      </c>
    </row>
    <row r="25" spans="1:34">
      <c r="A25">
        <v>1024</v>
      </c>
      <c r="B25" t="s">
        <v>198</v>
      </c>
      <c r="C25" t="s">
        <v>162</v>
      </c>
      <c r="D25" t="s">
        <v>294</v>
      </c>
      <c r="E25" t="s">
        <v>164</v>
      </c>
      <c r="F25" t="s">
        <v>295</v>
      </c>
      <c r="G25" t="s">
        <v>165</v>
      </c>
      <c r="H25" t="s">
        <v>201</v>
      </c>
      <c r="I25" t="s">
        <v>296</v>
      </c>
      <c r="J25" t="s">
        <v>297</v>
      </c>
      <c r="K25" t="s">
        <v>297</v>
      </c>
      <c r="L25" t="s">
        <v>214</v>
      </c>
      <c r="M25" t="s">
        <v>6</v>
      </c>
      <c r="N25" t="s">
        <v>11028</v>
      </c>
      <c r="O25" t="s">
        <v>11029</v>
      </c>
      <c r="P25">
        <v>52.6</v>
      </c>
      <c r="Q25">
        <v>-93.37</v>
      </c>
      <c r="R25" t="s">
        <v>8700</v>
      </c>
      <c r="S25">
        <v>160000</v>
      </c>
      <c r="T25" t="s">
        <v>184</v>
      </c>
      <c r="U25" t="s">
        <v>294</v>
      </c>
      <c r="V25" t="s">
        <v>298</v>
      </c>
      <c r="W25" t="s">
        <v>299</v>
      </c>
      <c r="X25" t="s">
        <v>214</v>
      </c>
      <c r="Y25" t="s">
        <v>300</v>
      </c>
      <c r="Z25" t="s">
        <v>8379</v>
      </c>
      <c r="AB25" t="s">
        <v>301</v>
      </c>
      <c r="AC25" t="s">
        <v>302</v>
      </c>
      <c r="AD25">
        <v>28</v>
      </c>
      <c r="AE25" t="s">
        <v>11030</v>
      </c>
    </row>
    <row r="26" spans="1:34">
      <c r="A26">
        <v>1025</v>
      </c>
      <c r="B26" t="s">
        <v>174</v>
      </c>
      <c r="C26" t="s">
        <v>162</v>
      </c>
      <c r="D26" t="s">
        <v>8545</v>
      </c>
      <c r="E26" t="s">
        <v>164</v>
      </c>
      <c r="F26" t="s">
        <v>8547</v>
      </c>
      <c r="G26" t="s">
        <v>346</v>
      </c>
      <c r="H26" t="s">
        <v>466</v>
      </c>
      <c r="I26" t="s">
        <v>8546</v>
      </c>
      <c r="K26" t="s">
        <v>8549</v>
      </c>
      <c r="L26" t="s">
        <v>214</v>
      </c>
      <c r="M26" t="s">
        <v>6</v>
      </c>
      <c r="N26" t="s">
        <v>8548</v>
      </c>
      <c r="O26" t="s">
        <v>8550</v>
      </c>
      <c r="P26">
        <v>45.631666742954401</v>
      </c>
      <c r="Q26">
        <v>-79.115124159295604</v>
      </c>
      <c r="R26">
        <v>20</v>
      </c>
      <c r="S26">
        <v>48000</v>
      </c>
      <c r="T26" t="s">
        <v>351</v>
      </c>
      <c r="U26" t="s">
        <v>8545</v>
      </c>
      <c r="V26" t="s">
        <v>8546</v>
      </c>
      <c r="W26" t="s">
        <v>217</v>
      </c>
      <c r="X26" t="s">
        <v>214</v>
      </c>
      <c r="Y26" t="s">
        <v>6</v>
      </c>
      <c r="Z26" t="s">
        <v>7932</v>
      </c>
      <c r="AA26">
        <v>45688</v>
      </c>
      <c r="AB26" t="s">
        <v>313</v>
      </c>
      <c r="AC26" t="s">
        <v>8965</v>
      </c>
      <c r="AD26">
        <v>22</v>
      </c>
      <c r="AE26" t="s">
        <v>8551</v>
      </c>
      <c r="AF26" t="s">
        <v>8552</v>
      </c>
      <c r="AG26" t="s">
        <v>8553</v>
      </c>
      <c r="AH26" t="s">
        <v>8550</v>
      </c>
    </row>
    <row r="27" spans="1:34">
      <c r="A27">
        <v>1026</v>
      </c>
      <c r="B27" t="s">
        <v>174</v>
      </c>
      <c r="C27" t="s">
        <v>162</v>
      </c>
      <c r="D27" t="s">
        <v>303</v>
      </c>
      <c r="E27" t="s">
        <v>164</v>
      </c>
      <c r="F27" t="s">
        <v>303</v>
      </c>
      <c r="G27" t="s">
        <v>165</v>
      </c>
      <c r="H27" t="s">
        <v>304</v>
      </c>
      <c r="I27" t="s">
        <v>305</v>
      </c>
      <c r="J27" t="s">
        <v>306</v>
      </c>
      <c r="K27" t="s">
        <v>307</v>
      </c>
      <c r="L27" t="s">
        <v>308</v>
      </c>
      <c r="M27" t="s">
        <v>5</v>
      </c>
      <c r="N27">
        <v>37066</v>
      </c>
      <c r="O27" t="s">
        <v>309</v>
      </c>
      <c r="P27">
        <v>36.372206289453104</v>
      </c>
      <c r="Q27">
        <v>-86.422457557670299</v>
      </c>
      <c r="R27">
        <v>220</v>
      </c>
      <c r="S27">
        <v>250000</v>
      </c>
      <c r="T27" t="s">
        <v>6774</v>
      </c>
      <c r="U27" t="s">
        <v>310</v>
      </c>
      <c r="V27" t="s">
        <v>305</v>
      </c>
      <c r="W27" t="s">
        <v>279</v>
      </c>
      <c r="Y27" t="s">
        <v>311</v>
      </c>
      <c r="Z27" t="s">
        <v>312</v>
      </c>
      <c r="AA27">
        <v>45429</v>
      </c>
      <c r="AB27" t="s">
        <v>313</v>
      </c>
      <c r="AC27" t="s">
        <v>8240</v>
      </c>
      <c r="AD27">
        <v>30</v>
      </c>
      <c r="AF27" t="s">
        <v>314</v>
      </c>
      <c r="AG27" t="s">
        <v>315</v>
      </c>
      <c r="AH27" t="s">
        <v>316</v>
      </c>
    </row>
    <row r="28" spans="1:34">
      <c r="A28">
        <v>1027</v>
      </c>
      <c r="B28" t="s">
        <v>174</v>
      </c>
      <c r="C28" t="s">
        <v>162</v>
      </c>
      <c r="D28" t="s">
        <v>317</v>
      </c>
      <c r="E28" t="s">
        <v>176</v>
      </c>
      <c r="F28" t="s">
        <v>318</v>
      </c>
      <c r="G28" t="s">
        <v>165</v>
      </c>
      <c r="H28" t="s">
        <v>211</v>
      </c>
      <c r="I28" t="s">
        <v>319</v>
      </c>
      <c r="J28" t="s">
        <v>320</v>
      </c>
      <c r="K28" t="s">
        <v>321</v>
      </c>
      <c r="L28" t="s">
        <v>149</v>
      </c>
      <c r="M28" t="s">
        <v>6</v>
      </c>
      <c r="N28" t="s">
        <v>322</v>
      </c>
      <c r="O28" t="s">
        <v>323</v>
      </c>
      <c r="P28">
        <v>48.213816914046603</v>
      </c>
      <c r="Q28">
        <v>-78.828334002272499</v>
      </c>
      <c r="R28">
        <v>640</v>
      </c>
      <c r="S28">
        <v>40000</v>
      </c>
      <c r="T28" t="s">
        <v>289</v>
      </c>
      <c r="U28" t="s">
        <v>317</v>
      </c>
      <c r="V28" t="s">
        <v>324</v>
      </c>
      <c r="W28" t="s">
        <v>325</v>
      </c>
      <c r="X28" t="s">
        <v>326</v>
      </c>
      <c r="Y28" t="s">
        <v>327</v>
      </c>
      <c r="Z28" t="s">
        <v>172</v>
      </c>
      <c r="AA28">
        <v>44421</v>
      </c>
      <c r="AB28" t="s">
        <v>328</v>
      </c>
      <c r="AC28" t="s">
        <v>329</v>
      </c>
      <c r="AD28">
        <v>30</v>
      </c>
    </row>
    <row r="29" spans="1:34">
      <c r="A29">
        <v>1028</v>
      </c>
      <c r="B29" t="s">
        <v>174</v>
      </c>
      <c r="C29" t="s">
        <v>162</v>
      </c>
      <c r="D29" t="s">
        <v>317</v>
      </c>
      <c r="E29" t="s">
        <v>176</v>
      </c>
      <c r="F29" t="s">
        <v>318</v>
      </c>
      <c r="G29" t="s">
        <v>165</v>
      </c>
      <c r="H29" t="s">
        <v>330</v>
      </c>
      <c r="I29" t="s">
        <v>319</v>
      </c>
      <c r="J29" t="s">
        <v>320</v>
      </c>
      <c r="K29" t="s">
        <v>321</v>
      </c>
      <c r="L29" t="s">
        <v>149</v>
      </c>
      <c r="M29" t="s">
        <v>6</v>
      </c>
      <c r="N29" t="s">
        <v>322</v>
      </c>
      <c r="O29" t="s">
        <v>323</v>
      </c>
      <c r="P29">
        <v>48.213816914046603</v>
      </c>
      <c r="Q29">
        <v>-78.828334002272499</v>
      </c>
      <c r="R29">
        <v>640</v>
      </c>
      <c r="S29">
        <v>827</v>
      </c>
      <c r="T29" t="s">
        <v>331</v>
      </c>
      <c r="U29" t="s">
        <v>317</v>
      </c>
      <c r="V29" t="s">
        <v>324</v>
      </c>
      <c r="W29" t="s">
        <v>325</v>
      </c>
      <c r="X29" t="s">
        <v>326</v>
      </c>
      <c r="Y29" t="s">
        <v>327</v>
      </c>
      <c r="Z29" t="s">
        <v>172</v>
      </c>
      <c r="AA29">
        <v>44421</v>
      </c>
      <c r="AB29" t="s">
        <v>332</v>
      </c>
      <c r="AC29" t="s">
        <v>329</v>
      </c>
      <c r="AD29">
        <v>30</v>
      </c>
      <c r="AE29" t="s">
        <v>333</v>
      </c>
    </row>
    <row r="30" spans="1:34">
      <c r="A30">
        <v>1029</v>
      </c>
      <c r="B30" t="s">
        <v>174</v>
      </c>
      <c r="C30" t="s">
        <v>162</v>
      </c>
      <c r="D30" t="s">
        <v>317</v>
      </c>
      <c r="E30" t="s">
        <v>176</v>
      </c>
      <c r="F30" t="s">
        <v>334</v>
      </c>
      <c r="G30" t="s">
        <v>165</v>
      </c>
      <c r="H30" t="s">
        <v>335</v>
      </c>
      <c r="I30" t="s">
        <v>336</v>
      </c>
      <c r="J30" t="s">
        <v>337</v>
      </c>
      <c r="K30" t="s">
        <v>338</v>
      </c>
      <c r="L30" t="s">
        <v>214</v>
      </c>
      <c r="M30" t="s">
        <v>6</v>
      </c>
      <c r="N30" t="s">
        <v>339</v>
      </c>
      <c r="O30" t="s">
        <v>340</v>
      </c>
      <c r="P30">
        <v>46.586931132891799</v>
      </c>
      <c r="Q30">
        <v>-80.769922486262203</v>
      </c>
      <c r="R30">
        <v>600</v>
      </c>
      <c r="S30">
        <v>75695</v>
      </c>
      <c r="T30" t="s">
        <v>341</v>
      </c>
      <c r="U30" t="s">
        <v>317</v>
      </c>
      <c r="V30" t="s">
        <v>324</v>
      </c>
      <c r="W30" t="s">
        <v>325</v>
      </c>
      <c r="X30" t="s">
        <v>326</v>
      </c>
      <c r="Y30" t="s">
        <v>327</v>
      </c>
      <c r="Z30" t="s">
        <v>172</v>
      </c>
      <c r="AA30">
        <v>44421</v>
      </c>
      <c r="AB30" t="s">
        <v>342</v>
      </c>
      <c r="AC30" t="s">
        <v>329</v>
      </c>
      <c r="AD30">
        <v>30</v>
      </c>
      <c r="AE30" t="s">
        <v>343</v>
      </c>
    </row>
    <row r="31" spans="1:34">
      <c r="A31">
        <v>1030</v>
      </c>
      <c r="B31" t="s">
        <v>174</v>
      </c>
      <c r="C31" t="s">
        <v>162</v>
      </c>
      <c r="D31" t="s">
        <v>317</v>
      </c>
      <c r="E31" t="s">
        <v>176</v>
      </c>
      <c r="F31" t="s">
        <v>334</v>
      </c>
      <c r="G31" t="s">
        <v>165</v>
      </c>
      <c r="H31" t="s">
        <v>10996</v>
      </c>
      <c r="I31" t="s">
        <v>10997</v>
      </c>
      <c r="J31" t="s">
        <v>337</v>
      </c>
      <c r="K31" t="s">
        <v>338</v>
      </c>
      <c r="L31" t="s">
        <v>214</v>
      </c>
      <c r="M31" t="s">
        <v>6</v>
      </c>
      <c r="N31" t="s">
        <v>339</v>
      </c>
      <c r="O31" t="s">
        <v>340</v>
      </c>
      <c r="P31">
        <v>46.586931132891799</v>
      </c>
      <c r="Q31">
        <v>-80.769922486262203</v>
      </c>
      <c r="R31">
        <v>600</v>
      </c>
      <c r="S31">
        <v>400</v>
      </c>
      <c r="T31" t="s">
        <v>341</v>
      </c>
      <c r="U31" t="s">
        <v>317</v>
      </c>
      <c r="V31" t="s">
        <v>324</v>
      </c>
      <c r="W31" t="s">
        <v>325</v>
      </c>
      <c r="X31" t="s">
        <v>326</v>
      </c>
      <c r="Y31" t="s">
        <v>327</v>
      </c>
      <c r="Z31" t="s">
        <v>7932</v>
      </c>
      <c r="AA31">
        <v>46064</v>
      </c>
      <c r="AB31" t="s">
        <v>10998</v>
      </c>
      <c r="AC31" t="s">
        <v>329</v>
      </c>
      <c r="AD31">
        <v>30</v>
      </c>
    </row>
    <row r="32" spans="1:34">
      <c r="A32">
        <v>1031</v>
      </c>
      <c r="B32" t="s">
        <v>198</v>
      </c>
      <c r="C32" t="s">
        <v>162</v>
      </c>
      <c r="D32" t="s">
        <v>344</v>
      </c>
      <c r="E32" t="s">
        <v>164</v>
      </c>
      <c r="F32" t="s">
        <v>345</v>
      </c>
      <c r="G32" t="s">
        <v>346</v>
      </c>
      <c r="H32" t="s">
        <v>347</v>
      </c>
      <c r="I32" t="s">
        <v>348</v>
      </c>
      <c r="K32" t="s">
        <v>349</v>
      </c>
      <c r="L32" t="s">
        <v>350</v>
      </c>
      <c r="M32" t="s">
        <v>5</v>
      </c>
      <c r="P32">
        <v>64.512432009549599</v>
      </c>
      <c r="Q32">
        <v>-165.426964405191</v>
      </c>
      <c r="R32" t="s">
        <v>8701</v>
      </c>
      <c r="S32">
        <v>57000</v>
      </c>
      <c r="T32" t="s">
        <v>351</v>
      </c>
      <c r="U32" t="s">
        <v>344</v>
      </c>
      <c r="V32" t="s">
        <v>348</v>
      </c>
      <c r="W32" t="s">
        <v>352</v>
      </c>
      <c r="X32" t="s">
        <v>350</v>
      </c>
      <c r="Y32" t="s">
        <v>5</v>
      </c>
      <c r="Z32" t="s">
        <v>172</v>
      </c>
      <c r="AA32">
        <v>45095</v>
      </c>
      <c r="AB32" t="s">
        <v>353</v>
      </c>
      <c r="AC32" t="s">
        <v>354</v>
      </c>
      <c r="AD32">
        <v>22</v>
      </c>
      <c r="AE32" t="s">
        <v>355</v>
      </c>
    </row>
    <row r="33" spans="1:31">
      <c r="A33">
        <v>1032</v>
      </c>
      <c r="B33" t="s">
        <v>198</v>
      </c>
      <c r="C33" t="s">
        <v>162</v>
      </c>
      <c r="D33" t="s">
        <v>356</v>
      </c>
      <c r="E33" t="s">
        <v>164</v>
      </c>
      <c r="F33" t="s">
        <v>357</v>
      </c>
      <c r="G33" t="s">
        <v>165</v>
      </c>
      <c r="H33" t="s">
        <v>201</v>
      </c>
      <c r="I33" t="s">
        <v>358</v>
      </c>
      <c r="J33" t="s">
        <v>359</v>
      </c>
      <c r="K33" t="s">
        <v>360</v>
      </c>
      <c r="L33" t="s">
        <v>214</v>
      </c>
      <c r="M33" t="s">
        <v>6</v>
      </c>
      <c r="P33">
        <v>48.382221000000001</v>
      </c>
      <c r="Q33">
        <v>-89.246099999999998</v>
      </c>
      <c r="U33" t="s">
        <v>356</v>
      </c>
      <c r="V33" t="s">
        <v>361</v>
      </c>
      <c r="W33" t="s">
        <v>362</v>
      </c>
      <c r="X33" t="s">
        <v>363</v>
      </c>
      <c r="Y33" t="s">
        <v>246</v>
      </c>
      <c r="Z33" t="s">
        <v>172</v>
      </c>
      <c r="AA33">
        <v>45305</v>
      </c>
      <c r="AB33" t="s">
        <v>364</v>
      </c>
      <c r="AC33" t="s">
        <v>365</v>
      </c>
      <c r="AD33">
        <v>24</v>
      </c>
      <c r="AE33" t="s">
        <v>366</v>
      </c>
    </row>
    <row r="34" spans="1:31">
      <c r="A34">
        <v>1033</v>
      </c>
      <c r="B34" t="s">
        <v>198</v>
      </c>
      <c r="C34" t="s">
        <v>162</v>
      </c>
      <c r="D34" t="s">
        <v>367</v>
      </c>
      <c r="E34" t="s">
        <v>164</v>
      </c>
      <c r="F34" t="s">
        <v>368</v>
      </c>
      <c r="G34" t="s">
        <v>165</v>
      </c>
      <c r="H34" t="s">
        <v>211</v>
      </c>
      <c r="I34" t="s">
        <v>369</v>
      </c>
      <c r="K34" t="s">
        <v>370</v>
      </c>
      <c r="L34" t="s">
        <v>227</v>
      </c>
      <c r="M34" t="s">
        <v>6</v>
      </c>
      <c r="N34" t="s">
        <v>371</v>
      </c>
      <c r="P34">
        <v>58.474410542305598</v>
      </c>
      <c r="Q34">
        <v>-128.85263188822299</v>
      </c>
      <c r="R34">
        <v>9</v>
      </c>
      <c r="S34">
        <v>33000</v>
      </c>
      <c r="T34" t="s">
        <v>289</v>
      </c>
      <c r="U34" t="s">
        <v>372</v>
      </c>
      <c r="V34" t="s">
        <v>373</v>
      </c>
      <c r="W34" t="s">
        <v>374</v>
      </c>
      <c r="X34" t="s">
        <v>375</v>
      </c>
      <c r="Y34" t="s">
        <v>376</v>
      </c>
      <c r="Z34" t="s">
        <v>172</v>
      </c>
      <c r="AA34">
        <v>45095</v>
      </c>
      <c r="AB34" t="s">
        <v>377</v>
      </c>
      <c r="AC34" t="s">
        <v>378</v>
      </c>
      <c r="AD34">
        <v>23</v>
      </c>
      <c r="AE34" t="s">
        <v>379</v>
      </c>
    </row>
    <row r="35" spans="1:31">
      <c r="A35">
        <v>1034</v>
      </c>
      <c r="B35" t="s">
        <v>198</v>
      </c>
      <c r="C35" t="s">
        <v>162</v>
      </c>
      <c r="D35" t="s">
        <v>367</v>
      </c>
      <c r="E35" t="s">
        <v>164</v>
      </c>
      <c r="F35" t="s">
        <v>368</v>
      </c>
      <c r="G35" t="s">
        <v>165</v>
      </c>
      <c r="H35" t="s">
        <v>330</v>
      </c>
      <c r="I35" t="s">
        <v>369</v>
      </c>
      <c r="K35" t="s">
        <v>370</v>
      </c>
      <c r="L35" t="s">
        <v>227</v>
      </c>
      <c r="M35" t="s">
        <v>6</v>
      </c>
      <c r="N35" t="s">
        <v>371</v>
      </c>
      <c r="P35">
        <v>58.474410542305598</v>
      </c>
      <c r="Q35">
        <v>-128.85263188822299</v>
      </c>
      <c r="R35">
        <v>9</v>
      </c>
      <c r="S35">
        <v>1800</v>
      </c>
      <c r="T35" t="s">
        <v>331</v>
      </c>
      <c r="U35" t="s">
        <v>372</v>
      </c>
      <c r="V35" t="s">
        <v>373</v>
      </c>
      <c r="W35" t="s">
        <v>374</v>
      </c>
      <c r="X35" t="s">
        <v>375</v>
      </c>
      <c r="Y35" t="s">
        <v>376</v>
      </c>
      <c r="Z35" t="s">
        <v>172</v>
      </c>
      <c r="AA35">
        <v>45095</v>
      </c>
      <c r="AB35" t="s">
        <v>377</v>
      </c>
      <c r="AC35" t="s">
        <v>378</v>
      </c>
      <c r="AD35">
        <v>23</v>
      </c>
      <c r="AE35" t="s">
        <v>379</v>
      </c>
    </row>
    <row r="36" spans="1:31">
      <c r="A36">
        <v>1035</v>
      </c>
      <c r="B36" t="s">
        <v>161</v>
      </c>
      <c r="C36" t="s">
        <v>162</v>
      </c>
      <c r="D36" t="s">
        <v>9288</v>
      </c>
      <c r="E36" t="s">
        <v>164</v>
      </c>
      <c r="F36" t="s">
        <v>9289</v>
      </c>
      <c r="G36" t="s">
        <v>166</v>
      </c>
      <c r="H36" t="s">
        <v>166</v>
      </c>
      <c r="I36" t="s">
        <v>9290</v>
      </c>
      <c r="L36" t="s">
        <v>182</v>
      </c>
      <c r="M36" t="s">
        <v>5</v>
      </c>
      <c r="U36" t="s">
        <v>9291</v>
      </c>
      <c r="V36" t="s">
        <v>9290</v>
      </c>
      <c r="W36" t="s">
        <v>9292</v>
      </c>
      <c r="X36" t="s">
        <v>9293</v>
      </c>
      <c r="Y36" t="s">
        <v>6385</v>
      </c>
      <c r="Z36" t="s">
        <v>7932</v>
      </c>
      <c r="AA36">
        <v>45872</v>
      </c>
      <c r="AB36" t="s">
        <v>9294</v>
      </c>
      <c r="AC36" t="s">
        <v>9295</v>
      </c>
      <c r="AD36">
        <v>24</v>
      </c>
      <c r="AE36" t="s">
        <v>9296</v>
      </c>
    </row>
    <row r="37" spans="1:31">
      <c r="A37">
        <v>1036</v>
      </c>
      <c r="B37" t="s">
        <v>198</v>
      </c>
      <c r="C37" t="s">
        <v>162</v>
      </c>
      <c r="D37" t="s">
        <v>1140</v>
      </c>
      <c r="E37" t="s">
        <v>164</v>
      </c>
      <c r="F37" t="s">
        <v>11137</v>
      </c>
      <c r="G37" t="s">
        <v>8218</v>
      </c>
      <c r="H37" t="s">
        <v>11138</v>
      </c>
      <c r="I37" t="s">
        <v>11139</v>
      </c>
      <c r="J37" t="s">
        <v>11140</v>
      </c>
      <c r="K37" t="s">
        <v>11141</v>
      </c>
      <c r="L37" t="s">
        <v>182</v>
      </c>
      <c r="M37" t="s">
        <v>5</v>
      </c>
      <c r="N37">
        <v>89010</v>
      </c>
      <c r="O37" t="s">
        <v>11142</v>
      </c>
      <c r="P37">
        <v>37.864699999999999</v>
      </c>
      <c r="Q37">
        <v>-117.82850000000001</v>
      </c>
      <c r="R37">
        <v>600</v>
      </c>
      <c r="S37">
        <v>24500</v>
      </c>
      <c r="T37" t="s">
        <v>184</v>
      </c>
      <c r="U37" t="s">
        <v>1140</v>
      </c>
      <c r="V37" t="s">
        <v>1142</v>
      </c>
      <c r="W37" t="s">
        <v>11143</v>
      </c>
      <c r="X37" t="s">
        <v>603</v>
      </c>
      <c r="Y37" t="s">
        <v>246</v>
      </c>
      <c r="Z37" t="s">
        <v>7932</v>
      </c>
      <c r="AA37">
        <v>46093</v>
      </c>
      <c r="AB37" t="s">
        <v>11145</v>
      </c>
      <c r="AC37" t="s">
        <v>11144</v>
      </c>
      <c r="AD37">
        <v>20</v>
      </c>
    </row>
    <row r="38" spans="1:31">
      <c r="A38">
        <v>1037</v>
      </c>
      <c r="B38" t="s">
        <v>174</v>
      </c>
      <c r="C38" t="s">
        <v>162</v>
      </c>
      <c r="D38" t="s">
        <v>380</v>
      </c>
      <c r="E38" t="s">
        <v>176</v>
      </c>
      <c r="F38" t="s">
        <v>381</v>
      </c>
      <c r="G38" t="s">
        <v>346</v>
      </c>
      <c r="H38" t="s">
        <v>382</v>
      </c>
      <c r="I38" t="s">
        <v>383</v>
      </c>
      <c r="J38" t="s">
        <v>384</v>
      </c>
      <c r="K38" t="s">
        <v>385</v>
      </c>
      <c r="L38" t="s">
        <v>386</v>
      </c>
      <c r="M38" t="s">
        <v>5</v>
      </c>
      <c r="N38">
        <v>84601</v>
      </c>
      <c r="O38" t="s">
        <v>387</v>
      </c>
      <c r="P38">
        <v>40.224980320837297</v>
      </c>
      <c r="Q38">
        <v>-111.713837003827</v>
      </c>
      <c r="R38">
        <v>11</v>
      </c>
      <c r="S38">
        <v>2000</v>
      </c>
      <c r="T38" t="s">
        <v>388</v>
      </c>
      <c r="U38" t="s">
        <v>380</v>
      </c>
      <c r="V38" t="s">
        <v>383</v>
      </c>
      <c r="W38" t="s">
        <v>385</v>
      </c>
      <c r="X38" t="s">
        <v>386</v>
      </c>
      <c r="Y38" t="s">
        <v>5</v>
      </c>
      <c r="Z38" t="s">
        <v>172</v>
      </c>
      <c r="AA38">
        <v>45289</v>
      </c>
      <c r="AB38" t="s">
        <v>389</v>
      </c>
      <c r="AC38" t="s">
        <v>390</v>
      </c>
      <c r="AD38">
        <v>28</v>
      </c>
      <c r="AE38" t="s">
        <v>391</v>
      </c>
    </row>
    <row r="39" spans="1:31">
      <c r="A39">
        <v>1038</v>
      </c>
      <c r="B39" t="s">
        <v>392</v>
      </c>
      <c r="C39" t="s">
        <v>162</v>
      </c>
      <c r="D39" t="s">
        <v>393</v>
      </c>
      <c r="E39" t="s">
        <v>164</v>
      </c>
      <c r="F39" t="s">
        <v>394</v>
      </c>
      <c r="G39" t="s">
        <v>165</v>
      </c>
      <c r="H39" t="s">
        <v>330</v>
      </c>
      <c r="I39" t="s">
        <v>395</v>
      </c>
      <c r="K39" t="s">
        <v>396</v>
      </c>
      <c r="L39" t="s">
        <v>113</v>
      </c>
      <c r="M39" t="s">
        <v>5</v>
      </c>
      <c r="O39" t="s">
        <v>397</v>
      </c>
      <c r="P39">
        <v>45.1306766849941</v>
      </c>
      <c r="Q39">
        <v>-114.3615808717</v>
      </c>
      <c r="R39">
        <v>38</v>
      </c>
      <c r="S39">
        <v>1915</v>
      </c>
      <c r="T39" t="s">
        <v>289</v>
      </c>
      <c r="U39" t="s">
        <v>393</v>
      </c>
      <c r="V39" t="s">
        <v>398</v>
      </c>
      <c r="W39" t="s">
        <v>399</v>
      </c>
      <c r="X39" t="s">
        <v>400</v>
      </c>
      <c r="Y39" t="s">
        <v>246</v>
      </c>
      <c r="Z39" t="s">
        <v>172</v>
      </c>
      <c r="AA39">
        <v>45092</v>
      </c>
      <c r="AB39" t="s">
        <v>401</v>
      </c>
      <c r="AC39" t="s">
        <v>402</v>
      </c>
      <c r="AD39">
        <v>28</v>
      </c>
      <c r="AE39" t="s">
        <v>403</v>
      </c>
    </row>
    <row r="40" spans="1:31">
      <c r="A40">
        <v>1039</v>
      </c>
      <c r="B40" t="s">
        <v>198</v>
      </c>
      <c r="C40" t="s">
        <v>162</v>
      </c>
      <c r="D40" t="s">
        <v>404</v>
      </c>
      <c r="E40" t="s">
        <v>164</v>
      </c>
      <c r="F40" t="s">
        <v>405</v>
      </c>
      <c r="G40" t="s">
        <v>165</v>
      </c>
      <c r="H40" t="s">
        <v>166</v>
      </c>
      <c r="I40" t="s">
        <v>406</v>
      </c>
      <c r="J40" t="s">
        <v>407</v>
      </c>
      <c r="K40" t="s">
        <v>408</v>
      </c>
      <c r="L40" t="s">
        <v>182</v>
      </c>
      <c r="M40" t="s">
        <v>5</v>
      </c>
      <c r="P40">
        <v>42.001389000000003</v>
      </c>
      <c r="Q40">
        <v>-117.996667</v>
      </c>
      <c r="R40">
        <v>5</v>
      </c>
      <c r="S40">
        <v>95602.29445506692</v>
      </c>
      <c r="T40" t="s">
        <v>184</v>
      </c>
      <c r="U40" t="s">
        <v>404</v>
      </c>
      <c r="V40" t="s">
        <v>406</v>
      </c>
      <c r="W40" t="s">
        <v>409</v>
      </c>
      <c r="X40" t="s">
        <v>410</v>
      </c>
      <c r="Y40" t="s">
        <v>246</v>
      </c>
      <c r="Z40" t="s">
        <v>172</v>
      </c>
      <c r="AA40">
        <v>45289</v>
      </c>
      <c r="AB40" t="s">
        <v>411</v>
      </c>
      <c r="AC40" t="s">
        <v>412</v>
      </c>
      <c r="AD40">
        <v>22</v>
      </c>
      <c r="AE40" t="s">
        <v>413</v>
      </c>
    </row>
    <row r="41" spans="1:31">
      <c r="A41">
        <v>1040</v>
      </c>
      <c r="B41" t="s">
        <v>198</v>
      </c>
      <c r="C41" t="s">
        <v>162</v>
      </c>
      <c r="D41" t="s">
        <v>414</v>
      </c>
      <c r="E41" t="s">
        <v>164</v>
      </c>
      <c r="F41" t="s">
        <v>414</v>
      </c>
      <c r="G41" t="s">
        <v>165</v>
      </c>
      <c r="H41" t="s">
        <v>166</v>
      </c>
      <c r="I41" t="s">
        <v>415</v>
      </c>
      <c r="K41" t="s">
        <v>11159</v>
      </c>
      <c r="L41" t="s">
        <v>386</v>
      </c>
      <c r="M41" t="s">
        <v>5</v>
      </c>
      <c r="N41">
        <v>94607</v>
      </c>
      <c r="O41" t="s">
        <v>417</v>
      </c>
      <c r="P41">
        <v>41.558967446771597</v>
      </c>
      <c r="Q41">
        <v>-113.156362318945</v>
      </c>
      <c r="R41" t="s">
        <v>8693</v>
      </c>
      <c r="U41" t="s">
        <v>414</v>
      </c>
      <c r="V41" t="s">
        <v>415</v>
      </c>
      <c r="W41" t="s">
        <v>416</v>
      </c>
      <c r="X41" t="s">
        <v>170</v>
      </c>
      <c r="Y41" t="s">
        <v>5</v>
      </c>
      <c r="Z41" t="s">
        <v>8379</v>
      </c>
      <c r="AB41" t="s">
        <v>418</v>
      </c>
      <c r="AC41" t="s">
        <v>419</v>
      </c>
      <c r="AD41">
        <v>17</v>
      </c>
      <c r="AE41" t="s">
        <v>11161</v>
      </c>
    </row>
    <row r="42" spans="1:31">
      <c r="A42">
        <v>1041</v>
      </c>
      <c r="B42" t="s">
        <v>392</v>
      </c>
      <c r="C42" t="s">
        <v>162</v>
      </c>
      <c r="D42" t="s">
        <v>420</v>
      </c>
      <c r="E42" t="s">
        <v>164</v>
      </c>
      <c r="F42" t="s">
        <v>421</v>
      </c>
      <c r="G42" t="s">
        <v>165</v>
      </c>
      <c r="H42" t="s">
        <v>10983</v>
      </c>
      <c r="I42" t="s">
        <v>422</v>
      </c>
      <c r="J42" t="s">
        <v>423</v>
      </c>
      <c r="K42" t="s">
        <v>424</v>
      </c>
      <c r="L42" t="s">
        <v>182</v>
      </c>
      <c r="M42" t="s">
        <v>5</v>
      </c>
      <c r="O42" t="s">
        <v>425</v>
      </c>
      <c r="P42">
        <v>41.569975461099098</v>
      </c>
      <c r="Q42">
        <v>-117.785810940654</v>
      </c>
      <c r="R42">
        <v>65</v>
      </c>
      <c r="S42">
        <v>5640</v>
      </c>
      <c r="T42" t="s">
        <v>184</v>
      </c>
      <c r="U42" t="s">
        <v>426</v>
      </c>
      <c r="V42" t="s">
        <v>427</v>
      </c>
      <c r="W42" t="s">
        <v>226</v>
      </c>
      <c r="X42" t="s">
        <v>227</v>
      </c>
      <c r="Y42" t="s">
        <v>6</v>
      </c>
      <c r="Z42" t="s">
        <v>8379</v>
      </c>
      <c r="AB42" t="s">
        <v>428</v>
      </c>
      <c r="AC42" t="s">
        <v>429</v>
      </c>
      <c r="AD42">
        <v>27</v>
      </c>
      <c r="AE42" t="s">
        <v>11132</v>
      </c>
    </row>
    <row r="43" spans="1:31">
      <c r="A43">
        <v>1042</v>
      </c>
      <c r="B43" t="s">
        <v>161</v>
      </c>
      <c r="C43" t="s">
        <v>162</v>
      </c>
      <c r="D43" t="s">
        <v>8451</v>
      </c>
      <c r="E43" t="s">
        <v>164</v>
      </c>
      <c r="F43" t="s">
        <v>8452</v>
      </c>
      <c r="G43" t="s">
        <v>8383</v>
      </c>
      <c r="H43" t="s">
        <v>8453</v>
      </c>
      <c r="I43" t="s">
        <v>8454</v>
      </c>
      <c r="K43" t="s">
        <v>8455</v>
      </c>
      <c r="L43" t="s">
        <v>997</v>
      </c>
      <c r="M43" t="s">
        <v>6</v>
      </c>
      <c r="N43" t="s">
        <v>8456</v>
      </c>
      <c r="P43">
        <v>54.5</v>
      </c>
      <c r="Q43">
        <v>-118.5</v>
      </c>
      <c r="R43">
        <v>4</v>
      </c>
      <c r="S43">
        <v>34005</v>
      </c>
      <c r="T43" t="s">
        <v>184</v>
      </c>
      <c r="U43" t="s">
        <v>8451</v>
      </c>
      <c r="V43" t="s">
        <v>8454</v>
      </c>
      <c r="W43" t="s">
        <v>1000</v>
      </c>
      <c r="X43" t="s">
        <v>997</v>
      </c>
      <c r="Y43" t="s">
        <v>6</v>
      </c>
      <c r="Z43" t="s">
        <v>7932</v>
      </c>
      <c r="AA43">
        <v>45649</v>
      </c>
      <c r="AB43" t="s">
        <v>8457</v>
      </c>
      <c r="AC43" t="s">
        <v>8966</v>
      </c>
      <c r="AD43">
        <v>21</v>
      </c>
      <c r="AE43" t="s">
        <v>8459</v>
      </c>
    </row>
    <row r="44" spans="1:31">
      <c r="A44">
        <v>1043</v>
      </c>
      <c r="B44" t="s">
        <v>161</v>
      </c>
      <c r="C44" t="s">
        <v>162</v>
      </c>
      <c r="D44" t="s">
        <v>8451</v>
      </c>
      <c r="E44" t="s">
        <v>164</v>
      </c>
      <c r="F44" t="s">
        <v>8460</v>
      </c>
      <c r="G44" t="s">
        <v>8383</v>
      </c>
      <c r="H44" t="s">
        <v>8453</v>
      </c>
      <c r="I44" t="s">
        <v>8454</v>
      </c>
      <c r="K44" t="s">
        <v>8461</v>
      </c>
      <c r="L44" t="s">
        <v>997</v>
      </c>
      <c r="M44" t="s">
        <v>6</v>
      </c>
      <c r="N44" t="s">
        <v>8462</v>
      </c>
      <c r="P44">
        <v>54.411680165200202</v>
      </c>
      <c r="Q44">
        <v>-116.807765738542</v>
      </c>
      <c r="R44">
        <v>4</v>
      </c>
      <c r="U44" t="s">
        <v>8451</v>
      </c>
      <c r="V44" t="s">
        <v>8454</v>
      </c>
      <c r="W44" t="s">
        <v>1000</v>
      </c>
      <c r="X44" t="s">
        <v>997</v>
      </c>
      <c r="Y44" t="s">
        <v>6</v>
      </c>
      <c r="Z44" t="s">
        <v>7932</v>
      </c>
      <c r="AA44">
        <v>45667</v>
      </c>
      <c r="AB44" t="s">
        <v>8463</v>
      </c>
      <c r="AC44" t="s">
        <v>8458</v>
      </c>
      <c r="AD44">
        <v>20</v>
      </c>
      <c r="AE44" t="s">
        <v>8464</v>
      </c>
    </row>
    <row r="45" spans="1:31">
      <c r="A45">
        <v>1044</v>
      </c>
      <c r="B45" t="s">
        <v>174</v>
      </c>
      <c r="C45" t="s">
        <v>162</v>
      </c>
      <c r="D45" t="s">
        <v>431</v>
      </c>
      <c r="E45" t="s">
        <v>164</v>
      </c>
      <c r="F45" t="s">
        <v>432</v>
      </c>
      <c r="G45" t="s">
        <v>165</v>
      </c>
      <c r="H45" t="s">
        <v>433</v>
      </c>
      <c r="I45" t="s">
        <v>434</v>
      </c>
      <c r="K45" t="s">
        <v>435</v>
      </c>
      <c r="L45" t="s">
        <v>436</v>
      </c>
      <c r="M45" t="s">
        <v>5</v>
      </c>
      <c r="O45" t="s">
        <v>437</v>
      </c>
      <c r="P45">
        <v>46.750161705646597</v>
      </c>
      <c r="Q45">
        <v>-87.899989273491897</v>
      </c>
      <c r="R45">
        <v>200</v>
      </c>
      <c r="S45">
        <v>19000</v>
      </c>
      <c r="T45" t="s">
        <v>289</v>
      </c>
      <c r="U45" t="s">
        <v>431</v>
      </c>
      <c r="V45" t="s">
        <v>438</v>
      </c>
      <c r="W45" t="s">
        <v>217</v>
      </c>
      <c r="X45" t="s">
        <v>214</v>
      </c>
      <c r="Y45" t="s">
        <v>6</v>
      </c>
      <c r="Z45" t="s">
        <v>172</v>
      </c>
      <c r="AA45">
        <v>44422</v>
      </c>
      <c r="AB45" t="s">
        <v>439</v>
      </c>
      <c r="AC45" t="s">
        <v>440</v>
      </c>
      <c r="AD45">
        <v>22</v>
      </c>
      <c r="AE45" t="s">
        <v>441</v>
      </c>
    </row>
    <row r="46" spans="1:31">
      <c r="A46">
        <v>1045</v>
      </c>
      <c r="B46" t="s">
        <v>174</v>
      </c>
      <c r="C46" t="s">
        <v>162</v>
      </c>
      <c r="D46" t="s">
        <v>431</v>
      </c>
      <c r="E46" t="s">
        <v>164</v>
      </c>
      <c r="F46" t="s">
        <v>442</v>
      </c>
      <c r="G46" t="s">
        <v>165</v>
      </c>
      <c r="H46" t="s">
        <v>211</v>
      </c>
      <c r="I46" t="s">
        <v>434</v>
      </c>
      <c r="J46" t="s">
        <v>443</v>
      </c>
      <c r="K46" t="s">
        <v>444</v>
      </c>
      <c r="L46" t="s">
        <v>436</v>
      </c>
      <c r="M46" t="s">
        <v>5</v>
      </c>
      <c r="N46">
        <v>49814</v>
      </c>
      <c r="O46" t="s">
        <v>437</v>
      </c>
      <c r="P46">
        <v>46.484071153945202</v>
      </c>
      <c r="Q46">
        <v>-87.898236015829994</v>
      </c>
      <c r="R46">
        <v>200</v>
      </c>
      <c r="S46">
        <v>19000</v>
      </c>
      <c r="T46" t="s">
        <v>289</v>
      </c>
      <c r="U46" t="s">
        <v>431</v>
      </c>
      <c r="V46" t="s">
        <v>438</v>
      </c>
      <c r="W46" t="s">
        <v>217</v>
      </c>
      <c r="X46" t="s">
        <v>214</v>
      </c>
      <c r="Y46" t="s">
        <v>6</v>
      </c>
      <c r="Z46" t="s">
        <v>172</v>
      </c>
      <c r="AA46">
        <v>44422</v>
      </c>
      <c r="AB46" t="s">
        <v>445</v>
      </c>
      <c r="AC46" t="s">
        <v>440</v>
      </c>
      <c r="AD46">
        <v>22</v>
      </c>
      <c r="AE46" t="s">
        <v>446</v>
      </c>
    </row>
    <row r="47" spans="1:31">
      <c r="A47">
        <v>1046</v>
      </c>
      <c r="B47" t="s">
        <v>161</v>
      </c>
      <c r="C47" t="s">
        <v>162</v>
      </c>
      <c r="D47" t="s">
        <v>447</v>
      </c>
      <c r="E47" t="s">
        <v>164</v>
      </c>
      <c r="F47" t="s">
        <v>460</v>
      </c>
      <c r="G47" t="s">
        <v>165</v>
      </c>
      <c r="H47" t="s">
        <v>449</v>
      </c>
      <c r="I47" t="s">
        <v>450</v>
      </c>
      <c r="J47" t="s">
        <v>461</v>
      </c>
      <c r="K47" t="s">
        <v>462</v>
      </c>
      <c r="L47" t="s">
        <v>453</v>
      </c>
      <c r="M47" t="s">
        <v>6</v>
      </c>
      <c r="O47" t="s">
        <v>454</v>
      </c>
      <c r="P47">
        <v>46.200426295978701</v>
      </c>
      <c r="Q47">
        <v>-67.6328207176917</v>
      </c>
      <c r="U47" t="s">
        <v>447</v>
      </c>
      <c r="V47" t="s">
        <v>450</v>
      </c>
      <c r="W47" t="s">
        <v>456</v>
      </c>
      <c r="X47" t="s">
        <v>149</v>
      </c>
      <c r="Y47" t="s">
        <v>6</v>
      </c>
      <c r="Z47" t="s">
        <v>172</v>
      </c>
      <c r="AA47">
        <v>44422</v>
      </c>
      <c r="AB47" t="s">
        <v>463</v>
      </c>
      <c r="AC47" t="s">
        <v>458</v>
      </c>
      <c r="AD47">
        <v>22</v>
      </c>
      <c r="AE47" t="s">
        <v>464</v>
      </c>
    </row>
    <row r="48" spans="1:31">
      <c r="A48">
        <v>1047</v>
      </c>
      <c r="B48" t="s">
        <v>161</v>
      </c>
      <c r="C48" t="s">
        <v>162</v>
      </c>
      <c r="D48" t="s">
        <v>447</v>
      </c>
      <c r="E48" t="s">
        <v>164</v>
      </c>
      <c r="F48" t="s">
        <v>465</v>
      </c>
      <c r="G48" t="s">
        <v>346</v>
      </c>
      <c r="H48" t="s">
        <v>466</v>
      </c>
      <c r="I48" t="s">
        <v>450</v>
      </c>
      <c r="J48" t="s">
        <v>467</v>
      </c>
      <c r="K48" t="s">
        <v>468</v>
      </c>
      <c r="L48" t="s">
        <v>149</v>
      </c>
      <c r="M48" t="s">
        <v>6</v>
      </c>
      <c r="O48" t="s">
        <v>454</v>
      </c>
      <c r="P48">
        <v>46.5492379916424</v>
      </c>
      <c r="Q48">
        <v>-75.504014390923501</v>
      </c>
      <c r="U48" t="s">
        <v>447</v>
      </c>
      <c r="V48" t="s">
        <v>450</v>
      </c>
      <c r="W48" t="s">
        <v>456</v>
      </c>
      <c r="X48" t="s">
        <v>149</v>
      </c>
      <c r="Y48" t="s">
        <v>6</v>
      </c>
      <c r="Z48" t="s">
        <v>172</v>
      </c>
      <c r="AA48">
        <v>44422</v>
      </c>
      <c r="AB48" t="s">
        <v>469</v>
      </c>
      <c r="AC48" t="s">
        <v>470</v>
      </c>
      <c r="AD48">
        <v>23</v>
      </c>
      <c r="AE48" t="s">
        <v>471</v>
      </c>
    </row>
    <row r="49" spans="1:31">
      <c r="A49">
        <v>1048</v>
      </c>
      <c r="B49" t="s">
        <v>161</v>
      </c>
      <c r="C49" t="s">
        <v>162</v>
      </c>
      <c r="D49" t="s">
        <v>447</v>
      </c>
      <c r="E49" t="s">
        <v>164</v>
      </c>
      <c r="F49" t="s">
        <v>448</v>
      </c>
      <c r="G49" t="s">
        <v>165</v>
      </c>
      <c r="H49" t="s">
        <v>449</v>
      </c>
      <c r="I49" t="s">
        <v>450</v>
      </c>
      <c r="J49" t="s">
        <v>451</v>
      </c>
      <c r="K49" t="s">
        <v>452</v>
      </c>
      <c r="L49" t="s">
        <v>453</v>
      </c>
      <c r="M49" t="s">
        <v>6</v>
      </c>
      <c r="O49" t="s">
        <v>454</v>
      </c>
      <c r="P49">
        <v>46.200433721811002</v>
      </c>
      <c r="Q49">
        <v>-67.632745615840605</v>
      </c>
      <c r="R49">
        <v>223</v>
      </c>
      <c r="S49">
        <v>2000</v>
      </c>
      <c r="T49" t="s">
        <v>455</v>
      </c>
      <c r="U49" t="s">
        <v>447</v>
      </c>
      <c r="V49" t="s">
        <v>450</v>
      </c>
      <c r="W49" t="s">
        <v>456</v>
      </c>
      <c r="X49" t="s">
        <v>149</v>
      </c>
      <c r="Y49" t="s">
        <v>6</v>
      </c>
      <c r="Z49" t="s">
        <v>172</v>
      </c>
      <c r="AA49">
        <v>45290</v>
      </c>
      <c r="AB49" t="s">
        <v>457</v>
      </c>
      <c r="AC49" t="s">
        <v>458</v>
      </c>
      <c r="AD49">
        <v>22</v>
      </c>
      <c r="AE49" t="s">
        <v>459</v>
      </c>
    </row>
    <row r="50" spans="1:31">
      <c r="A50">
        <v>1049</v>
      </c>
      <c r="B50" t="s">
        <v>198</v>
      </c>
      <c r="C50" t="s">
        <v>162</v>
      </c>
      <c r="D50" t="s">
        <v>472</v>
      </c>
      <c r="E50" t="s">
        <v>164</v>
      </c>
      <c r="F50" t="s">
        <v>473</v>
      </c>
      <c r="G50" t="s">
        <v>346</v>
      </c>
      <c r="H50" t="s">
        <v>466</v>
      </c>
      <c r="I50" t="s">
        <v>474</v>
      </c>
      <c r="J50" t="s">
        <v>475</v>
      </c>
      <c r="K50" t="s">
        <v>476</v>
      </c>
      <c r="L50" t="s">
        <v>149</v>
      </c>
      <c r="M50" t="s">
        <v>6</v>
      </c>
      <c r="P50">
        <v>51.1232477</v>
      </c>
      <c r="Q50">
        <v>-69.064514000000003</v>
      </c>
      <c r="R50">
        <v>100</v>
      </c>
      <c r="S50">
        <v>51900</v>
      </c>
      <c r="T50" t="s">
        <v>478</v>
      </c>
      <c r="U50" t="s">
        <v>472</v>
      </c>
      <c r="V50" t="s">
        <v>479</v>
      </c>
      <c r="W50" t="s">
        <v>217</v>
      </c>
      <c r="X50" t="s">
        <v>214</v>
      </c>
      <c r="Y50" t="s">
        <v>6</v>
      </c>
      <c r="Z50" t="s">
        <v>172</v>
      </c>
      <c r="AA50">
        <v>45290</v>
      </c>
      <c r="AB50" t="s">
        <v>480</v>
      </c>
      <c r="AC50" t="s">
        <v>481</v>
      </c>
      <c r="AD50">
        <v>24</v>
      </c>
    </row>
    <row r="51" spans="1:31">
      <c r="A51">
        <v>1050</v>
      </c>
      <c r="B51" t="s">
        <v>174</v>
      </c>
      <c r="C51" t="s">
        <v>162</v>
      </c>
      <c r="D51" t="s">
        <v>11005</v>
      </c>
      <c r="E51" t="s">
        <v>164</v>
      </c>
      <c r="F51" t="s">
        <v>11006</v>
      </c>
      <c r="G51" t="s">
        <v>165</v>
      </c>
      <c r="H51" t="s">
        <v>330</v>
      </c>
      <c r="I51" t="s">
        <v>11007</v>
      </c>
      <c r="J51" t="s">
        <v>11008</v>
      </c>
      <c r="K51" t="s">
        <v>11009</v>
      </c>
      <c r="L51" t="s">
        <v>956</v>
      </c>
      <c r="M51" t="s">
        <v>957</v>
      </c>
      <c r="N51">
        <v>23920</v>
      </c>
      <c r="O51" t="s">
        <v>11010</v>
      </c>
      <c r="P51">
        <v>27.3337</v>
      </c>
      <c r="Q51">
        <v>112.3309</v>
      </c>
      <c r="R51">
        <v>1200</v>
      </c>
      <c r="S51">
        <v>800</v>
      </c>
      <c r="T51" t="s">
        <v>758</v>
      </c>
      <c r="U51" t="s">
        <v>11011</v>
      </c>
      <c r="V51" t="s">
        <v>11012</v>
      </c>
      <c r="W51" t="s">
        <v>11013</v>
      </c>
      <c r="X51" t="s">
        <v>11014</v>
      </c>
      <c r="Y51" t="s">
        <v>1011</v>
      </c>
      <c r="Z51" t="s">
        <v>7932</v>
      </c>
      <c r="AA51">
        <v>46064</v>
      </c>
      <c r="AB51" t="s">
        <v>11016</v>
      </c>
      <c r="AC51" t="s">
        <v>11015</v>
      </c>
      <c r="AD51">
        <v>28</v>
      </c>
      <c r="AE51" t="s">
        <v>11017</v>
      </c>
    </row>
    <row r="52" spans="1:31">
      <c r="A52">
        <v>1051</v>
      </c>
      <c r="B52" t="s">
        <v>174</v>
      </c>
      <c r="C52" t="s">
        <v>162</v>
      </c>
      <c r="D52" t="s">
        <v>482</v>
      </c>
      <c r="E52" t="s">
        <v>164</v>
      </c>
      <c r="F52" t="s">
        <v>483</v>
      </c>
      <c r="G52" t="s">
        <v>165</v>
      </c>
      <c r="H52" t="s">
        <v>330</v>
      </c>
      <c r="I52" t="s">
        <v>484</v>
      </c>
      <c r="J52" t="s">
        <v>485</v>
      </c>
      <c r="K52" t="s">
        <v>486</v>
      </c>
      <c r="L52" t="s">
        <v>487</v>
      </c>
      <c r="M52" t="s">
        <v>5</v>
      </c>
      <c r="N52">
        <v>63645</v>
      </c>
      <c r="P52">
        <v>37.5650966269463</v>
      </c>
      <c r="Q52">
        <v>-90.292589459047704</v>
      </c>
      <c r="R52">
        <v>50</v>
      </c>
      <c r="S52">
        <v>300</v>
      </c>
      <c r="T52" t="s">
        <v>488</v>
      </c>
      <c r="U52" t="s">
        <v>489</v>
      </c>
      <c r="V52" t="s">
        <v>490</v>
      </c>
      <c r="W52" t="s">
        <v>491</v>
      </c>
      <c r="X52" t="s">
        <v>487</v>
      </c>
      <c r="Y52" t="s">
        <v>5</v>
      </c>
      <c r="Z52" t="s">
        <v>172</v>
      </c>
      <c r="AA52">
        <v>45094</v>
      </c>
      <c r="AB52" t="s">
        <v>492</v>
      </c>
      <c r="AC52" t="s">
        <v>493</v>
      </c>
      <c r="AD52">
        <v>16</v>
      </c>
      <c r="AE52" t="s">
        <v>494</v>
      </c>
    </row>
    <row r="53" spans="1:31">
      <c r="A53">
        <v>1052</v>
      </c>
      <c r="B53" t="s">
        <v>174</v>
      </c>
      <c r="C53" t="s">
        <v>162</v>
      </c>
      <c r="D53" t="s">
        <v>495</v>
      </c>
      <c r="E53" t="s">
        <v>164</v>
      </c>
      <c r="F53" t="s">
        <v>496</v>
      </c>
      <c r="G53" t="s">
        <v>165</v>
      </c>
      <c r="H53" t="s">
        <v>330</v>
      </c>
      <c r="I53" t="s">
        <v>497</v>
      </c>
      <c r="J53" t="s">
        <v>498</v>
      </c>
      <c r="K53" t="s">
        <v>499</v>
      </c>
      <c r="L53" t="s">
        <v>500</v>
      </c>
      <c r="M53" t="s">
        <v>501</v>
      </c>
      <c r="P53">
        <v>20.657727320943099</v>
      </c>
      <c r="Q53">
        <v>-74.944692622390505</v>
      </c>
      <c r="S53">
        <v>3800</v>
      </c>
      <c r="T53" t="s">
        <v>331</v>
      </c>
      <c r="U53" t="s">
        <v>502</v>
      </c>
      <c r="V53" t="s">
        <v>503</v>
      </c>
      <c r="W53" t="s">
        <v>217</v>
      </c>
      <c r="X53" t="s">
        <v>504</v>
      </c>
      <c r="Y53" t="s">
        <v>6</v>
      </c>
      <c r="Z53" t="s">
        <v>172</v>
      </c>
      <c r="AA53">
        <v>44422</v>
      </c>
      <c r="AB53" t="s">
        <v>505</v>
      </c>
      <c r="AC53" t="s">
        <v>506</v>
      </c>
      <c r="AD53">
        <v>28</v>
      </c>
      <c r="AE53" t="s">
        <v>507</v>
      </c>
    </row>
    <row r="54" spans="1:31">
      <c r="A54">
        <v>1053</v>
      </c>
      <c r="B54" t="s">
        <v>174</v>
      </c>
      <c r="C54" t="s">
        <v>162</v>
      </c>
      <c r="D54" t="s">
        <v>495</v>
      </c>
      <c r="E54" t="s">
        <v>164</v>
      </c>
      <c r="F54" t="s">
        <v>496</v>
      </c>
      <c r="G54" t="s">
        <v>165</v>
      </c>
      <c r="H54" t="s">
        <v>211</v>
      </c>
      <c r="I54" t="s">
        <v>497</v>
      </c>
      <c r="J54" t="s">
        <v>498</v>
      </c>
      <c r="K54" t="s">
        <v>499</v>
      </c>
      <c r="L54" t="s">
        <v>500</v>
      </c>
      <c r="M54" t="s">
        <v>501</v>
      </c>
      <c r="P54">
        <v>20.657727320943099</v>
      </c>
      <c r="Q54">
        <v>-74.944692622390505</v>
      </c>
      <c r="S54">
        <v>35000</v>
      </c>
      <c r="T54" t="s">
        <v>289</v>
      </c>
      <c r="U54" t="s">
        <v>502</v>
      </c>
      <c r="V54" t="s">
        <v>503</v>
      </c>
      <c r="W54" t="s">
        <v>217</v>
      </c>
      <c r="X54" t="s">
        <v>214</v>
      </c>
      <c r="Y54" t="s">
        <v>6</v>
      </c>
      <c r="Z54" t="s">
        <v>172</v>
      </c>
      <c r="AA54">
        <v>44422</v>
      </c>
      <c r="AB54" t="s">
        <v>508</v>
      </c>
      <c r="AC54" t="s">
        <v>509</v>
      </c>
      <c r="AD54">
        <v>17</v>
      </c>
      <c r="AE54" t="s">
        <v>507</v>
      </c>
    </row>
    <row r="55" spans="1:31">
      <c r="A55">
        <v>1054</v>
      </c>
      <c r="B55" t="s">
        <v>198</v>
      </c>
      <c r="C55" t="s">
        <v>162</v>
      </c>
      <c r="D55" t="s">
        <v>10969</v>
      </c>
      <c r="E55" t="s">
        <v>164</v>
      </c>
      <c r="F55" t="s">
        <v>517</v>
      </c>
      <c r="G55" t="s">
        <v>165</v>
      </c>
      <c r="H55" t="s">
        <v>201</v>
      </c>
      <c r="I55" t="s">
        <v>518</v>
      </c>
      <c r="J55" t="s">
        <v>519</v>
      </c>
      <c r="K55" t="s">
        <v>520</v>
      </c>
      <c r="L55" t="s">
        <v>149</v>
      </c>
      <c r="M55" t="s">
        <v>6</v>
      </c>
      <c r="O55" t="s">
        <v>521</v>
      </c>
      <c r="P55">
        <v>51.689020965356697</v>
      </c>
      <c r="Q55">
        <v>-75.836361559272405</v>
      </c>
      <c r="R55">
        <v>70</v>
      </c>
      <c r="S55">
        <v>5160</v>
      </c>
      <c r="T55" t="s">
        <v>184</v>
      </c>
      <c r="U55" t="s">
        <v>8376</v>
      </c>
      <c r="V55" t="s">
        <v>202</v>
      </c>
      <c r="W55" t="s">
        <v>8377</v>
      </c>
      <c r="X55" t="s">
        <v>149</v>
      </c>
      <c r="Y55" t="s">
        <v>8378</v>
      </c>
      <c r="Z55" t="s">
        <v>8379</v>
      </c>
      <c r="AB55" t="s">
        <v>8380</v>
      </c>
      <c r="AC55" t="s">
        <v>523</v>
      </c>
      <c r="AD55">
        <v>21</v>
      </c>
      <c r="AE55" t="s">
        <v>11156</v>
      </c>
    </row>
    <row r="56" spans="1:31">
      <c r="A56">
        <v>1055</v>
      </c>
      <c r="B56" t="s">
        <v>198</v>
      </c>
      <c r="C56" t="s">
        <v>162</v>
      </c>
      <c r="D56" t="s">
        <v>8414</v>
      </c>
      <c r="E56" t="s">
        <v>164</v>
      </c>
      <c r="F56" t="s">
        <v>8414</v>
      </c>
      <c r="G56" t="s">
        <v>8383</v>
      </c>
      <c r="H56" t="s">
        <v>166</v>
      </c>
      <c r="I56" t="s">
        <v>8415</v>
      </c>
      <c r="K56" t="s">
        <v>181</v>
      </c>
      <c r="L56" t="s">
        <v>182</v>
      </c>
      <c r="M56" t="s">
        <v>5</v>
      </c>
      <c r="N56">
        <v>89047</v>
      </c>
      <c r="P56">
        <v>37.754616572854701</v>
      </c>
      <c r="Q56">
        <v>-117.635290760293</v>
      </c>
      <c r="U56" t="s">
        <v>8416</v>
      </c>
      <c r="V56" t="s">
        <v>8415</v>
      </c>
      <c r="W56" t="s">
        <v>1483</v>
      </c>
      <c r="X56" t="s">
        <v>755</v>
      </c>
      <c r="Y56" t="s">
        <v>5</v>
      </c>
      <c r="Z56" t="s">
        <v>7932</v>
      </c>
      <c r="AA56">
        <v>45649</v>
      </c>
      <c r="AB56" t="s">
        <v>8417</v>
      </c>
      <c r="AC56" t="s">
        <v>8418</v>
      </c>
      <c r="AD56">
        <v>20</v>
      </c>
      <c r="AE56" t="s">
        <v>8419</v>
      </c>
    </row>
    <row r="57" spans="1:31">
      <c r="A57">
        <v>1056</v>
      </c>
      <c r="B57" t="s">
        <v>198</v>
      </c>
      <c r="C57" t="s">
        <v>162</v>
      </c>
      <c r="D57" t="s">
        <v>510</v>
      </c>
      <c r="E57" t="s">
        <v>164</v>
      </c>
      <c r="F57" t="s">
        <v>511</v>
      </c>
      <c r="G57" t="s">
        <v>165</v>
      </c>
      <c r="H57" t="s">
        <v>211</v>
      </c>
      <c r="I57" t="s">
        <v>512</v>
      </c>
      <c r="K57" t="s">
        <v>513</v>
      </c>
      <c r="L57" t="s">
        <v>214</v>
      </c>
      <c r="M57" t="s">
        <v>6</v>
      </c>
      <c r="P57">
        <v>48.4795864881577</v>
      </c>
      <c r="Q57">
        <v>-81.334261718573401</v>
      </c>
      <c r="S57">
        <v>34000</v>
      </c>
      <c r="T57" t="s">
        <v>289</v>
      </c>
      <c r="U57" t="s">
        <v>514</v>
      </c>
      <c r="V57" t="s">
        <v>512</v>
      </c>
      <c r="W57" t="s">
        <v>217</v>
      </c>
      <c r="X57" t="s">
        <v>214</v>
      </c>
      <c r="Y57" t="s">
        <v>6</v>
      </c>
      <c r="Z57" t="s">
        <v>172</v>
      </c>
      <c r="AA57">
        <v>45095</v>
      </c>
      <c r="AB57" t="s">
        <v>515</v>
      </c>
      <c r="AC57" t="s">
        <v>516</v>
      </c>
      <c r="AD57">
        <v>19</v>
      </c>
      <c r="AE57" t="s">
        <v>7997</v>
      </c>
    </row>
    <row r="58" spans="1:31">
      <c r="A58">
        <v>1057</v>
      </c>
      <c r="B58" t="s">
        <v>198</v>
      </c>
      <c r="C58" t="s">
        <v>162</v>
      </c>
      <c r="D58" t="s">
        <v>510</v>
      </c>
      <c r="E58" t="s">
        <v>164</v>
      </c>
      <c r="F58" t="s">
        <v>511</v>
      </c>
      <c r="G58" t="s">
        <v>165</v>
      </c>
      <c r="H58" t="s">
        <v>330</v>
      </c>
      <c r="I58" t="s">
        <v>512</v>
      </c>
      <c r="K58" t="s">
        <v>513</v>
      </c>
      <c r="L58" t="s">
        <v>214</v>
      </c>
      <c r="M58" t="s">
        <v>6</v>
      </c>
      <c r="P58">
        <v>48.4795864881577</v>
      </c>
      <c r="Q58">
        <v>-81.334261718573401</v>
      </c>
      <c r="U58" t="s">
        <v>514</v>
      </c>
      <c r="V58" t="s">
        <v>512</v>
      </c>
      <c r="W58" t="s">
        <v>217</v>
      </c>
      <c r="X58" t="s">
        <v>214</v>
      </c>
      <c r="Y58" t="s">
        <v>6</v>
      </c>
      <c r="Z58" t="s">
        <v>172</v>
      </c>
      <c r="AA58">
        <v>45095</v>
      </c>
      <c r="AB58" t="s">
        <v>515</v>
      </c>
      <c r="AC58" t="s">
        <v>516</v>
      </c>
      <c r="AD58">
        <v>19</v>
      </c>
      <c r="AE58" t="s">
        <v>7997</v>
      </c>
    </row>
    <row r="59" spans="1:31">
      <c r="A59">
        <v>1058</v>
      </c>
      <c r="B59" t="s">
        <v>392</v>
      </c>
      <c r="C59" t="s">
        <v>162</v>
      </c>
      <c r="D59" t="s">
        <v>524</v>
      </c>
      <c r="E59" t="s">
        <v>164</v>
      </c>
      <c r="F59" t="s">
        <v>525</v>
      </c>
      <c r="G59" t="s">
        <v>165</v>
      </c>
      <c r="H59" t="s">
        <v>211</v>
      </c>
      <c r="I59" t="s">
        <v>526</v>
      </c>
      <c r="J59" t="s">
        <v>527</v>
      </c>
      <c r="K59" t="s">
        <v>528</v>
      </c>
      <c r="L59" t="s">
        <v>529</v>
      </c>
      <c r="M59" t="s">
        <v>5</v>
      </c>
      <c r="N59">
        <v>55750</v>
      </c>
      <c r="O59" t="s">
        <v>530</v>
      </c>
      <c r="P59">
        <v>47.587207252328596</v>
      </c>
      <c r="Q59">
        <v>-92.149961392871504</v>
      </c>
      <c r="R59">
        <v>34</v>
      </c>
      <c r="U59" t="s">
        <v>531</v>
      </c>
      <c r="V59" t="s">
        <v>532</v>
      </c>
      <c r="W59" t="s">
        <v>533</v>
      </c>
      <c r="X59" t="s">
        <v>534</v>
      </c>
      <c r="Y59" t="s">
        <v>535</v>
      </c>
      <c r="Z59" t="s">
        <v>172</v>
      </c>
      <c r="AA59">
        <v>45095</v>
      </c>
      <c r="AB59" t="s">
        <v>536</v>
      </c>
      <c r="AC59" t="s">
        <v>537</v>
      </c>
      <c r="AD59">
        <v>21</v>
      </c>
    </row>
    <row r="60" spans="1:31">
      <c r="A60">
        <v>1059</v>
      </c>
      <c r="B60" t="s">
        <v>161</v>
      </c>
      <c r="C60" t="s">
        <v>162</v>
      </c>
      <c r="D60" t="s">
        <v>538</v>
      </c>
      <c r="E60" t="s">
        <v>164</v>
      </c>
      <c r="F60" t="s">
        <v>539</v>
      </c>
      <c r="G60" t="s">
        <v>165</v>
      </c>
      <c r="H60" t="s">
        <v>178</v>
      </c>
      <c r="I60" t="s">
        <v>540</v>
      </c>
      <c r="J60" t="s">
        <v>541</v>
      </c>
      <c r="K60" t="s">
        <v>542</v>
      </c>
      <c r="L60" t="s">
        <v>149</v>
      </c>
      <c r="M60" t="s">
        <v>6</v>
      </c>
      <c r="N60" t="s">
        <v>543</v>
      </c>
      <c r="O60" t="s">
        <v>544</v>
      </c>
      <c r="P60">
        <v>47.225568000000003</v>
      </c>
      <c r="Q60">
        <v>-77.786006999999998</v>
      </c>
      <c r="R60">
        <v>22</v>
      </c>
      <c r="S60">
        <v>39304.610733182162</v>
      </c>
      <c r="T60" t="s">
        <v>289</v>
      </c>
      <c r="U60" t="s">
        <v>545</v>
      </c>
      <c r="V60" t="s">
        <v>540</v>
      </c>
      <c r="W60" t="s">
        <v>542</v>
      </c>
      <c r="X60" t="s">
        <v>149</v>
      </c>
      <c r="Y60" t="s">
        <v>6</v>
      </c>
      <c r="Z60" t="s">
        <v>172</v>
      </c>
      <c r="AA60">
        <v>45095</v>
      </c>
      <c r="AB60" t="s">
        <v>546</v>
      </c>
      <c r="AC60" t="s">
        <v>547</v>
      </c>
      <c r="AD60">
        <v>20</v>
      </c>
      <c r="AE60" t="s">
        <v>548</v>
      </c>
    </row>
    <row r="61" spans="1:31">
      <c r="A61">
        <v>1060</v>
      </c>
      <c r="B61" t="s">
        <v>161</v>
      </c>
      <c r="C61" t="s">
        <v>162</v>
      </c>
      <c r="D61" t="s">
        <v>549</v>
      </c>
      <c r="E61" t="s">
        <v>164</v>
      </c>
      <c r="F61" t="s">
        <v>550</v>
      </c>
      <c r="G61" t="s">
        <v>165</v>
      </c>
      <c r="H61" t="s">
        <v>178</v>
      </c>
      <c r="I61" t="s">
        <v>551</v>
      </c>
      <c r="K61" t="s">
        <v>223</v>
      </c>
      <c r="L61" t="s">
        <v>182</v>
      </c>
      <c r="M61" t="s">
        <v>5</v>
      </c>
      <c r="N61">
        <v>89047</v>
      </c>
      <c r="P61">
        <v>37.743499999999997</v>
      </c>
      <c r="Q61">
        <v>-117.5909</v>
      </c>
      <c r="R61">
        <v>300</v>
      </c>
      <c r="U61" t="s">
        <v>549</v>
      </c>
      <c r="V61" t="s">
        <v>551</v>
      </c>
      <c r="W61" t="s">
        <v>226</v>
      </c>
      <c r="X61" t="s">
        <v>227</v>
      </c>
      <c r="Y61" t="s">
        <v>6</v>
      </c>
      <c r="Z61" t="s">
        <v>312</v>
      </c>
      <c r="AA61">
        <v>45412</v>
      </c>
      <c r="AB61" t="s">
        <v>552</v>
      </c>
      <c r="AC61" t="s">
        <v>553</v>
      </c>
      <c r="AD61">
        <v>21</v>
      </c>
      <c r="AE61" t="s">
        <v>554</v>
      </c>
    </row>
    <row r="62" spans="1:31">
      <c r="A62">
        <v>1061</v>
      </c>
      <c r="B62" t="s">
        <v>198</v>
      </c>
      <c r="C62" t="s">
        <v>162</v>
      </c>
      <c r="D62" t="s">
        <v>7926</v>
      </c>
      <c r="E62" t="s">
        <v>164</v>
      </c>
      <c r="F62" t="s">
        <v>7927</v>
      </c>
      <c r="G62" t="s">
        <v>8218</v>
      </c>
      <c r="H62" t="s">
        <v>1007</v>
      </c>
      <c r="I62" t="s">
        <v>7928</v>
      </c>
      <c r="K62" t="s">
        <v>7929</v>
      </c>
      <c r="L62" t="s">
        <v>182</v>
      </c>
      <c r="M62" t="s">
        <v>6</v>
      </c>
      <c r="N62" t="s">
        <v>7930</v>
      </c>
      <c r="P62">
        <v>66.835948000000002</v>
      </c>
      <c r="Q62">
        <v>-108.03086999999999</v>
      </c>
      <c r="R62">
        <v>5</v>
      </c>
      <c r="U62" t="s">
        <v>7926</v>
      </c>
      <c r="V62" t="s">
        <v>7928</v>
      </c>
      <c r="W62" t="s">
        <v>226</v>
      </c>
      <c r="X62" t="s">
        <v>227</v>
      </c>
      <c r="Y62" t="s">
        <v>6</v>
      </c>
      <c r="Z62" t="s">
        <v>7932</v>
      </c>
      <c r="AA62">
        <v>45551</v>
      </c>
      <c r="AB62" t="s">
        <v>7931</v>
      </c>
      <c r="AC62" t="s">
        <v>7933</v>
      </c>
      <c r="AD62">
        <v>22</v>
      </c>
      <c r="AE62" t="s">
        <v>7934</v>
      </c>
    </row>
    <row r="63" spans="1:31">
      <c r="A63">
        <v>1062</v>
      </c>
      <c r="B63" t="s">
        <v>174</v>
      </c>
      <c r="C63" t="s">
        <v>162</v>
      </c>
      <c r="D63" t="s">
        <v>11111</v>
      </c>
      <c r="E63" t="s">
        <v>164</v>
      </c>
      <c r="F63" t="s">
        <v>11112</v>
      </c>
      <c r="G63" t="s">
        <v>8218</v>
      </c>
      <c r="H63" t="s">
        <v>347</v>
      </c>
      <c r="I63" t="s">
        <v>11113</v>
      </c>
      <c r="J63" t="s">
        <v>11114</v>
      </c>
      <c r="K63" t="s">
        <v>573</v>
      </c>
      <c r="L63" t="s">
        <v>149</v>
      </c>
      <c r="M63" t="s">
        <v>6</v>
      </c>
      <c r="N63" t="s">
        <v>574</v>
      </c>
      <c r="O63" t="s">
        <v>11115</v>
      </c>
      <c r="P63">
        <v>46.467399999999998</v>
      </c>
      <c r="Q63">
        <v>75.308999999999997</v>
      </c>
      <c r="R63">
        <v>65</v>
      </c>
      <c r="S63">
        <v>15000</v>
      </c>
      <c r="T63" t="s">
        <v>351</v>
      </c>
      <c r="U63" t="s">
        <v>11116</v>
      </c>
      <c r="V63" t="s">
        <v>558</v>
      </c>
      <c r="W63" t="s">
        <v>561</v>
      </c>
      <c r="X63" t="s">
        <v>214</v>
      </c>
      <c r="Y63" t="s">
        <v>6</v>
      </c>
      <c r="Z63" t="s">
        <v>7932</v>
      </c>
      <c r="AA63">
        <v>46091</v>
      </c>
      <c r="AB63" t="s">
        <v>11117</v>
      </c>
      <c r="AC63" t="s">
        <v>11118</v>
      </c>
      <c r="AD63">
        <v>22</v>
      </c>
    </row>
    <row r="64" spans="1:31">
      <c r="A64">
        <v>1063</v>
      </c>
      <c r="B64" t="s">
        <v>392</v>
      </c>
      <c r="C64" t="s">
        <v>162</v>
      </c>
      <c r="D64" t="s">
        <v>555</v>
      </c>
      <c r="E64" t="s">
        <v>164</v>
      </c>
      <c r="F64" t="s">
        <v>566</v>
      </c>
      <c r="G64" t="s">
        <v>346</v>
      </c>
      <c r="H64" t="s">
        <v>347</v>
      </c>
      <c r="I64" t="s">
        <v>558</v>
      </c>
      <c r="L64" t="s">
        <v>214</v>
      </c>
      <c r="M64" t="s">
        <v>6</v>
      </c>
      <c r="N64" t="s">
        <v>567</v>
      </c>
      <c r="P64">
        <v>46.225539987667197</v>
      </c>
      <c r="Q64">
        <v>-78.060393388531295</v>
      </c>
      <c r="S64">
        <v>40000</v>
      </c>
      <c r="T64" t="s">
        <v>568</v>
      </c>
      <c r="U64" t="s">
        <v>560</v>
      </c>
      <c r="V64" t="s">
        <v>558</v>
      </c>
      <c r="W64" t="s">
        <v>561</v>
      </c>
      <c r="X64" t="s">
        <v>214</v>
      </c>
      <c r="Y64" t="s">
        <v>6</v>
      </c>
      <c r="Z64" t="s">
        <v>172</v>
      </c>
      <c r="AA64">
        <v>45092</v>
      </c>
      <c r="AB64" t="s">
        <v>569</v>
      </c>
      <c r="AC64" t="s">
        <v>564</v>
      </c>
      <c r="AD64">
        <v>22</v>
      </c>
      <c r="AE64" t="s">
        <v>570</v>
      </c>
    </row>
    <row r="65" spans="1:35">
      <c r="A65">
        <v>1064</v>
      </c>
      <c r="B65" t="s">
        <v>174</v>
      </c>
      <c r="C65" t="s">
        <v>162</v>
      </c>
      <c r="D65" t="s">
        <v>555</v>
      </c>
      <c r="E65" t="s">
        <v>164</v>
      </c>
      <c r="F65" t="s">
        <v>571</v>
      </c>
      <c r="G65" t="s">
        <v>346</v>
      </c>
      <c r="H65" t="s">
        <v>347</v>
      </c>
      <c r="I65" t="s">
        <v>558</v>
      </c>
      <c r="J65" t="s">
        <v>572</v>
      </c>
      <c r="K65" t="s">
        <v>573</v>
      </c>
      <c r="L65" t="s">
        <v>149</v>
      </c>
      <c r="M65" t="s">
        <v>6</v>
      </c>
      <c r="N65" t="s">
        <v>574</v>
      </c>
      <c r="O65" t="s">
        <v>575</v>
      </c>
      <c r="P65">
        <v>46.372127610125702</v>
      </c>
      <c r="Q65">
        <v>-75.528950488591803</v>
      </c>
      <c r="S65">
        <v>15000</v>
      </c>
      <c r="T65" t="s">
        <v>568</v>
      </c>
      <c r="U65" t="s">
        <v>560</v>
      </c>
      <c r="V65" t="s">
        <v>558</v>
      </c>
      <c r="W65" t="s">
        <v>561</v>
      </c>
      <c r="X65" t="s">
        <v>214</v>
      </c>
      <c r="Y65" t="s">
        <v>6</v>
      </c>
      <c r="Z65" t="s">
        <v>172</v>
      </c>
      <c r="AA65">
        <v>45092</v>
      </c>
      <c r="AB65" t="s">
        <v>569</v>
      </c>
      <c r="AC65" t="s">
        <v>564</v>
      </c>
      <c r="AD65">
        <v>22</v>
      </c>
      <c r="AE65" t="s">
        <v>576</v>
      </c>
    </row>
    <row r="66" spans="1:35">
      <c r="A66">
        <v>1065</v>
      </c>
      <c r="B66" t="s">
        <v>198</v>
      </c>
      <c r="C66" t="s">
        <v>162</v>
      </c>
      <c r="D66" t="s">
        <v>555</v>
      </c>
      <c r="E66" t="s">
        <v>164</v>
      </c>
      <c r="F66" t="s">
        <v>556</v>
      </c>
      <c r="G66" t="s">
        <v>165</v>
      </c>
      <c r="H66" t="s">
        <v>557</v>
      </c>
      <c r="I66" t="s">
        <v>558</v>
      </c>
      <c r="L66" t="s">
        <v>559</v>
      </c>
      <c r="M66" t="s">
        <v>6</v>
      </c>
      <c r="P66">
        <v>56.352809000000001</v>
      </c>
      <c r="Q66">
        <v>-62.093719999999998</v>
      </c>
      <c r="U66" t="s">
        <v>560</v>
      </c>
      <c r="V66" t="s">
        <v>558</v>
      </c>
      <c r="W66" t="s">
        <v>561</v>
      </c>
      <c r="X66" t="s">
        <v>214</v>
      </c>
      <c r="Y66" t="s">
        <v>6</v>
      </c>
      <c r="Z66" t="s">
        <v>562</v>
      </c>
      <c r="AA66">
        <v>45113</v>
      </c>
      <c r="AB66" t="s">
        <v>563</v>
      </c>
      <c r="AC66" t="s">
        <v>564</v>
      </c>
      <c r="AD66">
        <v>22</v>
      </c>
      <c r="AE66" t="s">
        <v>565</v>
      </c>
    </row>
    <row r="67" spans="1:35">
      <c r="A67">
        <v>1066</v>
      </c>
      <c r="B67" t="s">
        <v>161</v>
      </c>
      <c r="C67" t="s">
        <v>162</v>
      </c>
      <c r="D67" t="s">
        <v>577</v>
      </c>
      <c r="E67" t="s">
        <v>164</v>
      </c>
      <c r="F67" t="s">
        <v>578</v>
      </c>
      <c r="G67" t="s">
        <v>346</v>
      </c>
      <c r="H67" t="s">
        <v>347</v>
      </c>
      <c r="I67" t="s">
        <v>579</v>
      </c>
      <c r="J67" t="s">
        <v>9520</v>
      </c>
      <c r="K67" t="s">
        <v>580</v>
      </c>
      <c r="L67" t="s">
        <v>149</v>
      </c>
      <c r="M67" t="s">
        <v>6</v>
      </c>
      <c r="N67" t="s">
        <v>581</v>
      </c>
      <c r="O67" t="s">
        <v>582</v>
      </c>
      <c r="P67">
        <v>46.677500000000002</v>
      </c>
      <c r="Q67">
        <v>-73.914199999999994</v>
      </c>
      <c r="R67">
        <v>50</v>
      </c>
      <c r="S67">
        <v>106000</v>
      </c>
      <c r="T67" t="s">
        <v>351</v>
      </c>
      <c r="U67" t="s">
        <v>577</v>
      </c>
      <c r="V67" t="s">
        <v>583</v>
      </c>
      <c r="W67" t="s">
        <v>580</v>
      </c>
      <c r="X67" t="s">
        <v>149</v>
      </c>
      <c r="Y67" t="s">
        <v>6</v>
      </c>
      <c r="Z67" t="s">
        <v>8379</v>
      </c>
      <c r="AB67" t="s">
        <v>9522</v>
      </c>
      <c r="AC67" t="s">
        <v>584</v>
      </c>
      <c r="AD67">
        <v>20</v>
      </c>
      <c r="AE67" t="s">
        <v>585</v>
      </c>
      <c r="AF67" t="s">
        <v>9523</v>
      </c>
      <c r="AG67" t="s">
        <v>9524</v>
      </c>
      <c r="AH67" t="s">
        <v>9525</v>
      </c>
    </row>
    <row r="68" spans="1:35">
      <c r="A68">
        <v>1067</v>
      </c>
      <c r="B68" t="s">
        <v>198</v>
      </c>
      <c r="C68" t="s">
        <v>162</v>
      </c>
      <c r="D68" t="s">
        <v>586</v>
      </c>
      <c r="E68" t="s">
        <v>164</v>
      </c>
      <c r="F68" t="s">
        <v>587</v>
      </c>
      <c r="G68" t="s">
        <v>165</v>
      </c>
      <c r="H68" t="s">
        <v>201</v>
      </c>
      <c r="I68" t="s">
        <v>588</v>
      </c>
      <c r="J68" t="s">
        <v>589</v>
      </c>
      <c r="K68" t="s">
        <v>590</v>
      </c>
      <c r="L68" t="s">
        <v>149</v>
      </c>
      <c r="M68" t="s">
        <v>6</v>
      </c>
      <c r="O68" t="s">
        <v>591</v>
      </c>
      <c r="P68">
        <v>53.520499999999998</v>
      </c>
      <c r="Q68">
        <v>-73.939300000000003</v>
      </c>
      <c r="R68">
        <v>30</v>
      </c>
      <c r="U68" t="s">
        <v>586</v>
      </c>
      <c r="V68" t="s">
        <v>592</v>
      </c>
      <c r="W68" t="s">
        <v>226</v>
      </c>
      <c r="X68" t="s">
        <v>227</v>
      </c>
      <c r="Y68" t="s">
        <v>6</v>
      </c>
      <c r="Z68" t="s">
        <v>172</v>
      </c>
      <c r="AA68">
        <v>45305</v>
      </c>
      <c r="AC68" t="s">
        <v>593</v>
      </c>
      <c r="AD68">
        <v>22</v>
      </c>
    </row>
    <row r="69" spans="1:35">
      <c r="A69">
        <v>1068</v>
      </c>
      <c r="B69" t="s">
        <v>198</v>
      </c>
      <c r="C69" t="s">
        <v>162</v>
      </c>
      <c r="D69" t="s">
        <v>10973</v>
      </c>
      <c r="E69" t="s">
        <v>164</v>
      </c>
      <c r="F69" t="s">
        <v>10999</v>
      </c>
      <c r="G69" t="s">
        <v>165</v>
      </c>
      <c r="H69" t="s">
        <v>201</v>
      </c>
      <c r="I69" t="s">
        <v>618</v>
      </c>
      <c r="J69" t="s">
        <v>1267</v>
      </c>
      <c r="K69" t="s">
        <v>11000</v>
      </c>
      <c r="L69" t="s">
        <v>188</v>
      </c>
      <c r="M69" t="s">
        <v>5</v>
      </c>
      <c r="N69">
        <v>28016</v>
      </c>
      <c r="O69" t="s">
        <v>1268</v>
      </c>
      <c r="P69">
        <v>35.360399999999998</v>
      </c>
      <c r="Q69">
        <v>-81.296499999999995</v>
      </c>
      <c r="R69">
        <v>20</v>
      </c>
      <c r="S69">
        <v>240000</v>
      </c>
      <c r="T69" t="s">
        <v>184</v>
      </c>
      <c r="U69" t="s">
        <v>10973</v>
      </c>
      <c r="V69" t="s">
        <v>618</v>
      </c>
      <c r="W69" t="s">
        <v>1262</v>
      </c>
      <c r="X69" t="s">
        <v>188</v>
      </c>
      <c r="Y69" t="s">
        <v>5</v>
      </c>
      <c r="Z69" t="s">
        <v>7932</v>
      </c>
      <c r="AA69">
        <v>46064</v>
      </c>
      <c r="AB69" t="s">
        <v>11001</v>
      </c>
      <c r="AC69" t="s">
        <v>11002</v>
      </c>
      <c r="AD69">
        <v>21</v>
      </c>
      <c r="AE69" t="s">
        <v>11004</v>
      </c>
    </row>
    <row r="70" spans="1:35">
      <c r="A70">
        <v>1069</v>
      </c>
      <c r="B70" t="s">
        <v>174</v>
      </c>
      <c r="C70" t="s">
        <v>162</v>
      </c>
      <c r="D70" t="s">
        <v>8404</v>
      </c>
      <c r="E70" t="s">
        <v>164</v>
      </c>
      <c r="F70" t="s">
        <v>8407</v>
      </c>
      <c r="G70" t="s">
        <v>165</v>
      </c>
      <c r="H70" t="s">
        <v>8405</v>
      </c>
      <c r="I70" t="s">
        <v>8412</v>
      </c>
      <c r="J70" t="s">
        <v>8409</v>
      </c>
      <c r="K70" t="s">
        <v>8408</v>
      </c>
      <c r="L70" t="s">
        <v>170</v>
      </c>
      <c r="M70" t="s">
        <v>5</v>
      </c>
      <c r="N70">
        <v>93516</v>
      </c>
      <c r="O70" t="s">
        <v>8410</v>
      </c>
      <c r="P70">
        <v>35.166478769291601</v>
      </c>
      <c r="Q70">
        <v>-117.67930043003101</v>
      </c>
      <c r="R70">
        <v>1000</v>
      </c>
      <c r="S70">
        <v>10000</v>
      </c>
      <c r="T70" t="s">
        <v>184</v>
      </c>
      <c r="U70" t="s">
        <v>8404</v>
      </c>
      <c r="V70" t="s">
        <v>8406</v>
      </c>
      <c r="W70" t="s">
        <v>279</v>
      </c>
      <c r="X70" t="s">
        <v>1345</v>
      </c>
      <c r="Y70" t="s">
        <v>311</v>
      </c>
      <c r="Z70" t="s">
        <v>7932</v>
      </c>
      <c r="AA70">
        <v>45649</v>
      </c>
      <c r="AB70" t="s">
        <v>8411</v>
      </c>
      <c r="AC70" t="s">
        <v>8413</v>
      </c>
      <c r="AD70">
        <v>18</v>
      </c>
    </row>
    <row r="71" spans="1:35">
      <c r="A71">
        <v>1070</v>
      </c>
      <c r="B71" t="s">
        <v>198</v>
      </c>
      <c r="C71" t="s">
        <v>162</v>
      </c>
      <c r="D71" t="s">
        <v>594</v>
      </c>
      <c r="E71" t="s">
        <v>164</v>
      </c>
      <c r="F71" t="s">
        <v>595</v>
      </c>
      <c r="G71" t="s">
        <v>165</v>
      </c>
      <c r="H71" t="s">
        <v>102</v>
      </c>
      <c r="I71" t="s">
        <v>596</v>
      </c>
      <c r="J71" t="s">
        <v>597</v>
      </c>
      <c r="K71" t="s">
        <v>598</v>
      </c>
      <c r="L71" t="s">
        <v>149</v>
      </c>
      <c r="M71" t="s">
        <v>6</v>
      </c>
      <c r="O71" t="s">
        <v>599</v>
      </c>
      <c r="P71">
        <v>48.327012417476297</v>
      </c>
      <c r="Q71">
        <v>-78.135632944176706</v>
      </c>
      <c r="R71" t="s">
        <v>8702</v>
      </c>
      <c r="S71">
        <v>3181</v>
      </c>
      <c r="T71" t="s">
        <v>184</v>
      </c>
      <c r="U71" t="s">
        <v>600</v>
      </c>
      <c r="V71" t="s">
        <v>601</v>
      </c>
      <c r="W71" t="s">
        <v>602</v>
      </c>
      <c r="X71" t="s">
        <v>603</v>
      </c>
      <c r="Y71" t="s">
        <v>246</v>
      </c>
      <c r="Z71" t="s">
        <v>172</v>
      </c>
      <c r="AA71">
        <v>44422</v>
      </c>
      <c r="AB71" t="s">
        <v>604</v>
      </c>
      <c r="AC71" t="s">
        <v>605</v>
      </c>
      <c r="AD71">
        <v>28</v>
      </c>
      <c r="AE71" t="s">
        <v>606</v>
      </c>
    </row>
    <row r="72" spans="1:35">
      <c r="A72">
        <v>1071</v>
      </c>
      <c r="B72" t="s">
        <v>198</v>
      </c>
      <c r="C72" t="s">
        <v>162</v>
      </c>
      <c r="D72" t="s">
        <v>607</v>
      </c>
      <c r="E72" t="s">
        <v>164</v>
      </c>
      <c r="F72" t="s">
        <v>622</v>
      </c>
      <c r="G72" t="s">
        <v>165</v>
      </c>
      <c r="H72" t="s">
        <v>178</v>
      </c>
      <c r="I72" t="s">
        <v>623</v>
      </c>
      <c r="J72" t="s">
        <v>624</v>
      </c>
      <c r="K72" t="s">
        <v>625</v>
      </c>
      <c r="L72" t="s">
        <v>149</v>
      </c>
      <c r="M72" t="s">
        <v>6</v>
      </c>
      <c r="O72" t="s">
        <v>599</v>
      </c>
      <c r="P72">
        <v>47.685977731046201</v>
      </c>
      <c r="Q72">
        <v>-78.648664746471894</v>
      </c>
      <c r="U72" t="s">
        <v>600</v>
      </c>
      <c r="V72" t="s">
        <v>601</v>
      </c>
      <c r="W72" t="s">
        <v>602</v>
      </c>
      <c r="X72" t="s">
        <v>603</v>
      </c>
      <c r="Y72" t="s">
        <v>246</v>
      </c>
      <c r="Z72" t="s">
        <v>172</v>
      </c>
      <c r="AA72">
        <v>44422</v>
      </c>
      <c r="AB72" t="s">
        <v>626</v>
      </c>
      <c r="AC72" t="s">
        <v>612</v>
      </c>
      <c r="AD72">
        <v>22</v>
      </c>
      <c r="AE72" t="s">
        <v>627</v>
      </c>
    </row>
    <row r="73" spans="1:35">
      <c r="A73">
        <v>1072</v>
      </c>
      <c r="B73" t="s">
        <v>174</v>
      </c>
      <c r="C73" t="s">
        <v>162</v>
      </c>
      <c r="D73" t="s">
        <v>607</v>
      </c>
      <c r="E73" t="s">
        <v>164</v>
      </c>
      <c r="F73" t="s">
        <v>617</v>
      </c>
      <c r="G73" t="s">
        <v>165</v>
      </c>
      <c r="H73" t="s">
        <v>201</v>
      </c>
      <c r="I73" t="s">
        <v>618</v>
      </c>
      <c r="J73" t="s">
        <v>619</v>
      </c>
      <c r="K73" t="s">
        <v>620</v>
      </c>
      <c r="L73" t="s">
        <v>149</v>
      </c>
      <c r="M73" t="s">
        <v>6</v>
      </c>
      <c r="N73" t="s">
        <v>621</v>
      </c>
      <c r="O73" t="s">
        <v>611</v>
      </c>
      <c r="P73">
        <v>48.591560114431601</v>
      </c>
      <c r="Q73">
        <v>-77.882121308775794</v>
      </c>
      <c r="R73">
        <v>100</v>
      </c>
      <c r="S73">
        <v>140000</v>
      </c>
      <c r="T73" t="s">
        <v>184</v>
      </c>
      <c r="U73" t="s">
        <v>600</v>
      </c>
      <c r="V73" t="s">
        <v>601</v>
      </c>
      <c r="W73" t="s">
        <v>602</v>
      </c>
      <c r="X73" t="s">
        <v>603</v>
      </c>
      <c r="Y73" t="s">
        <v>246</v>
      </c>
      <c r="Z73" t="s">
        <v>8379</v>
      </c>
      <c r="AB73" t="s">
        <v>10968</v>
      </c>
      <c r="AC73" t="s">
        <v>612</v>
      </c>
      <c r="AD73">
        <v>22</v>
      </c>
      <c r="AE73" t="s">
        <v>11003</v>
      </c>
    </row>
    <row r="74" spans="1:35">
      <c r="A74">
        <v>1073</v>
      </c>
      <c r="B74" t="s">
        <v>198</v>
      </c>
      <c r="C74" t="s">
        <v>162</v>
      </c>
      <c r="D74" t="s">
        <v>607</v>
      </c>
      <c r="E74" t="s">
        <v>164</v>
      </c>
      <c r="F74" t="s">
        <v>608</v>
      </c>
      <c r="G74" t="s">
        <v>165</v>
      </c>
      <c r="H74" t="s">
        <v>102</v>
      </c>
      <c r="I74" t="s">
        <v>609</v>
      </c>
      <c r="J74" t="s">
        <v>610</v>
      </c>
      <c r="K74" t="s">
        <v>589</v>
      </c>
      <c r="L74" t="s">
        <v>149</v>
      </c>
      <c r="M74" t="s">
        <v>6</v>
      </c>
      <c r="O74" t="s">
        <v>611</v>
      </c>
      <c r="P74">
        <v>50.424276999999996</v>
      </c>
      <c r="Q74">
        <v>-74.717904000000004</v>
      </c>
      <c r="U74" t="s">
        <v>600</v>
      </c>
      <c r="V74" t="s">
        <v>601</v>
      </c>
      <c r="W74" t="s">
        <v>602</v>
      </c>
      <c r="X74" t="s">
        <v>603</v>
      </c>
      <c r="Y74" t="s">
        <v>246</v>
      </c>
      <c r="Z74" t="s">
        <v>562</v>
      </c>
      <c r="AA74">
        <v>45114</v>
      </c>
      <c r="AB74" t="s">
        <v>609</v>
      </c>
      <c r="AC74" t="s">
        <v>612</v>
      </c>
      <c r="AD74">
        <v>22</v>
      </c>
      <c r="AE74" t="s">
        <v>613</v>
      </c>
    </row>
    <row r="75" spans="1:35">
      <c r="A75">
        <v>1074</v>
      </c>
      <c r="B75" t="s">
        <v>198</v>
      </c>
      <c r="C75" t="s">
        <v>162</v>
      </c>
      <c r="D75" t="s">
        <v>607</v>
      </c>
      <c r="E75" t="s">
        <v>164</v>
      </c>
      <c r="F75" t="s">
        <v>614</v>
      </c>
      <c r="G75" t="s">
        <v>165</v>
      </c>
      <c r="H75" t="s">
        <v>102</v>
      </c>
      <c r="I75" t="s">
        <v>615</v>
      </c>
      <c r="J75" t="s">
        <v>610</v>
      </c>
      <c r="K75" t="s">
        <v>589</v>
      </c>
      <c r="L75" t="s">
        <v>149</v>
      </c>
      <c r="M75" t="s">
        <v>6</v>
      </c>
      <c r="O75" t="s">
        <v>611</v>
      </c>
      <c r="P75">
        <v>50.424276999999996</v>
      </c>
      <c r="Q75">
        <v>-74.717904000000004</v>
      </c>
      <c r="U75" t="s">
        <v>600</v>
      </c>
      <c r="V75" t="s">
        <v>601</v>
      </c>
      <c r="W75" t="s">
        <v>602</v>
      </c>
      <c r="X75" t="s">
        <v>603</v>
      </c>
      <c r="Y75" t="s">
        <v>246</v>
      </c>
      <c r="Z75" t="s">
        <v>562</v>
      </c>
      <c r="AA75">
        <v>45114</v>
      </c>
      <c r="AB75" t="s">
        <v>615</v>
      </c>
      <c r="AC75" t="s">
        <v>612</v>
      </c>
      <c r="AD75">
        <v>22</v>
      </c>
      <c r="AE75" t="s">
        <v>616</v>
      </c>
    </row>
    <row r="76" spans="1:35">
      <c r="A76">
        <v>1075</v>
      </c>
      <c r="B76" t="s">
        <v>161</v>
      </c>
      <c r="C76" t="s">
        <v>162</v>
      </c>
      <c r="D76" t="s">
        <v>628</v>
      </c>
      <c r="E76" t="s">
        <v>164</v>
      </c>
      <c r="F76" t="s">
        <v>643</v>
      </c>
      <c r="G76" t="s">
        <v>165</v>
      </c>
      <c r="H76" t="s">
        <v>166</v>
      </c>
      <c r="I76" t="s">
        <v>635</v>
      </c>
      <c r="J76" t="s">
        <v>644</v>
      </c>
      <c r="K76" t="s">
        <v>632</v>
      </c>
      <c r="L76" t="s">
        <v>633</v>
      </c>
      <c r="M76" t="s">
        <v>6</v>
      </c>
      <c r="N76" t="s">
        <v>645</v>
      </c>
      <c r="O76" t="s">
        <v>646</v>
      </c>
      <c r="P76">
        <v>53.76</v>
      </c>
      <c r="Q76">
        <v>-99</v>
      </c>
      <c r="R76">
        <v>10</v>
      </c>
      <c r="S76">
        <v>9600</v>
      </c>
      <c r="T76" t="s">
        <v>184</v>
      </c>
      <c r="U76" t="s">
        <v>628</v>
      </c>
      <c r="V76" t="s">
        <v>635</v>
      </c>
      <c r="W76" t="s">
        <v>636</v>
      </c>
      <c r="X76" t="s">
        <v>633</v>
      </c>
      <c r="Y76" t="s">
        <v>236</v>
      </c>
      <c r="Z76" t="s">
        <v>647</v>
      </c>
      <c r="AA76">
        <v>44774</v>
      </c>
      <c r="AB76" t="s">
        <v>648</v>
      </c>
      <c r="AC76" t="s">
        <v>637</v>
      </c>
      <c r="AD76">
        <v>15</v>
      </c>
      <c r="AE76" t="s">
        <v>649</v>
      </c>
    </row>
    <row r="77" spans="1:35">
      <c r="A77">
        <v>1076</v>
      </c>
      <c r="B77" t="s">
        <v>161</v>
      </c>
      <c r="C77" t="s">
        <v>162</v>
      </c>
      <c r="D77" t="s">
        <v>628</v>
      </c>
      <c r="E77" t="s">
        <v>164</v>
      </c>
      <c r="F77" t="s">
        <v>629</v>
      </c>
      <c r="G77" t="s">
        <v>165</v>
      </c>
      <c r="H77" t="s">
        <v>102</v>
      </c>
      <c r="I77" t="s">
        <v>630</v>
      </c>
      <c r="J77" t="s">
        <v>631</v>
      </c>
      <c r="K77" t="s">
        <v>632</v>
      </c>
      <c r="L77" t="s">
        <v>633</v>
      </c>
      <c r="M77" t="s">
        <v>6</v>
      </c>
      <c r="O77" t="s">
        <v>634</v>
      </c>
      <c r="P77">
        <v>53.76</v>
      </c>
      <c r="Q77">
        <v>-99</v>
      </c>
      <c r="R77">
        <v>10</v>
      </c>
      <c r="U77" t="s">
        <v>628</v>
      </c>
      <c r="V77" t="s">
        <v>635</v>
      </c>
      <c r="W77" t="s">
        <v>636</v>
      </c>
      <c r="X77" t="s">
        <v>633</v>
      </c>
      <c r="Y77" t="s">
        <v>236</v>
      </c>
      <c r="Z77" t="s">
        <v>562</v>
      </c>
      <c r="AA77">
        <v>45114</v>
      </c>
      <c r="AB77" t="s">
        <v>630</v>
      </c>
      <c r="AC77" t="s">
        <v>637</v>
      </c>
      <c r="AD77">
        <v>15</v>
      </c>
      <c r="AE77" t="s">
        <v>638</v>
      </c>
    </row>
    <row r="78" spans="1:35">
      <c r="A78">
        <v>1077</v>
      </c>
      <c r="B78" t="s">
        <v>161</v>
      </c>
      <c r="C78" t="s">
        <v>162</v>
      </c>
      <c r="D78" t="s">
        <v>628</v>
      </c>
      <c r="E78" t="s">
        <v>164</v>
      </c>
      <c r="F78" t="s">
        <v>639</v>
      </c>
      <c r="G78" t="s">
        <v>165</v>
      </c>
      <c r="H78" t="s">
        <v>102</v>
      </c>
      <c r="I78" t="s">
        <v>640</v>
      </c>
      <c r="J78" t="s">
        <v>631</v>
      </c>
      <c r="K78" t="s">
        <v>632</v>
      </c>
      <c r="L78" t="s">
        <v>633</v>
      </c>
      <c r="M78" t="s">
        <v>6</v>
      </c>
      <c r="O78" t="s">
        <v>641</v>
      </c>
      <c r="P78">
        <v>54.872010000000003</v>
      </c>
      <c r="Q78">
        <v>-90.149548999999993</v>
      </c>
      <c r="R78">
        <v>10</v>
      </c>
      <c r="U78" t="s">
        <v>628</v>
      </c>
      <c r="V78" t="s">
        <v>635</v>
      </c>
      <c r="W78" t="s">
        <v>636</v>
      </c>
      <c r="X78" t="s">
        <v>633</v>
      </c>
      <c r="Y78" t="s">
        <v>236</v>
      </c>
      <c r="Z78" t="s">
        <v>562</v>
      </c>
      <c r="AA78">
        <v>45114</v>
      </c>
      <c r="AB78" t="s">
        <v>640</v>
      </c>
      <c r="AC78" t="s">
        <v>637</v>
      </c>
      <c r="AD78">
        <v>15</v>
      </c>
      <c r="AE78" t="s">
        <v>642</v>
      </c>
    </row>
    <row r="79" spans="1:35">
      <c r="A79">
        <v>1078</v>
      </c>
      <c r="B79" t="s">
        <v>174</v>
      </c>
      <c r="C79" t="s">
        <v>162</v>
      </c>
      <c r="D79" t="s">
        <v>6328</v>
      </c>
      <c r="E79" t="s">
        <v>176</v>
      </c>
      <c r="F79" t="s">
        <v>6329</v>
      </c>
      <c r="G79" t="s">
        <v>346</v>
      </c>
      <c r="H79" t="s">
        <v>6330</v>
      </c>
      <c r="I79" t="s">
        <v>6331</v>
      </c>
      <c r="K79" t="s">
        <v>719</v>
      </c>
      <c r="L79" t="s">
        <v>720</v>
      </c>
      <c r="M79" t="s">
        <v>5</v>
      </c>
      <c r="N79">
        <v>35151</v>
      </c>
      <c r="P79">
        <v>32.957258000000003</v>
      </c>
      <c r="Q79">
        <v>-86.173889000000003</v>
      </c>
      <c r="R79">
        <v>50</v>
      </c>
      <c r="U79" t="s">
        <v>6328</v>
      </c>
      <c r="V79" t="s">
        <v>6332</v>
      </c>
      <c r="W79" t="s">
        <v>226</v>
      </c>
      <c r="X79" t="s">
        <v>6333</v>
      </c>
      <c r="Y79" t="s">
        <v>6</v>
      </c>
      <c r="Z79" t="s">
        <v>6334</v>
      </c>
      <c r="AA79">
        <v>45475</v>
      </c>
      <c r="AB79" t="s">
        <v>6335</v>
      </c>
      <c r="AC79" t="s">
        <v>6336</v>
      </c>
      <c r="AD79">
        <v>25</v>
      </c>
      <c r="AE79" t="s">
        <v>6337</v>
      </c>
    </row>
    <row r="80" spans="1:35">
      <c r="A80">
        <v>1079</v>
      </c>
      <c r="B80" t="s">
        <v>174</v>
      </c>
      <c r="C80" t="s">
        <v>162</v>
      </c>
      <c r="D80" t="s">
        <v>7875</v>
      </c>
      <c r="E80" t="s">
        <v>176</v>
      </c>
      <c r="F80" t="s">
        <v>7875</v>
      </c>
      <c r="G80" t="s">
        <v>8218</v>
      </c>
      <c r="H80" t="s">
        <v>6348</v>
      </c>
      <c r="I80" t="s">
        <v>6349</v>
      </c>
      <c r="J80" t="s">
        <v>6350</v>
      </c>
      <c r="K80" t="s">
        <v>1556</v>
      </c>
      <c r="L80" t="s">
        <v>1045</v>
      </c>
      <c r="M80" t="s">
        <v>5</v>
      </c>
      <c r="N80">
        <v>85718</v>
      </c>
      <c r="O80" t="s">
        <v>6351</v>
      </c>
      <c r="P80">
        <v>32.286360000000002</v>
      </c>
      <c r="Q80">
        <v>-110.944512</v>
      </c>
      <c r="R80">
        <v>100</v>
      </c>
      <c r="U80" t="s">
        <v>7875</v>
      </c>
      <c r="V80" t="s">
        <v>6353</v>
      </c>
      <c r="W80" t="s">
        <v>6354</v>
      </c>
      <c r="Y80" t="s">
        <v>246</v>
      </c>
      <c r="Z80" t="s">
        <v>7853</v>
      </c>
      <c r="AA80">
        <v>45545</v>
      </c>
      <c r="AB80" t="s">
        <v>6353</v>
      </c>
      <c r="AC80" t="s">
        <v>8216</v>
      </c>
      <c r="AD80">
        <v>27</v>
      </c>
      <c r="AI80" t="s">
        <v>8030</v>
      </c>
    </row>
    <row r="81" spans="1:35">
      <c r="A81">
        <v>1080</v>
      </c>
      <c r="B81" t="s">
        <v>198</v>
      </c>
      <c r="C81" t="s">
        <v>162</v>
      </c>
      <c r="D81" t="s">
        <v>10974</v>
      </c>
      <c r="E81" t="s">
        <v>164</v>
      </c>
      <c r="F81" t="s">
        <v>8165</v>
      </c>
      <c r="G81" t="s">
        <v>8219</v>
      </c>
      <c r="H81" t="s">
        <v>8166</v>
      </c>
      <c r="I81" t="s">
        <v>1169</v>
      </c>
      <c r="K81" t="s">
        <v>11133</v>
      </c>
      <c r="L81" t="s">
        <v>1155</v>
      </c>
      <c r="M81" t="s">
        <v>5</v>
      </c>
      <c r="P81">
        <v>33.360199999999999</v>
      </c>
      <c r="Q81">
        <v>-93.577399999999997</v>
      </c>
      <c r="R81" t="s">
        <v>8698</v>
      </c>
      <c r="U81" t="s">
        <v>10974</v>
      </c>
      <c r="V81" t="s">
        <v>1169</v>
      </c>
      <c r="Z81" t="s">
        <v>10497</v>
      </c>
      <c r="AB81" t="s">
        <v>11135</v>
      </c>
      <c r="AC81" t="s">
        <v>8217</v>
      </c>
      <c r="AD81">
        <v>29</v>
      </c>
      <c r="AE81" t="s">
        <v>11134</v>
      </c>
    </row>
    <row r="82" spans="1:35">
      <c r="A82">
        <v>1081</v>
      </c>
      <c r="B82" t="s">
        <v>161</v>
      </c>
      <c r="C82" t="s">
        <v>162</v>
      </c>
      <c r="D82" t="s">
        <v>8290</v>
      </c>
      <c r="E82" t="s">
        <v>164</v>
      </c>
      <c r="F82" t="s">
        <v>8294</v>
      </c>
      <c r="G82" t="s">
        <v>165</v>
      </c>
      <c r="H82" t="s">
        <v>8295</v>
      </c>
      <c r="I82" t="s">
        <v>8296</v>
      </c>
      <c r="J82" t="s">
        <v>8297</v>
      </c>
      <c r="K82" t="s">
        <v>8298</v>
      </c>
      <c r="L82" t="s">
        <v>723</v>
      </c>
      <c r="M82" t="s">
        <v>5</v>
      </c>
      <c r="N82">
        <v>80026</v>
      </c>
      <c r="O82" t="s">
        <v>8293</v>
      </c>
      <c r="P82">
        <v>39.980103743183598</v>
      </c>
      <c r="Q82">
        <v>-105.06823446181799</v>
      </c>
      <c r="R82">
        <v>100</v>
      </c>
      <c r="U82" t="s">
        <v>8290</v>
      </c>
      <c r="V82" t="s">
        <v>8296</v>
      </c>
      <c r="W82" t="s">
        <v>1000</v>
      </c>
      <c r="X82" t="s">
        <v>997</v>
      </c>
      <c r="Y82" t="s">
        <v>5</v>
      </c>
      <c r="Z82" t="s">
        <v>7932</v>
      </c>
      <c r="AA82">
        <v>45584</v>
      </c>
      <c r="AB82" t="s">
        <v>313</v>
      </c>
      <c r="AC82" t="s">
        <v>8299</v>
      </c>
      <c r="AD82">
        <v>23</v>
      </c>
      <c r="AF82" t="s">
        <v>8291</v>
      </c>
      <c r="AG82" t="s">
        <v>8292</v>
      </c>
      <c r="AH82" t="s">
        <v>8293</v>
      </c>
      <c r="AI82" t="s">
        <v>8300</v>
      </c>
    </row>
    <row r="83" spans="1:35">
      <c r="A83">
        <v>1082</v>
      </c>
      <c r="B83" t="s">
        <v>161</v>
      </c>
      <c r="C83" t="s">
        <v>162</v>
      </c>
      <c r="D83" t="s">
        <v>8599</v>
      </c>
      <c r="E83" t="s">
        <v>164</v>
      </c>
      <c r="F83" t="s">
        <v>8600</v>
      </c>
      <c r="G83" t="s">
        <v>165</v>
      </c>
      <c r="H83" t="s">
        <v>8405</v>
      </c>
      <c r="I83" t="s">
        <v>8601</v>
      </c>
      <c r="K83" t="s">
        <v>8607</v>
      </c>
      <c r="L83" t="s">
        <v>182</v>
      </c>
      <c r="M83" t="s">
        <v>5</v>
      </c>
      <c r="N83">
        <v>89801</v>
      </c>
      <c r="O83" t="s">
        <v>8606</v>
      </c>
      <c r="P83">
        <v>40.832562312263001</v>
      </c>
      <c r="Q83">
        <v>-115.76183264021</v>
      </c>
      <c r="R83">
        <v>15</v>
      </c>
      <c r="U83" t="s">
        <v>8599</v>
      </c>
      <c r="V83" t="s">
        <v>8601</v>
      </c>
      <c r="W83" t="s">
        <v>8602</v>
      </c>
      <c r="X83" t="s">
        <v>227</v>
      </c>
      <c r="Y83" t="s">
        <v>6</v>
      </c>
      <c r="Z83" t="s">
        <v>7932</v>
      </c>
      <c r="AA83">
        <v>45689</v>
      </c>
      <c r="AB83" t="s">
        <v>313</v>
      </c>
      <c r="AC83" t="s">
        <v>8967</v>
      </c>
      <c r="AD83">
        <v>15</v>
      </c>
      <c r="AF83" t="s">
        <v>8603</v>
      </c>
      <c r="AG83" t="s">
        <v>8604</v>
      </c>
      <c r="AH83" t="s">
        <v>8605</v>
      </c>
    </row>
    <row r="84" spans="1:35">
      <c r="A84">
        <v>1083</v>
      </c>
      <c r="B84" t="s">
        <v>198</v>
      </c>
      <c r="C84" t="s">
        <v>162</v>
      </c>
      <c r="D84" t="s">
        <v>650</v>
      </c>
      <c r="E84" t="s">
        <v>164</v>
      </c>
      <c r="F84" t="s">
        <v>651</v>
      </c>
      <c r="G84" t="s">
        <v>165</v>
      </c>
      <c r="H84" t="s">
        <v>211</v>
      </c>
      <c r="I84" t="s">
        <v>652</v>
      </c>
      <c r="K84" t="s">
        <v>653</v>
      </c>
      <c r="L84" t="s">
        <v>654</v>
      </c>
      <c r="M84" t="s">
        <v>5</v>
      </c>
      <c r="P84">
        <v>47.393915125199101</v>
      </c>
      <c r="Q84">
        <v>-101.787751704907</v>
      </c>
      <c r="R84">
        <v>45</v>
      </c>
      <c r="S84">
        <v>75000</v>
      </c>
      <c r="T84" t="s">
        <v>655</v>
      </c>
      <c r="U84" t="s">
        <v>656</v>
      </c>
      <c r="V84" t="s">
        <v>652</v>
      </c>
      <c r="W84" t="s">
        <v>657</v>
      </c>
      <c r="X84" t="s">
        <v>658</v>
      </c>
      <c r="Y84" t="s">
        <v>659</v>
      </c>
      <c r="Z84" t="s">
        <v>172</v>
      </c>
      <c r="AA84">
        <v>44899</v>
      </c>
      <c r="AB84" t="s">
        <v>660</v>
      </c>
      <c r="AC84" t="s">
        <v>661</v>
      </c>
      <c r="AD84">
        <v>28</v>
      </c>
      <c r="AE84" t="s">
        <v>11157</v>
      </c>
    </row>
    <row r="85" spans="1:35">
      <c r="A85">
        <v>1084</v>
      </c>
      <c r="B85" t="s">
        <v>198</v>
      </c>
      <c r="C85" t="s">
        <v>162</v>
      </c>
      <c r="D85" t="s">
        <v>8167</v>
      </c>
      <c r="E85" t="s">
        <v>164</v>
      </c>
      <c r="F85" t="s">
        <v>8167</v>
      </c>
      <c r="G85" t="s">
        <v>8219</v>
      </c>
      <c r="H85" t="s">
        <v>8166</v>
      </c>
      <c r="I85" t="s">
        <v>6390</v>
      </c>
      <c r="K85" t="s">
        <v>3816</v>
      </c>
      <c r="L85" t="s">
        <v>755</v>
      </c>
      <c r="M85" t="s">
        <v>5</v>
      </c>
      <c r="P85">
        <v>33.4251</v>
      </c>
      <c r="Q85">
        <v>-94.047700000000006</v>
      </c>
      <c r="R85">
        <v>8</v>
      </c>
      <c r="V85" t="s">
        <v>6390</v>
      </c>
      <c r="Z85" t="s">
        <v>7853</v>
      </c>
      <c r="AA85">
        <v>45560</v>
      </c>
      <c r="AC85" t="s">
        <v>8168</v>
      </c>
      <c r="AD85">
        <v>23</v>
      </c>
    </row>
    <row r="86" spans="1:35">
      <c r="A86">
        <v>1085</v>
      </c>
      <c r="B86" t="s">
        <v>198</v>
      </c>
      <c r="C86" t="s">
        <v>162</v>
      </c>
      <c r="D86" t="s">
        <v>662</v>
      </c>
      <c r="E86" t="s">
        <v>176</v>
      </c>
      <c r="F86" t="s">
        <v>663</v>
      </c>
      <c r="G86" t="s">
        <v>165</v>
      </c>
      <c r="H86" t="s">
        <v>230</v>
      </c>
      <c r="I86" t="s">
        <v>664</v>
      </c>
      <c r="J86" t="s">
        <v>665</v>
      </c>
      <c r="K86" t="s">
        <v>666</v>
      </c>
      <c r="L86" t="s">
        <v>666</v>
      </c>
      <c r="M86" t="s">
        <v>666</v>
      </c>
      <c r="N86" t="s">
        <v>666</v>
      </c>
      <c r="P86">
        <v>10.48</v>
      </c>
      <c r="Q86">
        <v>-116.95</v>
      </c>
      <c r="R86" t="s">
        <v>8708</v>
      </c>
      <c r="S86">
        <v>10025</v>
      </c>
      <c r="T86" t="s">
        <v>331</v>
      </c>
      <c r="U86" t="s">
        <v>662</v>
      </c>
      <c r="V86" t="s">
        <v>664</v>
      </c>
      <c r="W86" t="s">
        <v>226</v>
      </c>
      <c r="X86" t="s">
        <v>227</v>
      </c>
      <c r="Y86" t="s">
        <v>6</v>
      </c>
      <c r="Z86" t="s">
        <v>172</v>
      </c>
      <c r="AA86">
        <v>44780</v>
      </c>
      <c r="AB86" t="s">
        <v>667</v>
      </c>
      <c r="AC86" t="s">
        <v>668</v>
      </c>
      <c r="AD86">
        <v>30</v>
      </c>
      <c r="AE86" t="s">
        <v>669</v>
      </c>
    </row>
    <row r="87" spans="1:35">
      <c r="A87">
        <v>1086</v>
      </c>
      <c r="B87" t="s">
        <v>198</v>
      </c>
      <c r="C87" t="s">
        <v>162</v>
      </c>
      <c r="D87" t="s">
        <v>662</v>
      </c>
      <c r="E87" t="s">
        <v>176</v>
      </c>
      <c r="F87" t="s">
        <v>663</v>
      </c>
      <c r="G87" t="s">
        <v>165</v>
      </c>
      <c r="H87" t="s">
        <v>433</v>
      </c>
      <c r="I87" t="s">
        <v>664</v>
      </c>
      <c r="J87" t="s">
        <v>665</v>
      </c>
      <c r="K87" t="s">
        <v>666</v>
      </c>
      <c r="L87" t="s">
        <v>666</v>
      </c>
      <c r="M87" t="s">
        <v>666</v>
      </c>
      <c r="N87" t="s">
        <v>666</v>
      </c>
      <c r="P87">
        <v>10.48</v>
      </c>
      <c r="Q87">
        <v>-116.95</v>
      </c>
      <c r="R87" t="s">
        <v>8708</v>
      </c>
      <c r="S87">
        <v>99500</v>
      </c>
      <c r="T87" t="s">
        <v>289</v>
      </c>
      <c r="U87" t="s">
        <v>662</v>
      </c>
      <c r="V87" t="s">
        <v>664</v>
      </c>
      <c r="W87" t="s">
        <v>226</v>
      </c>
      <c r="X87" t="s">
        <v>227</v>
      </c>
      <c r="Y87" t="s">
        <v>6</v>
      </c>
      <c r="Z87" t="s">
        <v>172</v>
      </c>
      <c r="AA87">
        <v>44780</v>
      </c>
      <c r="AB87" t="s">
        <v>667</v>
      </c>
      <c r="AC87" t="s">
        <v>668</v>
      </c>
      <c r="AD87">
        <v>30</v>
      </c>
      <c r="AE87" t="s">
        <v>669</v>
      </c>
    </row>
    <row r="88" spans="1:35">
      <c r="A88">
        <v>1087</v>
      </c>
      <c r="B88" t="s">
        <v>198</v>
      </c>
      <c r="C88" t="s">
        <v>162</v>
      </c>
      <c r="D88" t="s">
        <v>662</v>
      </c>
      <c r="E88" t="s">
        <v>176</v>
      </c>
      <c r="F88" t="s">
        <v>663</v>
      </c>
      <c r="G88" t="s">
        <v>165</v>
      </c>
      <c r="H88" t="s">
        <v>670</v>
      </c>
      <c r="I88" t="s">
        <v>664</v>
      </c>
      <c r="J88" t="s">
        <v>665</v>
      </c>
      <c r="K88" t="s">
        <v>666</v>
      </c>
      <c r="L88" t="s">
        <v>666</v>
      </c>
      <c r="M88" t="s">
        <v>666</v>
      </c>
      <c r="N88" t="s">
        <v>666</v>
      </c>
      <c r="P88">
        <v>10.48</v>
      </c>
      <c r="Q88">
        <v>-116.95</v>
      </c>
      <c r="R88" t="s">
        <v>8707</v>
      </c>
      <c r="S88">
        <v>2222000</v>
      </c>
      <c r="T88" t="s">
        <v>671</v>
      </c>
      <c r="U88" t="s">
        <v>662</v>
      </c>
      <c r="V88" t="s">
        <v>664</v>
      </c>
      <c r="W88" t="s">
        <v>226</v>
      </c>
      <c r="X88" t="s">
        <v>227</v>
      </c>
      <c r="Y88" t="s">
        <v>6</v>
      </c>
      <c r="Z88" t="s">
        <v>172</v>
      </c>
      <c r="AA88">
        <v>44780</v>
      </c>
      <c r="AB88" t="s">
        <v>667</v>
      </c>
      <c r="AC88" t="s">
        <v>668</v>
      </c>
      <c r="AD88">
        <v>30</v>
      </c>
      <c r="AE88" t="s">
        <v>669</v>
      </c>
    </row>
    <row r="89" spans="1:35">
      <c r="A89">
        <v>1088</v>
      </c>
      <c r="B89" t="s">
        <v>198</v>
      </c>
      <c r="C89" t="s">
        <v>162</v>
      </c>
      <c r="D89" t="s">
        <v>662</v>
      </c>
      <c r="E89" t="s">
        <v>176</v>
      </c>
      <c r="F89" t="s">
        <v>672</v>
      </c>
      <c r="G89" t="s">
        <v>165</v>
      </c>
      <c r="H89" t="s">
        <v>230</v>
      </c>
      <c r="I89" t="s">
        <v>664</v>
      </c>
      <c r="J89" t="s">
        <v>673</v>
      </c>
      <c r="K89" t="s">
        <v>666</v>
      </c>
      <c r="L89" t="s">
        <v>666</v>
      </c>
      <c r="M89" t="s">
        <v>666</v>
      </c>
      <c r="N89" t="s">
        <v>666</v>
      </c>
      <c r="P89">
        <v>10.489000000000001</v>
      </c>
      <c r="Q89">
        <v>-118.367</v>
      </c>
      <c r="R89" t="s">
        <v>8705</v>
      </c>
      <c r="S89">
        <v>6800</v>
      </c>
      <c r="T89" t="s">
        <v>331</v>
      </c>
      <c r="U89" t="s">
        <v>662</v>
      </c>
      <c r="V89" t="s">
        <v>664</v>
      </c>
      <c r="W89" t="s">
        <v>226</v>
      </c>
      <c r="X89" t="s">
        <v>227</v>
      </c>
      <c r="Y89" t="s">
        <v>6</v>
      </c>
      <c r="Z89" t="s">
        <v>172</v>
      </c>
      <c r="AA89">
        <v>44780</v>
      </c>
      <c r="AB89" t="s">
        <v>667</v>
      </c>
      <c r="AC89" t="s">
        <v>668</v>
      </c>
      <c r="AD89">
        <v>30</v>
      </c>
      <c r="AE89" t="s">
        <v>674</v>
      </c>
    </row>
    <row r="90" spans="1:35">
      <c r="A90">
        <v>1089</v>
      </c>
      <c r="B90" t="s">
        <v>198</v>
      </c>
      <c r="C90" t="s">
        <v>162</v>
      </c>
      <c r="D90" t="s">
        <v>662</v>
      </c>
      <c r="E90" t="s">
        <v>176</v>
      </c>
      <c r="F90" t="s">
        <v>672</v>
      </c>
      <c r="G90" t="s">
        <v>165</v>
      </c>
      <c r="H90" t="s">
        <v>433</v>
      </c>
      <c r="I90" t="s">
        <v>664</v>
      </c>
      <c r="J90" t="s">
        <v>673</v>
      </c>
      <c r="K90" t="s">
        <v>666</v>
      </c>
      <c r="L90" t="s">
        <v>666</v>
      </c>
      <c r="M90" t="s">
        <v>666</v>
      </c>
      <c r="N90" t="s">
        <v>666</v>
      </c>
      <c r="P90">
        <v>10.489000000000001</v>
      </c>
      <c r="Q90">
        <v>-118.367</v>
      </c>
      <c r="R90" t="s">
        <v>8706</v>
      </c>
      <c r="S90">
        <v>67900</v>
      </c>
      <c r="T90" t="s">
        <v>289</v>
      </c>
      <c r="U90" t="s">
        <v>662</v>
      </c>
      <c r="V90" t="s">
        <v>664</v>
      </c>
      <c r="W90" t="s">
        <v>226</v>
      </c>
      <c r="X90" t="s">
        <v>227</v>
      </c>
      <c r="Y90" t="s">
        <v>6</v>
      </c>
      <c r="Z90" t="s">
        <v>172</v>
      </c>
      <c r="AA90">
        <v>44780</v>
      </c>
      <c r="AB90" t="s">
        <v>667</v>
      </c>
      <c r="AC90" t="s">
        <v>668</v>
      </c>
      <c r="AD90">
        <v>30</v>
      </c>
      <c r="AE90" t="s">
        <v>674</v>
      </c>
    </row>
    <row r="91" spans="1:35">
      <c r="A91">
        <v>1090</v>
      </c>
      <c r="B91" t="s">
        <v>198</v>
      </c>
      <c r="C91" t="s">
        <v>162</v>
      </c>
      <c r="D91" t="s">
        <v>662</v>
      </c>
      <c r="E91" t="s">
        <v>176</v>
      </c>
      <c r="F91" t="s">
        <v>672</v>
      </c>
      <c r="G91" t="s">
        <v>165</v>
      </c>
      <c r="H91" t="s">
        <v>670</v>
      </c>
      <c r="I91" t="s">
        <v>664</v>
      </c>
      <c r="J91" t="s">
        <v>673</v>
      </c>
      <c r="K91" t="s">
        <v>666</v>
      </c>
      <c r="L91" t="s">
        <v>666</v>
      </c>
      <c r="M91" t="s">
        <v>666</v>
      </c>
      <c r="N91" t="s">
        <v>666</v>
      </c>
      <c r="P91">
        <v>10.489000000000001</v>
      </c>
      <c r="Q91">
        <v>-118.367</v>
      </c>
      <c r="R91" t="s">
        <v>8706</v>
      </c>
      <c r="S91">
        <v>1515600</v>
      </c>
      <c r="T91" t="s">
        <v>671</v>
      </c>
      <c r="U91" t="s">
        <v>662</v>
      </c>
      <c r="V91" t="s">
        <v>664</v>
      </c>
      <c r="W91" t="s">
        <v>226</v>
      </c>
      <c r="X91" t="s">
        <v>227</v>
      </c>
      <c r="Y91" t="s">
        <v>6</v>
      </c>
      <c r="Z91" t="s">
        <v>172</v>
      </c>
      <c r="AA91">
        <v>44780</v>
      </c>
      <c r="AB91" t="s">
        <v>667</v>
      </c>
      <c r="AC91" t="s">
        <v>668</v>
      </c>
      <c r="AD91">
        <v>30</v>
      </c>
      <c r="AE91" t="s">
        <v>674</v>
      </c>
    </row>
    <row r="92" spans="1:35">
      <c r="A92">
        <v>1091</v>
      </c>
      <c r="B92" t="s">
        <v>174</v>
      </c>
      <c r="C92" t="s">
        <v>162</v>
      </c>
      <c r="D92" t="s">
        <v>8960</v>
      </c>
      <c r="E92" t="s">
        <v>164</v>
      </c>
      <c r="F92" t="s">
        <v>8960</v>
      </c>
      <c r="G92" t="s">
        <v>166</v>
      </c>
      <c r="H92" t="s">
        <v>166</v>
      </c>
      <c r="I92" t="s">
        <v>8961</v>
      </c>
      <c r="J92" t="s">
        <v>8962</v>
      </c>
      <c r="K92" t="s">
        <v>8963</v>
      </c>
      <c r="L92" t="s">
        <v>182</v>
      </c>
      <c r="M92" t="s">
        <v>5</v>
      </c>
      <c r="N92">
        <v>89118</v>
      </c>
      <c r="O92" t="s">
        <v>8964</v>
      </c>
      <c r="P92">
        <v>36.097388177324603</v>
      </c>
      <c r="Q92">
        <v>-115.192834826986</v>
      </c>
      <c r="R92">
        <v>200</v>
      </c>
      <c r="U92" t="s">
        <v>8959</v>
      </c>
      <c r="V92" t="s">
        <v>8958</v>
      </c>
      <c r="Y92" t="s">
        <v>1091</v>
      </c>
      <c r="Z92" t="s">
        <v>312</v>
      </c>
      <c r="AA92">
        <v>45699</v>
      </c>
      <c r="AB92" t="s">
        <v>8946</v>
      </c>
      <c r="AC92" t="s">
        <v>8968</v>
      </c>
      <c r="AD92">
        <v>24</v>
      </c>
    </row>
    <row r="93" spans="1:35">
      <c r="A93">
        <v>1092</v>
      </c>
      <c r="B93" t="s">
        <v>260</v>
      </c>
      <c r="C93" t="s">
        <v>162</v>
      </c>
      <c r="D93" t="s">
        <v>9064</v>
      </c>
      <c r="E93" t="s">
        <v>164</v>
      </c>
      <c r="F93" t="s">
        <v>9065</v>
      </c>
      <c r="G93" t="s">
        <v>1105</v>
      </c>
      <c r="H93" t="s">
        <v>466</v>
      </c>
      <c r="I93" t="s">
        <v>9066</v>
      </c>
      <c r="J93" t="s">
        <v>9067</v>
      </c>
      <c r="K93" t="s">
        <v>9068</v>
      </c>
      <c r="L93" t="s">
        <v>808</v>
      </c>
      <c r="M93" t="s">
        <v>5</v>
      </c>
      <c r="N93">
        <v>13642</v>
      </c>
      <c r="O93" t="s">
        <v>9069</v>
      </c>
      <c r="P93">
        <v>44.318869071078304</v>
      </c>
      <c r="Q93">
        <v>-75.352556045988706</v>
      </c>
      <c r="R93">
        <v>140</v>
      </c>
      <c r="S93">
        <v>1200</v>
      </c>
      <c r="T93" t="s">
        <v>351</v>
      </c>
      <c r="U93" t="s">
        <v>9070</v>
      </c>
      <c r="V93" t="s">
        <v>9066</v>
      </c>
      <c r="W93" t="s">
        <v>226</v>
      </c>
      <c r="X93" t="s">
        <v>227</v>
      </c>
      <c r="Y93" t="s">
        <v>5</v>
      </c>
      <c r="Z93" t="s">
        <v>7932</v>
      </c>
      <c r="AA93">
        <v>45867</v>
      </c>
      <c r="AB93" t="s">
        <v>9071</v>
      </c>
      <c r="AC93" t="s">
        <v>10259</v>
      </c>
      <c r="AD93">
        <v>27</v>
      </c>
      <c r="AE93" t="s">
        <v>9072</v>
      </c>
    </row>
    <row r="94" spans="1:35">
      <c r="A94">
        <v>1093</v>
      </c>
      <c r="B94" t="s">
        <v>198</v>
      </c>
      <c r="C94" t="s">
        <v>162</v>
      </c>
      <c r="D94" t="s">
        <v>11162</v>
      </c>
      <c r="E94" t="s">
        <v>164</v>
      </c>
      <c r="F94" t="s">
        <v>11163</v>
      </c>
      <c r="G94" t="s">
        <v>8218</v>
      </c>
      <c r="H94" t="s">
        <v>11164</v>
      </c>
      <c r="I94" t="s">
        <v>11165</v>
      </c>
      <c r="J94" t="s">
        <v>11167</v>
      </c>
      <c r="K94" t="s">
        <v>11166</v>
      </c>
      <c r="L94" t="s">
        <v>350</v>
      </c>
      <c r="M94" t="s">
        <v>5</v>
      </c>
      <c r="P94">
        <v>67.174400000000006</v>
      </c>
      <c r="Q94">
        <v>-156.38810000000001</v>
      </c>
      <c r="U94" t="s">
        <v>11162</v>
      </c>
      <c r="V94" t="s">
        <v>11165</v>
      </c>
      <c r="W94" t="s">
        <v>226</v>
      </c>
      <c r="X94" t="s">
        <v>227</v>
      </c>
      <c r="Y94" t="s">
        <v>6</v>
      </c>
      <c r="Z94" t="s">
        <v>7932</v>
      </c>
      <c r="AA94">
        <v>46093</v>
      </c>
      <c r="AB94" t="s">
        <v>11168</v>
      </c>
      <c r="AC94" t="s">
        <v>11169</v>
      </c>
      <c r="AD94">
        <v>29</v>
      </c>
    </row>
    <row r="95" spans="1:35">
      <c r="A95">
        <v>1094</v>
      </c>
      <c r="B95" t="s">
        <v>198</v>
      </c>
      <c r="C95" t="s">
        <v>162</v>
      </c>
      <c r="D95" t="s">
        <v>675</v>
      </c>
      <c r="E95" t="s">
        <v>164</v>
      </c>
      <c r="F95" t="s">
        <v>676</v>
      </c>
      <c r="G95" t="s">
        <v>8218</v>
      </c>
      <c r="H95" t="s">
        <v>211</v>
      </c>
      <c r="I95" t="s">
        <v>677</v>
      </c>
      <c r="J95" t="s">
        <v>7988</v>
      </c>
      <c r="K95" t="s">
        <v>678</v>
      </c>
      <c r="L95" t="s">
        <v>529</v>
      </c>
      <c r="M95" t="s">
        <v>5</v>
      </c>
      <c r="N95">
        <v>55731</v>
      </c>
      <c r="P95">
        <v>47.901717069029303</v>
      </c>
      <c r="Q95">
        <v>-91.8525174764941</v>
      </c>
      <c r="R95" t="s">
        <v>8704</v>
      </c>
      <c r="U95" t="s">
        <v>679</v>
      </c>
      <c r="V95" t="s">
        <v>680</v>
      </c>
      <c r="W95" t="s">
        <v>522</v>
      </c>
      <c r="X95" t="s">
        <v>279</v>
      </c>
      <c r="Y95" t="s">
        <v>311</v>
      </c>
      <c r="Z95" t="s">
        <v>7894</v>
      </c>
      <c r="AA95">
        <v>45524</v>
      </c>
      <c r="AB95" t="s">
        <v>681</v>
      </c>
      <c r="AC95" t="s">
        <v>682</v>
      </c>
      <c r="AD95">
        <v>19</v>
      </c>
      <c r="AE95" t="s">
        <v>7998</v>
      </c>
    </row>
    <row r="96" spans="1:35">
      <c r="A96">
        <v>1095</v>
      </c>
      <c r="B96" t="s">
        <v>174</v>
      </c>
      <c r="C96" t="s">
        <v>162</v>
      </c>
      <c r="D96" t="s">
        <v>683</v>
      </c>
      <c r="E96" t="s">
        <v>164</v>
      </c>
      <c r="F96" t="s">
        <v>684</v>
      </c>
      <c r="G96" t="s">
        <v>165</v>
      </c>
      <c r="H96" t="s">
        <v>330</v>
      </c>
      <c r="I96" t="s">
        <v>685</v>
      </c>
      <c r="J96" t="s">
        <v>686</v>
      </c>
      <c r="K96" t="s">
        <v>687</v>
      </c>
      <c r="L96" t="s">
        <v>214</v>
      </c>
      <c r="M96" t="s">
        <v>6</v>
      </c>
      <c r="N96" t="s">
        <v>688</v>
      </c>
      <c r="O96" t="s">
        <v>689</v>
      </c>
      <c r="P96">
        <v>46.477488638805397</v>
      </c>
      <c r="Q96">
        <v>-81.064097430404004</v>
      </c>
      <c r="R96">
        <v>1200</v>
      </c>
      <c r="S96">
        <v>1000</v>
      </c>
      <c r="T96" t="s">
        <v>331</v>
      </c>
      <c r="U96" t="s">
        <v>690</v>
      </c>
      <c r="V96" t="s">
        <v>685</v>
      </c>
      <c r="W96" t="s">
        <v>691</v>
      </c>
      <c r="X96" t="s">
        <v>691</v>
      </c>
      <c r="Y96" t="s">
        <v>692</v>
      </c>
      <c r="Z96" t="s">
        <v>172</v>
      </c>
      <c r="AA96">
        <v>44425</v>
      </c>
      <c r="AB96" t="s">
        <v>693</v>
      </c>
      <c r="AC96" t="s">
        <v>694</v>
      </c>
      <c r="AD96">
        <v>26</v>
      </c>
    </row>
    <row r="97" spans="1:34">
      <c r="A97">
        <v>1096</v>
      </c>
      <c r="B97" t="s">
        <v>174</v>
      </c>
      <c r="C97" t="s">
        <v>162</v>
      </c>
      <c r="D97" t="s">
        <v>683</v>
      </c>
      <c r="E97" t="s">
        <v>164</v>
      </c>
      <c r="F97" t="s">
        <v>695</v>
      </c>
      <c r="G97" t="s">
        <v>165</v>
      </c>
      <c r="H97" t="s">
        <v>330</v>
      </c>
      <c r="I97" t="s">
        <v>696</v>
      </c>
      <c r="J97" t="s">
        <v>697</v>
      </c>
      <c r="K97" t="s">
        <v>695</v>
      </c>
      <c r="L97" t="s">
        <v>633</v>
      </c>
      <c r="M97" t="s">
        <v>6</v>
      </c>
      <c r="N97" t="s">
        <v>698</v>
      </c>
      <c r="O97" t="s">
        <v>699</v>
      </c>
      <c r="P97">
        <v>55.712888176444302</v>
      </c>
      <c r="Q97">
        <v>-97.850710299462804</v>
      </c>
      <c r="R97">
        <v>450</v>
      </c>
      <c r="S97">
        <v>800</v>
      </c>
      <c r="T97" t="s">
        <v>331</v>
      </c>
      <c r="U97" t="s">
        <v>690</v>
      </c>
      <c r="V97" t="s">
        <v>685</v>
      </c>
      <c r="W97" t="s">
        <v>691</v>
      </c>
      <c r="X97" t="s">
        <v>691</v>
      </c>
      <c r="Y97" t="s">
        <v>692</v>
      </c>
      <c r="Z97" t="s">
        <v>172</v>
      </c>
      <c r="AA97">
        <v>44425</v>
      </c>
      <c r="AB97" t="s">
        <v>700</v>
      </c>
      <c r="AC97" t="s">
        <v>694</v>
      </c>
      <c r="AD97">
        <v>26</v>
      </c>
      <c r="AE97" t="s">
        <v>701</v>
      </c>
    </row>
    <row r="98" spans="1:34">
      <c r="A98">
        <v>1097</v>
      </c>
      <c r="B98" t="s">
        <v>174</v>
      </c>
      <c r="C98" t="s">
        <v>162</v>
      </c>
      <c r="D98" t="s">
        <v>683</v>
      </c>
      <c r="E98" t="s">
        <v>164</v>
      </c>
      <c r="F98" t="s">
        <v>702</v>
      </c>
      <c r="G98" t="s">
        <v>165</v>
      </c>
      <c r="H98" t="s">
        <v>330</v>
      </c>
      <c r="I98" t="s">
        <v>696</v>
      </c>
      <c r="J98" t="s">
        <v>703</v>
      </c>
      <c r="K98" t="s">
        <v>704</v>
      </c>
      <c r="L98" t="s">
        <v>559</v>
      </c>
      <c r="M98" t="s">
        <v>6</v>
      </c>
      <c r="N98" t="s">
        <v>705</v>
      </c>
      <c r="O98" t="s">
        <v>706</v>
      </c>
      <c r="P98">
        <v>56.4943818645081</v>
      </c>
      <c r="Q98">
        <v>-62.069510044715997</v>
      </c>
      <c r="R98">
        <v>450</v>
      </c>
      <c r="S98">
        <v>2000</v>
      </c>
      <c r="T98" t="s">
        <v>331</v>
      </c>
      <c r="U98" t="s">
        <v>690</v>
      </c>
      <c r="V98" t="s">
        <v>685</v>
      </c>
      <c r="W98" t="s">
        <v>691</v>
      </c>
      <c r="X98" t="s">
        <v>691</v>
      </c>
      <c r="Y98" t="s">
        <v>692</v>
      </c>
      <c r="Z98" t="s">
        <v>172</v>
      </c>
      <c r="AA98">
        <v>44425</v>
      </c>
      <c r="AB98" t="s">
        <v>707</v>
      </c>
      <c r="AC98" t="s">
        <v>694</v>
      </c>
      <c r="AD98">
        <v>26</v>
      </c>
      <c r="AE98" t="s">
        <v>708</v>
      </c>
    </row>
    <row r="99" spans="1:34">
      <c r="A99">
        <v>1098</v>
      </c>
      <c r="B99" t="s">
        <v>174</v>
      </c>
      <c r="C99" t="s">
        <v>162</v>
      </c>
      <c r="D99" t="s">
        <v>683</v>
      </c>
      <c r="E99" t="s">
        <v>164</v>
      </c>
      <c r="F99" t="s">
        <v>684</v>
      </c>
      <c r="G99" t="s">
        <v>165</v>
      </c>
      <c r="H99" t="s">
        <v>211</v>
      </c>
      <c r="I99" t="s">
        <v>685</v>
      </c>
      <c r="J99" t="s">
        <v>686</v>
      </c>
      <c r="K99" t="s">
        <v>687</v>
      </c>
      <c r="L99" t="s">
        <v>214</v>
      </c>
      <c r="M99" t="s">
        <v>6</v>
      </c>
      <c r="N99" t="s">
        <v>688</v>
      </c>
      <c r="O99" t="s">
        <v>689</v>
      </c>
      <c r="P99">
        <v>46.477488638805397</v>
      </c>
      <c r="Q99">
        <v>-81.064097430404004</v>
      </c>
      <c r="R99">
        <v>1200</v>
      </c>
      <c r="S99">
        <v>66000</v>
      </c>
      <c r="T99" t="s">
        <v>289</v>
      </c>
      <c r="U99" t="s">
        <v>690</v>
      </c>
      <c r="V99" t="s">
        <v>685</v>
      </c>
      <c r="W99" t="s">
        <v>691</v>
      </c>
      <c r="X99" t="s">
        <v>691</v>
      </c>
      <c r="Y99" t="s">
        <v>692</v>
      </c>
      <c r="Z99" t="s">
        <v>172</v>
      </c>
      <c r="AA99">
        <v>44425</v>
      </c>
      <c r="AB99" t="s">
        <v>709</v>
      </c>
      <c r="AC99" t="s">
        <v>694</v>
      </c>
      <c r="AD99">
        <v>26</v>
      </c>
      <c r="AE99" t="s">
        <v>710</v>
      </c>
    </row>
    <row r="100" spans="1:34">
      <c r="A100">
        <v>1099</v>
      </c>
      <c r="B100" t="s">
        <v>174</v>
      </c>
      <c r="C100" t="s">
        <v>162</v>
      </c>
      <c r="D100" t="s">
        <v>683</v>
      </c>
      <c r="E100" t="s">
        <v>164</v>
      </c>
      <c r="F100" t="s">
        <v>695</v>
      </c>
      <c r="G100" t="s">
        <v>165</v>
      </c>
      <c r="H100" t="s">
        <v>211</v>
      </c>
      <c r="I100" t="s">
        <v>696</v>
      </c>
      <c r="J100" t="s">
        <v>697</v>
      </c>
      <c r="K100" t="s">
        <v>695</v>
      </c>
      <c r="L100" t="s">
        <v>633</v>
      </c>
      <c r="M100" t="s">
        <v>6</v>
      </c>
      <c r="N100" t="s">
        <v>698</v>
      </c>
      <c r="O100" t="s">
        <v>699</v>
      </c>
      <c r="P100">
        <v>55.712888176444302</v>
      </c>
      <c r="Q100">
        <v>-97.850710299462804</v>
      </c>
      <c r="R100">
        <v>450</v>
      </c>
      <c r="S100">
        <v>14800</v>
      </c>
      <c r="T100" t="s">
        <v>289</v>
      </c>
      <c r="U100" t="s">
        <v>690</v>
      </c>
      <c r="V100" t="s">
        <v>685</v>
      </c>
      <c r="W100" t="s">
        <v>691</v>
      </c>
      <c r="X100" t="s">
        <v>691</v>
      </c>
      <c r="Y100" t="s">
        <v>692</v>
      </c>
      <c r="Z100" t="s">
        <v>172</v>
      </c>
      <c r="AA100">
        <v>44425</v>
      </c>
      <c r="AB100" t="s">
        <v>711</v>
      </c>
      <c r="AC100" t="s">
        <v>712</v>
      </c>
      <c r="AD100">
        <v>26</v>
      </c>
      <c r="AE100" t="s">
        <v>11158</v>
      </c>
    </row>
    <row r="101" spans="1:34">
      <c r="A101">
        <v>1100</v>
      </c>
      <c r="B101" t="s">
        <v>174</v>
      </c>
      <c r="C101" t="s">
        <v>162</v>
      </c>
      <c r="D101" t="s">
        <v>683</v>
      </c>
      <c r="E101" t="s">
        <v>164</v>
      </c>
      <c r="F101" t="s">
        <v>702</v>
      </c>
      <c r="G101" t="s">
        <v>165</v>
      </c>
      <c r="H101" t="s">
        <v>211</v>
      </c>
      <c r="I101" t="s">
        <v>696</v>
      </c>
      <c r="J101" t="s">
        <v>703</v>
      </c>
      <c r="K101" t="s">
        <v>704</v>
      </c>
      <c r="L101" t="s">
        <v>559</v>
      </c>
      <c r="M101" t="s">
        <v>6</v>
      </c>
      <c r="N101" t="s">
        <v>705</v>
      </c>
      <c r="O101" t="s">
        <v>706</v>
      </c>
      <c r="P101">
        <v>56.4943818645081</v>
      </c>
      <c r="Q101">
        <v>-62.069510044715997</v>
      </c>
      <c r="R101">
        <v>450</v>
      </c>
      <c r="S101">
        <v>80000</v>
      </c>
      <c r="T101" t="s">
        <v>289</v>
      </c>
      <c r="U101" t="s">
        <v>690</v>
      </c>
      <c r="V101" t="s">
        <v>685</v>
      </c>
      <c r="W101" t="s">
        <v>691</v>
      </c>
      <c r="X101" t="s">
        <v>691</v>
      </c>
      <c r="Y101" t="s">
        <v>692</v>
      </c>
      <c r="Z101" t="s">
        <v>172</v>
      </c>
      <c r="AA101">
        <v>44425</v>
      </c>
      <c r="AB101" t="s">
        <v>713</v>
      </c>
      <c r="AC101" t="s">
        <v>712</v>
      </c>
      <c r="AD101">
        <v>26</v>
      </c>
      <c r="AE101" t="s">
        <v>714</v>
      </c>
    </row>
    <row r="102" spans="1:34">
      <c r="A102">
        <v>1101</v>
      </c>
      <c r="B102" t="s">
        <v>161</v>
      </c>
      <c r="C102" t="s">
        <v>162</v>
      </c>
      <c r="D102" t="s">
        <v>11254</v>
      </c>
      <c r="E102" t="s">
        <v>164</v>
      </c>
      <c r="F102" t="s">
        <v>11255</v>
      </c>
      <c r="G102" t="s">
        <v>8218</v>
      </c>
      <c r="H102" t="s">
        <v>7649</v>
      </c>
      <c r="I102" t="s">
        <v>11256</v>
      </c>
      <c r="J102" t="s">
        <v>11257</v>
      </c>
      <c r="K102" t="s">
        <v>11258</v>
      </c>
      <c r="L102" t="s">
        <v>182</v>
      </c>
      <c r="M102" t="s">
        <v>5</v>
      </c>
      <c r="N102">
        <v>89049</v>
      </c>
      <c r="P102">
        <v>38.835000000000001</v>
      </c>
      <c r="Q102">
        <v>-115.345</v>
      </c>
      <c r="R102">
        <v>3</v>
      </c>
      <c r="U102" t="s">
        <v>11254</v>
      </c>
      <c r="V102" t="s">
        <v>11259</v>
      </c>
      <c r="W102" t="s">
        <v>244</v>
      </c>
      <c r="X102" t="s">
        <v>1241</v>
      </c>
      <c r="Y102" t="s">
        <v>246</v>
      </c>
      <c r="Z102" t="s">
        <v>7932</v>
      </c>
      <c r="AA102">
        <v>46093</v>
      </c>
      <c r="AB102" t="s">
        <v>313</v>
      </c>
      <c r="AC102" t="s">
        <v>11260</v>
      </c>
      <c r="AD102">
        <v>16</v>
      </c>
      <c r="AF102" t="s">
        <v>11261</v>
      </c>
      <c r="AG102" t="s">
        <v>11262</v>
      </c>
      <c r="AH102">
        <v>61431683952</v>
      </c>
    </row>
    <row r="103" spans="1:34">
      <c r="A103">
        <v>1102</v>
      </c>
      <c r="B103" t="s">
        <v>174</v>
      </c>
      <c r="C103" t="s">
        <v>162</v>
      </c>
      <c r="D103" t="s">
        <v>715</v>
      </c>
      <c r="E103" t="s">
        <v>176</v>
      </c>
      <c r="F103" t="s">
        <v>716</v>
      </c>
      <c r="G103" t="s">
        <v>346</v>
      </c>
      <c r="H103" t="s">
        <v>466</v>
      </c>
      <c r="I103" t="s">
        <v>717</v>
      </c>
      <c r="J103" t="s">
        <v>718</v>
      </c>
      <c r="K103" t="s">
        <v>719</v>
      </c>
      <c r="L103" t="s">
        <v>720</v>
      </c>
      <c r="M103" t="s">
        <v>5</v>
      </c>
      <c r="P103">
        <v>32.889675547795903</v>
      </c>
      <c r="Q103">
        <v>-86.220333522339104</v>
      </c>
      <c r="R103">
        <v>15</v>
      </c>
      <c r="S103">
        <v>7500</v>
      </c>
      <c r="T103" t="s">
        <v>351</v>
      </c>
      <c r="U103" t="s">
        <v>715</v>
      </c>
      <c r="V103" t="s">
        <v>721</v>
      </c>
      <c r="W103" t="s">
        <v>722</v>
      </c>
      <c r="X103" t="s">
        <v>723</v>
      </c>
      <c r="Y103" t="s">
        <v>5</v>
      </c>
      <c r="Z103" t="s">
        <v>172</v>
      </c>
      <c r="AA103">
        <v>44422</v>
      </c>
      <c r="AB103" t="s">
        <v>724</v>
      </c>
      <c r="AC103" t="s">
        <v>725</v>
      </c>
      <c r="AD103">
        <v>26</v>
      </c>
      <c r="AE103" t="s">
        <v>726</v>
      </c>
    </row>
    <row r="104" spans="1:34">
      <c r="A104">
        <v>1103</v>
      </c>
      <c r="B104" t="s">
        <v>161</v>
      </c>
      <c r="C104" t="s">
        <v>162</v>
      </c>
      <c r="D104" t="s">
        <v>715</v>
      </c>
      <c r="E104" t="s">
        <v>176</v>
      </c>
      <c r="F104" t="s">
        <v>727</v>
      </c>
      <c r="G104" t="s">
        <v>346</v>
      </c>
      <c r="H104" t="s">
        <v>466</v>
      </c>
      <c r="I104" t="s">
        <v>717</v>
      </c>
      <c r="J104" t="s">
        <v>718</v>
      </c>
      <c r="K104" t="s">
        <v>728</v>
      </c>
      <c r="L104" t="s">
        <v>729</v>
      </c>
      <c r="M104" t="s">
        <v>5</v>
      </c>
      <c r="P104">
        <v>32.8404283525322</v>
      </c>
      <c r="Q104">
        <v>-86.632351082348194</v>
      </c>
      <c r="R104">
        <v>15</v>
      </c>
      <c r="S104">
        <v>3700</v>
      </c>
      <c r="T104" t="s">
        <v>351</v>
      </c>
      <c r="U104" t="s">
        <v>715</v>
      </c>
      <c r="V104" t="s">
        <v>721</v>
      </c>
      <c r="W104" t="s">
        <v>722</v>
      </c>
      <c r="X104" t="s">
        <v>723</v>
      </c>
      <c r="Y104" t="s">
        <v>5</v>
      </c>
      <c r="Z104" t="s">
        <v>172</v>
      </c>
      <c r="AA104">
        <v>44422</v>
      </c>
      <c r="AB104" t="s">
        <v>730</v>
      </c>
      <c r="AC104" t="s">
        <v>725</v>
      </c>
      <c r="AD104">
        <v>26</v>
      </c>
      <c r="AE104" t="s">
        <v>731</v>
      </c>
    </row>
    <row r="105" spans="1:34">
      <c r="A105">
        <v>2001</v>
      </c>
      <c r="B105" t="s">
        <v>198</v>
      </c>
      <c r="C105" t="s">
        <v>732</v>
      </c>
      <c r="D105" t="s">
        <v>733</v>
      </c>
      <c r="E105" t="s">
        <v>176</v>
      </c>
      <c r="F105" t="s">
        <v>734</v>
      </c>
      <c r="G105" t="s">
        <v>735</v>
      </c>
      <c r="H105" t="s">
        <v>736</v>
      </c>
      <c r="I105" t="s">
        <v>737</v>
      </c>
      <c r="J105" t="s">
        <v>738</v>
      </c>
      <c r="K105" t="s">
        <v>739</v>
      </c>
      <c r="L105" t="s">
        <v>740</v>
      </c>
      <c r="M105" t="s">
        <v>5</v>
      </c>
      <c r="N105" t="s">
        <v>741</v>
      </c>
      <c r="O105" t="s">
        <v>742</v>
      </c>
      <c r="P105">
        <v>42.718565880453497</v>
      </c>
      <c r="Q105">
        <v>-71.114521729456996</v>
      </c>
      <c r="R105" t="s">
        <v>8709</v>
      </c>
      <c r="S105">
        <v>10000</v>
      </c>
      <c r="T105" t="s">
        <v>743</v>
      </c>
      <c r="U105" t="s">
        <v>744</v>
      </c>
      <c r="V105" t="s">
        <v>737</v>
      </c>
      <c r="W105" t="s">
        <v>739</v>
      </c>
      <c r="X105" t="s">
        <v>740</v>
      </c>
      <c r="Y105" t="s">
        <v>5</v>
      </c>
      <c r="Z105" t="s">
        <v>172</v>
      </c>
      <c r="AA105">
        <v>44899</v>
      </c>
      <c r="AB105" t="s">
        <v>745</v>
      </c>
      <c r="AC105" t="s">
        <v>746</v>
      </c>
      <c r="AD105">
        <v>25</v>
      </c>
      <c r="AE105" t="s">
        <v>747</v>
      </c>
    </row>
    <row r="106" spans="1:34">
      <c r="A106">
        <v>2002</v>
      </c>
      <c r="B106" t="s">
        <v>198</v>
      </c>
      <c r="C106" t="s">
        <v>732</v>
      </c>
      <c r="D106" t="s">
        <v>733</v>
      </c>
      <c r="E106" t="s">
        <v>176</v>
      </c>
      <c r="F106" t="s">
        <v>734</v>
      </c>
      <c r="G106" t="s">
        <v>735</v>
      </c>
      <c r="H106" t="s">
        <v>7633</v>
      </c>
      <c r="I106" t="s">
        <v>737</v>
      </c>
      <c r="J106" t="s">
        <v>738</v>
      </c>
      <c r="K106" t="s">
        <v>6387</v>
      </c>
      <c r="L106" t="s">
        <v>308</v>
      </c>
      <c r="M106" t="s">
        <v>5</v>
      </c>
      <c r="N106" t="s">
        <v>1007</v>
      </c>
      <c r="O106" t="s">
        <v>1007</v>
      </c>
      <c r="P106" t="s">
        <v>1007</v>
      </c>
      <c r="Q106" t="s">
        <v>1007</v>
      </c>
      <c r="R106" t="s">
        <v>8710</v>
      </c>
      <c r="S106">
        <v>6500</v>
      </c>
      <c r="T106" t="s">
        <v>743</v>
      </c>
      <c r="U106" t="s">
        <v>744</v>
      </c>
      <c r="V106" t="s">
        <v>737</v>
      </c>
      <c r="W106" t="s">
        <v>739</v>
      </c>
      <c r="X106" t="s">
        <v>740</v>
      </c>
      <c r="Y106" t="s">
        <v>5</v>
      </c>
      <c r="Z106" t="s">
        <v>9201</v>
      </c>
      <c r="AB106" t="s">
        <v>11089</v>
      </c>
      <c r="AC106" t="s">
        <v>746</v>
      </c>
      <c r="AD106">
        <v>25</v>
      </c>
      <c r="AE106" t="s">
        <v>11090</v>
      </c>
    </row>
    <row r="107" spans="1:34">
      <c r="A107">
        <v>2003</v>
      </c>
      <c r="B107" t="s">
        <v>198</v>
      </c>
      <c r="C107" t="s">
        <v>732</v>
      </c>
      <c r="D107" t="s">
        <v>733</v>
      </c>
      <c r="E107" t="s">
        <v>176</v>
      </c>
      <c r="F107" t="s">
        <v>734</v>
      </c>
      <c r="G107" t="s">
        <v>735</v>
      </c>
      <c r="H107" t="s">
        <v>7634</v>
      </c>
      <c r="I107" t="s">
        <v>737</v>
      </c>
      <c r="J107" t="s">
        <v>738</v>
      </c>
      <c r="K107" t="s">
        <v>6387</v>
      </c>
      <c r="L107" t="s">
        <v>308</v>
      </c>
      <c r="M107" t="s">
        <v>5</v>
      </c>
      <c r="N107" t="s">
        <v>1007</v>
      </c>
      <c r="O107" t="s">
        <v>1007</v>
      </c>
      <c r="P107" t="s">
        <v>1007</v>
      </c>
      <c r="Q107" t="s">
        <v>1007</v>
      </c>
      <c r="R107" t="s">
        <v>8710</v>
      </c>
      <c r="S107">
        <v>6500</v>
      </c>
      <c r="T107" t="s">
        <v>743</v>
      </c>
      <c r="U107" t="s">
        <v>744</v>
      </c>
      <c r="V107" t="s">
        <v>737</v>
      </c>
      <c r="W107" t="s">
        <v>739</v>
      </c>
      <c r="X107" t="s">
        <v>740</v>
      </c>
      <c r="Y107" t="s">
        <v>5</v>
      </c>
      <c r="Z107" t="s">
        <v>7932</v>
      </c>
      <c r="AB107" t="s">
        <v>11089</v>
      </c>
      <c r="AC107" t="s">
        <v>746</v>
      </c>
      <c r="AD107">
        <v>25</v>
      </c>
      <c r="AE107" t="s">
        <v>11090</v>
      </c>
    </row>
    <row r="108" spans="1:34">
      <c r="A108">
        <v>2004</v>
      </c>
      <c r="B108" t="s">
        <v>174</v>
      </c>
      <c r="C108" t="s">
        <v>732</v>
      </c>
      <c r="D108" t="s">
        <v>8776</v>
      </c>
      <c r="E108" t="s">
        <v>164</v>
      </c>
      <c r="F108" t="s">
        <v>8783</v>
      </c>
      <c r="G108" t="s">
        <v>767</v>
      </c>
      <c r="H108" t="s">
        <v>840</v>
      </c>
      <c r="I108" t="s">
        <v>8777</v>
      </c>
      <c r="J108" t="s">
        <v>8778</v>
      </c>
      <c r="K108" t="s">
        <v>8779</v>
      </c>
      <c r="L108" t="s">
        <v>436</v>
      </c>
      <c r="M108" t="s">
        <v>5</v>
      </c>
      <c r="N108">
        <v>48080</v>
      </c>
      <c r="O108" t="s">
        <v>8781</v>
      </c>
      <c r="P108">
        <v>42.465600000000002</v>
      </c>
      <c r="Q108">
        <v>-82.899900000000002</v>
      </c>
      <c r="R108">
        <v>20</v>
      </c>
      <c r="U108" t="s">
        <v>8776</v>
      </c>
      <c r="V108" t="s">
        <v>8777</v>
      </c>
      <c r="W108" t="s">
        <v>8779</v>
      </c>
      <c r="X108" t="s">
        <v>436</v>
      </c>
      <c r="Y108" t="s">
        <v>5</v>
      </c>
      <c r="Z108" t="s">
        <v>7932</v>
      </c>
      <c r="AA108">
        <v>45692</v>
      </c>
      <c r="AB108" t="s">
        <v>8777</v>
      </c>
      <c r="AC108" t="s">
        <v>8780</v>
      </c>
      <c r="AD108">
        <v>25</v>
      </c>
    </row>
    <row r="109" spans="1:34">
      <c r="A109">
        <v>2005</v>
      </c>
      <c r="B109" t="s">
        <v>161</v>
      </c>
      <c r="C109" t="s">
        <v>732</v>
      </c>
      <c r="D109" t="s">
        <v>748</v>
      </c>
      <c r="E109" t="s">
        <v>164</v>
      </c>
      <c r="F109" t="s">
        <v>749</v>
      </c>
      <c r="G109" t="s">
        <v>750</v>
      </c>
      <c r="H109" t="s">
        <v>751</v>
      </c>
      <c r="I109" t="s">
        <v>752</v>
      </c>
      <c r="J109" t="s">
        <v>753</v>
      </c>
      <c r="K109" t="s">
        <v>754</v>
      </c>
      <c r="L109" t="s">
        <v>755</v>
      </c>
      <c r="M109" t="s">
        <v>5</v>
      </c>
      <c r="N109" t="s">
        <v>756</v>
      </c>
      <c r="O109" t="s">
        <v>757</v>
      </c>
      <c r="P109">
        <v>32.7876378062318</v>
      </c>
      <c r="Q109">
        <v>-96.802447804174093</v>
      </c>
      <c r="R109">
        <v>5</v>
      </c>
      <c r="T109" t="s">
        <v>758</v>
      </c>
      <c r="U109" t="s">
        <v>759</v>
      </c>
      <c r="V109" t="s">
        <v>752</v>
      </c>
      <c r="W109" t="s">
        <v>754</v>
      </c>
      <c r="X109" t="s">
        <v>755</v>
      </c>
      <c r="Y109" t="s">
        <v>5</v>
      </c>
      <c r="Z109" t="s">
        <v>760</v>
      </c>
      <c r="AA109">
        <v>45334</v>
      </c>
      <c r="AB109" t="s">
        <v>313</v>
      </c>
      <c r="AC109" t="s">
        <v>761</v>
      </c>
      <c r="AD109">
        <v>24</v>
      </c>
      <c r="AE109" t="s">
        <v>762</v>
      </c>
      <c r="AF109" t="s">
        <v>763</v>
      </c>
      <c r="AG109" t="s">
        <v>764</v>
      </c>
      <c r="AH109" t="s">
        <v>765</v>
      </c>
    </row>
    <row r="110" spans="1:34">
      <c r="A110">
        <v>2006</v>
      </c>
      <c r="B110" t="s">
        <v>174</v>
      </c>
      <c r="C110" t="s">
        <v>732</v>
      </c>
      <c r="D110" t="s">
        <v>8782</v>
      </c>
      <c r="E110" t="s">
        <v>164</v>
      </c>
      <c r="F110" t="s">
        <v>8782</v>
      </c>
      <c r="G110" t="s">
        <v>767</v>
      </c>
      <c r="H110" t="s">
        <v>8784</v>
      </c>
      <c r="I110" t="s">
        <v>8785</v>
      </c>
      <c r="J110" t="s">
        <v>8786</v>
      </c>
      <c r="K110" t="s">
        <v>8787</v>
      </c>
      <c r="L110" t="s">
        <v>878</v>
      </c>
      <c r="M110" t="s">
        <v>5</v>
      </c>
      <c r="N110">
        <v>41146</v>
      </c>
      <c r="O110" t="s">
        <v>8788</v>
      </c>
      <c r="P110">
        <v>38.281303171210901</v>
      </c>
      <c r="Q110">
        <v>-82.9154081730142</v>
      </c>
      <c r="R110">
        <v>30</v>
      </c>
      <c r="U110" t="s">
        <v>8776</v>
      </c>
      <c r="V110" t="s">
        <v>8777</v>
      </c>
      <c r="W110" t="s">
        <v>8779</v>
      </c>
      <c r="X110" t="s">
        <v>436</v>
      </c>
      <c r="Y110" t="s">
        <v>5</v>
      </c>
      <c r="Z110" t="s">
        <v>7932</v>
      </c>
      <c r="AA110">
        <v>45692</v>
      </c>
      <c r="AB110" t="s">
        <v>8789</v>
      </c>
      <c r="AC110" t="s">
        <v>8790</v>
      </c>
      <c r="AD110">
        <v>27</v>
      </c>
    </row>
    <row r="111" spans="1:34">
      <c r="A111">
        <v>2007</v>
      </c>
      <c r="B111" t="s">
        <v>161</v>
      </c>
      <c r="C111" t="s">
        <v>732</v>
      </c>
      <c r="D111" t="s">
        <v>766</v>
      </c>
      <c r="E111" t="s">
        <v>164</v>
      </c>
      <c r="F111" t="s">
        <v>766</v>
      </c>
      <c r="G111" t="s">
        <v>767</v>
      </c>
      <c r="H111" t="s">
        <v>768</v>
      </c>
      <c r="I111" t="s">
        <v>769</v>
      </c>
      <c r="J111" t="s">
        <v>770</v>
      </c>
      <c r="K111" t="s">
        <v>771</v>
      </c>
      <c r="L111" t="s">
        <v>772</v>
      </c>
      <c r="M111" t="s">
        <v>5</v>
      </c>
      <c r="N111">
        <v>70122</v>
      </c>
      <c r="O111" t="s">
        <v>773</v>
      </c>
      <c r="P111">
        <v>30.031877182105699</v>
      </c>
      <c r="Q111">
        <v>-90.063603731681397</v>
      </c>
      <c r="R111">
        <v>30</v>
      </c>
      <c r="U111" t="s">
        <v>766</v>
      </c>
      <c r="V111" t="s">
        <v>769</v>
      </c>
      <c r="W111" t="s">
        <v>771</v>
      </c>
      <c r="X111" t="s">
        <v>772</v>
      </c>
      <c r="Y111" t="s">
        <v>5</v>
      </c>
      <c r="Z111" t="s">
        <v>172</v>
      </c>
      <c r="AA111">
        <v>44891</v>
      </c>
      <c r="AB111" t="s">
        <v>774</v>
      </c>
      <c r="AC111" t="s">
        <v>775</v>
      </c>
      <c r="AD111">
        <v>21</v>
      </c>
      <c r="AE111" t="s">
        <v>776</v>
      </c>
    </row>
    <row r="112" spans="1:34">
      <c r="A112">
        <v>2008</v>
      </c>
      <c r="B112" t="s">
        <v>161</v>
      </c>
      <c r="C112" t="s">
        <v>732</v>
      </c>
      <c r="D112" t="s">
        <v>777</v>
      </c>
      <c r="E112" t="s">
        <v>176</v>
      </c>
      <c r="F112" t="s">
        <v>777</v>
      </c>
      <c r="G112" t="s">
        <v>767</v>
      </c>
      <c r="H112" t="s">
        <v>778</v>
      </c>
      <c r="I112" t="s">
        <v>717</v>
      </c>
      <c r="J112" t="s">
        <v>9413</v>
      </c>
      <c r="K112" t="s">
        <v>779</v>
      </c>
      <c r="L112" t="s">
        <v>720</v>
      </c>
      <c r="M112" t="s">
        <v>5</v>
      </c>
      <c r="N112">
        <v>35089</v>
      </c>
      <c r="O112" t="s">
        <v>9414</v>
      </c>
      <c r="P112">
        <v>32.973700000000001</v>
      </c>
      <c r="Q112">
        <v>-86.037199999999999</v>
      </c>
      <c r="R112">
        <v>30</v>
      </c>
      <c r="S112">
        <v>12500</v>
      </c>
      <c r="T112" t="s">
        <v>478</v>
      </c>
      <c r="U112" t="s">
        <v>780</v>
      </c>
      <c r="V112" t="s">
        <v>721</v>
      </c>
      <c r="W112" t="s">
        <v>722</v>
      </c>
      <c r="X112" t="s">
        <v>723</v>
      </c>
      <c r="Y112" t="s">
        <v>5</v>
      </c>
      <c r="Z112" t="s">
        <v>8379</v>
      </c>
      <c r="AB112" t="s">
        <v>9419</v>
      </c>
      <c r="AC112" t="s">
        <v>781</v>
      </c>
      <c r="AD112">
        <v>27</v>
      </c>
      <c r="AF112" t="s">
        <v>9416</v>
      </c>
      <c r="AG112" t="s">
        <v>9417</v>
      </c>
      <c r="AH112" t="s">
        <v>9418</v>
      </c>
    </row>
    <row r="113" spans="1:31">
      <c r="A113">
        <v>2009</v>
      </c>
      <c r="B113" t="s">
        <v>10938</v>
      </c>
      <c r="C113" t="s">
        <v>732</v>
      </c>
      <c r="D113" t="s">
        <v>175</v>
      </c>
      <c r="E113" t="s">
        <v>176</v>
      </c>
      <c r="F113" t="s">
        <v>782</v>
      </c>
      <c r="G113" t="s">
        <v>783</v>
      </c>
      <c r="H113" t="s">
        <v>784</v>
      </c>
      <c r="I113" t="s">
        <v>179</v>
      </c>
      <c r="K113" t="s">
        <v>785</v>
      </c>
      <c r="L113" t="s">
        <v>786</v>
      </c>
      <c r="M113" t="s">
        <v>5</v>
      </c>
      <c r="P113">
        <v>34.717244544774204</v>
      </c>
      <c r="Q113">
        <v>-81.019134092855793</v>
      </c>
      <c r="R113" t="s">
        <v>8711</v>
      </c>
      <c r="S113">
        <v>50000</v>
      </c>
      <c r="T113" t="s">
        <v>787</v>
      </c>
      <c r="U113" t="s">
        <v>175</v>
      </c>
      <c r="V113" t="s">
        <v>179</v>
      </c>
      <c r="W113" t="s">
        <v>187</v>
      </c>
      <c r="X113" t="s">
        <v>188</v>
      </c>
      <c r="Y113" t="s">
        <v>5</v>
      </c>
      <c r="Z113" t="s">
        <v>8379</v>
      </c>
      <c r="AB113" t="s">
        <v>10939</v>
      </c>
      <c r="AC113" t="s">
        <v>788</v>
      </c>
      <c r="AD113">
        <v>22</v>
      </c>
      <c r="AE113" t="s">
        <v>10937</v>
      </c>
    </row>
    <row r="114" spans="1:31">
      <c r="A114">
        <v>2010</v>
      </c>
      <c r="B114" t="s">
        <v>198</v>
      </c>
      <c r="C114" t="s">
        <v>732</v>
      </c>
      <c r="D114" t="s">
        <v>175</v>
      </c>
      <c r="E114" t="s">
        <v>176</v>
      </c>
      <c r="F114" t="s">
        <v>10941</v>
      </c>
      <c r="G114" t="s">
        <v>9096</v>
      </c>
      <c r="H114" t="s">
        <v>7649</v>
      </c>
      <c r="I114" t="s">
        <v>10942</v>
      </c>
      <c r="J114" t="s">
        <v>10943</v>
      </c>
      <c r="K114" t="s">
        <v>1171</v>
      </c>
      <c r="L114" t="s">
        <v>1155</v>
      </c>
      <c r="M114" t="s">
        <v>5</v>
      </c>
      <c r="N114">
        <v>71754</v>
      </c>
      <c r="O114" t="s">
        <v>10944</v>
      </c>
      <c r="P114">
        <v>33.267200000000003</v>
      </c>
      <c r="Q114">
        <v>-93.2393</v>
      </c>
      <c r="R114">
        <v>600</v>
      </c>
      <c r="S114">
        <v>22500</v>
      </c>
      <c r="T114" t="s">
        <v>6761</v>
      </c>
      <c r="U114" t="s">
        <v>175</v>
      </c>
      <c r="V114" t="s">
        <v>179</v>
      </c>
      <c r="W114" t="s">
        <v>187</v>
      </c>
      <c r="X114" t="s">
        <v>188</v>
      </c>
      <c r="Y114" t="s">
        <v>5</v>
      </c>
      <c r="Z114" t="s">
        <v>7932</v>
      </c>
      <c r="AA114">
        <v>46064</v>
      </c>
      <c r="AB114" t="s">
        <v>10945</v>
      </c>
      <c r="AC114" t="s">
        <v>10946</v>
      </c>
      <c r="AD114">
        <v>24</v>
      </c>
    </row>
    <row r="115" spans="1:31">
      <c r="A115">
        <v>2011</v>
      </c>
      <c r="B115" t="s">
        <v>161</v>
      </c>
      <c r="C115" t="s">
        <v>732</v>
      </c>
      <c r="D115" t="s">
        <v>789</v>
      </c>
      <c r="E115" t="s">
        <v>164</v>
      </c>
      <c r="F115" t="s">
        <v>789</v>
      </c>
      <c r="G115" t="s">
        <v>783</v>
      </c>
      <c r="H115" t="s">
        <v>7</v>
      </c>
      <c r="I115" t="s">
        <v>790</v>
      </c>
      <c r="J115" t="s">
        <v>791</v>
      </c>
      <c r="K115" t="s">
        <v>792</v>
      </c>
      <c r="L115" t="s">
        <v>170</v>
      </c>
      <c r="M115" t="s">
        <v>5</v>
      </c>
      <c r="N115">
        <v>91016</v>
      </c>
      <c r="O115" t="s">
        <v>793</v>
      </c>
      <c r="P115">
        <v>34.1410736172977</v>
      </c>
      <c r="Q115">
        <v>-117.993500272208</v>
      </c>
      <c r="R115">
        <v>5</v>
      </c>
      <c r="U115" t="s">
        <v>789</v>
      </c>
      <c r="V115" t="s">
        <v>790</v>
      </c>
      <c r="W115" t="s">
        <v>792</v>
      </c>
      <c r="X115" t="s">
        <v>170</v>
      </c>
      <c r="Y115" t="s">
        <v>5</v>
      </c>
      <c r="Z115" t="s">
        <v>172</v>
      </c>
      <c r="AA115">
        <v>44891</v>
      </c>
      <c r="AB115" t="s">
        <v>794</v>
      </c>
      <c r="AC115" t="s">
        <v>795</v>
      </c>
      <c r="AD115">
        <v>30</v>
      </c>
      <c r="AE115" t="s">
        <v>796</v>
      </c>
    </row>
    <row r="116" spans="1:31">
      <c r="A116">
        <v>2012</v>
      </c>
      <c r="B116" t="s">
        <v>198</v>
      </c>
      <c r="C116" t="s">
        <v>732</v>
      </c>
      <c r="D116" t="s">
        <v>797</v>
      </c>
      <c r="E116" t="s">
        <v>176</v>
      </c>
      <c r="F116" t="s">
        <v>798</v>
      </c>
      <c r="G116" t="s">
        <v>799</v>
      </c>
      <c r="H116" t="s">
        <v>800</v>
      </c>
      <c r="I116" t="s">
        <v>801</v>
      </c>
      <c r="J116" t="s">
        <v>802</v>
      </c>
      <c r="K116" t="s">
        <v>803</v>
      </c>
      <c r="L116" t="s">
        <v>804</v>
      </c>
      <c r="M116" t="s">
        <v>5</v>
      </c>
      <c r="N116">
        <v>46552</v>
      </c>
      <c r="O116" t="s">
        <v>805</v>
      </c>
      <c r="P116">
        <v>41.702912460838299</v>
      </c>
      <c r="Q116">
        <v>-86.449964795102503</v>
      </c>
      <c r="R116" t="s">
        <v>8701</v>
      </c>
      <c r="U116" t="s">
        <v>806</v>
      </c>
      <c r="V116" t="s">
        <v>801</v>
      </c>
      <c r="W116" t="s">
        <v>807</v>
      </c>
      <c r="X116" t="s">
        <v>808</v>
      </c>
      <c r="Y116" t="s">
        <v>5</v>
      </c>
      <c r="Z116" t="s">
        <v>172</v>
      </c>
      <c r="AA116">
        <v>44801</v>
      </c>
      <c r="AB116" t="s">
        <v>809</v>
      </c>
      <c r="AC116" t="s">
        <v>810</v>
      </c>
      <c r="AD116">
        <v>27</v>
      </c>
      <c r="AE116" t="s">
        <v>811</v>
      </c>
    </row>
    <row r="117" spans="1:31">
      <c r="A117">
        <v>2013</v>
      </c>
      <c r="B117" t="s">
        <v>174</v>
      </c>
      <c r="C117" t="s">
        <v>732</v>
      </c>
      <c r="D117" t="s">
        <v>11102</v>
      </c>
      <c r="E117" t="s">
        <v>164</v>
      </c>
      <c r="F117" t="s">
        <v>11103</v>
      </c>
      <c r="G117" t="s">
        <v>799</v>
      </c>
      <c r="H117" t="s">
        <v>10416</v>
      </c>
      <c r="I117" t="s">
        <v>11104</v>
      </c>
      <c r="J117" t="s">
        <v>11105</v>
      </c>
      <c r="K117" t="s">
        <v>6680</v>
      </c>
      <c r="L117" t="s">
        <v>1045</v>
      </c>
      <c r="M117" t="s">
        <v>5</v>
      </c>
      <c r="N117">
        <v>85215</v>
      </c>
      <c r="O117" t="s">
        <v>11106</v>
      </c>
      <c r="P117">
        <v>33.472499999999997</v>
      </c>
      <c r="Q117">
        <v>-111.7371</v>
      </c>
      <c r="R117">
        <v>65</v>
      </c>
      <c r="S117">
        <v>1000</v>
      </c>
      <c r="T117" t="s">
        <v>758</v>
      </c>
      <c r="U117" t="s">
        <v>11102</v>
      </c>
      <c r="V117" t="s">
        <v>11107</v>
      </c>
      <c r="W117" t="s">
        <v>6680</v>
      </c>
      <c r="X117" t="s">
        <v>1045</v>
      </c>
      <c r="Y117" t="s">
        <v>5</v>
      </c>
      <c r="Z117" t="s">
        <v>7932</v>
      </c>
      <c r="AA117">
        <v>46091</v>
      </c>
      <c r="AB117" t="s">
        <v>11109</v>
      </c>
      <c r="AC117" t="s">
        <v>11108</v>
      </c>
      <c r="AD117">
        <v>33</v>
      </c>
    </row>
    <row r="118" spans="1:31">
      <c r="A118">
        <v>2014</v>
      </c>
      <c r="B118" t="s">
        <v>198</v>
      </c>
      <c r="C118" t="s">
        <v>732</v>
      </c>
      <c r="D118" t="s">
        <v>812</v>
      </c>
      <c r="E118" t="s">
        <v>176</v>
      </c>
      <c r="F118" t="s">
        <v>10948</v>
      </c>
      <c r="G118" t="s">
        <v>9096</v>
      </c>
      <c r="H118" t="s">
        <v>10949</v>
      </c>
      <c r="I118" t="s">
        <v>10950</v>
      </c>
      <c r="J118" t="s">
        <v>10951</v>
      </c>
      <c r="K118" t="s">
        <v>10947</v>
      </c>
      <c r="L118" t="s">
        <v>182</v>
      </c>
      <c r="M118" t="s">
        <v>5</v>
      </c>
      <c r="N118">
        <v>89049</v>
      </c>
      <c r="O118" t="s">
        <v>815</v>
      </c>
      <c r="P118">
        <v>38.067300000000003</v>
      </c>
      <c r="Q118">
        <v>-117.3235</v>
      </c>
      <c r="R118">
        <v>50</v>
      </c>
      <c r="S118">
        <v>30000</v>
      </c>
      <c r="T118" t="s">
        <v>758</v>
      </c>
      <c r="U118" t="s">
        <v>6549</v>
      </c>
      <c r="V118" t="s">
        <v>814</v>
      </c>
      <c r="W118" t="s">
        <v>1549</v>
      </c>
      <c r="X118" t="s">
        <v>182</v>
      </c>
      <c r="Y118" t="s">
        <v>5</v>
      </c>
      <c r="Z118" t="s">
        <v>7932</v>
      </c>
      <c r="AA118">
        <v>46064</v>
      </c>
      <c r="AB118" t="s">
        <v>10952</v>
      </c>
      <c r="AC118" t="s">
        <v>10953</v>
      </c>
      <c r="AD118">
        <v>23</v>
      </c>
      <c r="AE118" t="s">
        <v>10954</v>
      </c>
    </row>
    <row r="119" spans="1:31">
      <c r="A119">
        <v>2015</v>
      </c>
      <c r="B119" t="s">
        <v>198</v>
      </c>
      <c r="C119" t="s">
        <v>732</v>
      </c>
      <c r="D119" t="s">
        <v>816</v>
      </c>
      <c r="E119" t="s">
        <v>164</v>
      </c>
      <c r="F119" t="s">
        <v>817</v>
      </c>
      <c r="G119" t="s">
        <v>767</v>
      </c>
      <c r="H119" t="s">
        <v>768</v>
      </c>
      <c r="I119" t="s">
        <v>818</v>
      </c>
      <c r="J119" t="s">
        <v>819</v>
      </c>
      <c r="K119" t="s">
        <v>820</v>
      </c>
      <c r="L119" t="s">
        <v>170</v>
      </c>
      <c r="M119" t="s">
        <v>5</v>
      </c>
      <c r="N119">
        <v>94538</v>
      </c>
      <c r="O119" t="s">
        <v>821</v>
      </c>
      <c r="P119">
        <v>37.468235725983099</v>
      </c>
      <c r="Q119">
        <v>-121.925672668253</v>
      </c>
      <c r="R119">
        <v>50</v>
      </c>
      <c r="S119">
        <v>5.0000000000000002E-5</v>
      </c>
      <c r="T119" t="s">
        <v>822</v>
      </c>
      <c r="U119" t="s">
        <v>823</v>
      </c>
      <c r="V119" t="s">
        <v>818</v>
      </c>
      <c r="W119" t="s">
        <v>820</v>
      </c>
      <c r="X119" t="s">
        <v>170</v>
      </c>
      <c r="Y119" t="s">
        <v>5</v>
      </c>
      <c r="Z119" t="s">
        <v>8379</v>
      </c>
      <c r="AB119" t="s">
        <v>824</v>
      </c>
      <c r="AC119" t="s">
        <v>825</v>
      </c>
      <c r="AD119">
        <v>27</v>
      </c>
      <c r="AE119" t="s">
        <v>10051</v>
      </c>
    </row>
    <row r="120" spans="1:31">
      <c r="A120">
        <v>2016</v>
      </c>
      <c r="B120" t="s">
        <v>198</v>
      </c>
      <c r="C120" t="s">
        <v>732</v>
      </c>
      <c r="D120" t="s">
        <v>11353</v>
      </c>
      <c r="E120" t="s">
        <v>176</v>
      </c>
      <c r="F120" t="s">
        <v>827</v>
      </c>
      <c r="G120" t="s">
        <v>767</v>
      </c>
      <c r="H120" t="s">
        <v>778</v>
      </c>
      <c r="I120" t="s">
        <v>828</v>
      </c>
      <c r="J120" t="s">
        <v>829</v>
      </c>
      <c r="K120" t="s">
        <v>830</v>
      </c>
      <c r="L120" t="s">
        <v>831</v>
      </c>
      <c r="M120" t="s">
        <v>5</v>
      </c>
      <c r="N120">
        <v>26323</v>
      </c>
      <c r="O120" t="s">
        <v>832</v>
      </c>
      <c r="P120">
        <v>39.258392897039897</v>
      </c>
      <c r="Q120">
        <v>-80.294562059406601</v>
      </c>
      <c r="R120">
        <v>140</v>
      </c>
      <c r="S120">
        <v>30000</v>
      </c>
      <c r="T120" t="s">
        <v>959</v>
      </c>
      <c r="U120" t="s">
        <v>833</v>
      </c>
      <c r="V120" t="s">
        <v>834</v>
      </c>
      <c r="W120" t="s">
        <v>835</v>
      </c>
      <c r="X120" t="s">
        <v>836</v>
      </c>
      <c r="Y120" t="s">
        <v>5</v>
      </c>
      <c r="Z120" t="s">
        <v>8379</v>
      </c>
      <c r="AB120" t="s">
        <v>837</v>
      </c>
      <c r="AC120" t="s">
        <v>10261</v>
      </c>
      <c r="AD120">
        <v>21</v>
      </c>
      <c r="AE120" t="s">
        <v>10053</v>
      </c>
    </row>
    <row r="121" spans="1:31">
      <c r="A121">
        <v>2017</v>
      </c>
      <c r="B121" t="s">
        <v>174</v>
      </c>
      <c r="C121" t="s">
        <v>732</v>
      </c>
      <c r="D121" t="s">
        <v>838</v>
      </c>
      <c r="E121" t="s">
        <v>176</v>
      </c>
      <c r="F121" t="s">
        <v>844</v>
      </c>
      <c r="G121" t="s">
        <v>767</v>
      </c>
      <c r="H121" t="s">
        <v>840</v>
      </c>
      <c r="I121" t="s">
        <v>834</v>
      </c>
      <c r="J121" t="s">
        <v>845</v>
      </c>
      <c r="K121" t="s">
        <v>846</v>
      </c>
      <c r="L121" t="s">
        <v>808</v>
      </c>
      <c r="M121" t="s">
        <v>5</v>
      </c>
      <c r="N121">
        <v>14132</v>
      </c>
      <c r="O121" t="s">
        <v>847</v>
      </c>
      <c r="P121">
        <v>43.130799372246202</v>
      </c>
      <c r="Q121">
        <v>-78.940293600000004</v>
      </c>
      <c r="R121">
        <v>30</v>
      </c>
      <c r="S121">
        <v>5000</v>
      </c>
      <c r="T121" t="s">
        <v>478</v>
      </c>
      <c r="U121" t="s">
        <v>833</v>
      </c>
      <c r="V121" t="s">
        <v>834</v>
      </c>
      <c r="W121" t="s">
        <v>835</v>
      </c>
      <c r="X121" t="s">
        <v>836</v>
      </c>
      <c r="Y121" t="s">
        <v>5</v>
      </c>
      <c r="Z121" t="s">
        <v>172</v>
      </c>
      <c r="AA121">
        <v>44776</v>
      </c>
      <c r="AB121" t="s">
        <v>848</v>
      </c>
      <c r="AC121" t="s">
        <v>843</v>
      </c>
      <c r="AD121">
        <v>18</v>
      </c>
      <c r="AE121" t="s">
        <v>849</v>
      </c>
    </row>
    <row r="122" spans="1:31">
      <c r="A122">
        <v>2018</v>
      </c>
      <c r="B122" t="s">
        <v>198</v>
      </c>
      <c r="C122" t="s">
        <v>732</v>
      </c>
      <c r="D122" t="s">
        <v>838</v>
      </c>
      <c r="E122" t="s">
        <v>176</v>
      </c>
      <c r="F122" t="s">
        <v>839</v>
      </c>
      <c r="G122" t="s">
        <v>767</v>
      </c>
      <c r="H122" t="s">
        <v>840</v>
      </c>
      <c r="I122" t="s">
        <v>834</v>
      </c>
      <c r="K122" t="s">
        <v>841</v>
      </c>
      <c r="L122" t="s">
        <v>842</v>
      </c>
      <c r="M122" t="s">
        <v>5</v>
      </c>
      <c r="P122">
        <v>30.905371423962698</v>
      </c>
      <c r="Q122">
        <v>-84.575599073388702</v>
      </c>
      <c r="R122" t="s">
        <v>8712</v>
      </c>
      <c r="S122">
        <v>40000</v>
      </c>
      <c r="T122" t="s">
        <v>478</v>
      </c>
      <c r="U122" t="s">
        <v>833</v>
      </c>
      <c r="V122" t="s">
        <v>834</v>
      </c>
      <c r="W122" t="s">
        <v>835</v>
      </c>
      <c r="X122" t="s">
        <v>836</v>
      </c>
      <c r="Y122" t="s">
        <v>5</v>
      </c>
      <c r="Z122" t="s">
        <v>8379</v>
      </c>
      <c r="AB122" t="s">
        <v>10359</v>
      </c>
      <c r="AC122" t="s">
        <v>843</v>
      </c>
      <c r="AD122">
        <v>18</v>
      </c>
      <c r="AE122" t="s">
        <v>11119</v>
      </c>
    </row>
    <row r="123" spans="1:31">
      <c r="A123">
        <v>2019</v>
      </c>
      <c r="B123" t="s">
        <v>198</v>
      </c>
      <c r="C123" t="s">
        <v>732</v>
      </c>
      <c r="D123" t="s">
        <v>838</v>
      </c>
      <c r="E123" t="s">
        <v>176</v>
      </c>
      <c r="F123" t="s">
        <v>10361</v>
      </c>
      <c r="G123" t="s">
        <v>767</v>
      </c>
      <c r="H123" t="s">
        <v>840</v>
      </c>
      <c r="I123" t="s">
        <v>834</v>
      </c>
      <c r="K123" t="s">
        <v>8186</v>
      </c>
      <c r="L123" t="s">
        <v>720</v>
      </c>
      <c r="M123" t="s">
        <v>5</v>
      </c>
      <c r="N123">
        <v>35661</v>
      </c>
      <c r="P123">
        <v>34.745747507184198</v>
      </c>
      <c r="Q123">
        <v>-87.663312257483895</v>
      </c>
      <c r="S123">
        <v>35000</v>
      </c>
      <c r="T123" t="s">
        <v>478</v>
      </c>
      <c r="U123" t="s">
        <v>10364</v>
      </c>
      <c r="V123" t="s">
        <v>834</v>
      </c>
      <c r="W123" t="s">
        <v>835</v>
      </c>
      <c r="X123" t="s">
        <v>836</v>
      </c>
      <c r="Y123" t="s">
        <v>5</v>
      </c>
      <c r="Z123" t="s">
        <v>7932</v>
      </c>
      <c r="AA123">
        <v>46050</v>
      </c>
      <c r="AB123" t="s">
        <v>10362</v>
      </c>
      <c r="AC123" t="s">
        <v>843</v>
      </c>
      <c r="AD123">
        <v>18</v>
      </c>
      <c r="AE123" t="s">
        <v>10363</v>
      </c>
    </row>
    <row r="124" spans="1:31">
      <c r="A124">
        <v>2020</v>
      </c>
      <c r="B124" t="s">
        <v>161</v>
      </c>
      <c r="C124" t="s">
        <v>732</v>
      </c>
      <c r="D124" t="s">
        <v>850</v>
      </c>
      <c r="E124" t="s">
        <v>176</v>
      </c>
      <c r="F124" t="s">
        <v>850</v>
      </c>
      <c r="G124" t="s">
        <v>767</v>
      </c>
      <c r="H124" t="s">
        <v>7</v>
      </c>
      <c r="I124" t="s">
        <v>852</v>
      </c>
      <c r="J124" t="s">
        <v>859</v>
      </c>
      <c r="K124" t="s">
        <v>855</v>
      </c>
      <c r="L124" t="s">
        <v>170</v>
      </c>
      <c r="M124" t="s">
        <v>5</v>
      </c>
      <c r="N124">
        <v>95054</v>
      </c>
      <c r="P124">
        <v>37.377829296077401</v>
      </c>
      <c r="Q124">
        <v>-121.978813989176</v>
      </c>
      <c r="R124">
        <v>80</v>
      </c>
      <c r="U124" t="s">
        <v>850</v>
      </c>
      <c r="V124" t="s">
        <v>852</v>
      </c>
      <c r="W124" t="s">
        <v>855</v>
      </c>
      <c r="X124" t="s">
        <v>170</v>
      </c>
      <c r="Y124" t="s">
        <v>5</v>
      </c>
      <c r="Z124" t="s">
        <v>172</v>
      </c>
      <c r="AA124">
        <v>44865</v>
      </c>
      <c r="AB124" t="s">
        <v>313</v>
      </c>
      <c r="AC124" t="s">
        <v>857</v>
      </c>
      <c r="AD124">
        <v>30</v>
      </c>
    </row>
    <row r="125" spans="1:31">
      <c r="A125">
        <v>2021</v>
      </c>
      <c r="B125" t="s">
        <v>198</v>
      </c>
      <c r="C125" t="s">
        <v>732</v>
      </c>
      <c r="D125" t="s">
        <v>850</v>
      </c>
      <c r="E125" t="s">
        <v>176</v>
      </c>
      <c r="F125" t="s">
        <v>851</v>
      </c>
      <c r="G125" t="s">
        <v>799</v>
      </c>
      <c r="H125" t="s">
        <v>7</v>
      </c>
      <c r="I125" t="s">
        <v>852</v>
      </c>
      <c r="J125" t="s">
        <v>853</v>
      </c>
      <c r="K125" t="s">
        <v>187</v>
      </c>
      <c r="L125" t="s">
        <v>188</v>
      </c>
      <c r="M125" t="s">
        <v>5</v>
      </c>
      <c r="N125">
        <v>28208</v>
      </c>
      <c r="O125" t="s">
        <v>854</v>
      </c>
      <c r="P125">
        <v>35.199023863187001</v>
      </c>
      <c r="Q125">
        <v>-80.927061938622998</v>
      </c>
      <c r="R125" t="s">
        <v>8698</v>
      </c>
      <c r="S125">
        <v>5</v>
      </c>
      <c r="T125" t="s">
        <v>822</v>
      </c>
      <c r="U125" t="s">
        <v>850</v>
      </c>
      <c r="V125" t="s">
        <v>852</v>
      </c>
      <c r="W125" t="s">
        <v>855</v>
      </c>
      <c r="X125" t="s">
        <v>170</v>
      </c>
      <c r="Y125" t="s">
        <v>5</v>
      </c>
      <c r="Z125" t="s">
        <v>172</v>
      </c>
      <c r="AA125">
        <v>44899</v>
      </c>
      <c r="AB125" t="s">
        <v>856</v>
      </c>
      <c r="AC125" t="s">
        <v>857</v>
      </c>
      <c r="AD125">
        <v>30</v>
      </c>
      <c r="AE125" t="s">
        <v>858</v>
      </c>
    </row>
    <row r="126" spans="1:31">
      <c r="A126">
        <v>2022</v>
      </c>
      <c r="B126" t="s">
        <v>174</v>
      </c>
      <c r="C126" t="s">
        <v>732</v>
      </c>
      <c r="D126" t="s">
        <v>199</v>
      </c>
      <c r="E126" t="s">
        <v>164</v>
      </c>
      <c r="F126" t="s">
        <v>860</v>
      </c>
      <c r="G126" t="s">
        <v>767</v>
      </c>
      <c r="H126" t="s">
        <v>861</v>
      </c>
      <c r="I126" t="s">
        <v>862</v>
      </c>
      <c r="J126" t="s">
        <v>863</v>
      </c>
      <c r="K126" t="s">
        <v>864</v>
      </c>
      <c r="L126" t="s">
        <v>188</v>
      </c>
      <c r="M126" t="s">
        <v>5</v>
      </c>
      <c r="N126">
        <v>28016</v>
      </c>
      <c r="O126" t="s">
        <v>865</v>
      </c>
      <c r="P126">
        <v>35.279777931537602</v>
      </c>
      <c r="Q126">
        <v>-81.309021189214405</v>
      </c>
      <c r="R126">
        <v>112</v>
      </c>
      <c r="S126">
        <v>250</v>
      </c>
      <c r="T126" t="s">
        <v>866</v>
      </c>
      <c r="U126" t="s">
        <v>199</v>
      </c>
      <c r="V126" t="s">
        <v>202</v>
      </c>
      <c r="W126" t="s">
        <v>204</v>
      </c>
      <c r="Y126" t="s">
        <v>205</v>
      </c>
      <c r="Z126" t="s">
        <v>172</v>
      </c>
      <c r="AA126">
        <v>44776</v>
      </c>
      <c r="AB126" t="s">
        <v>867</v>
      </c>
      <c r="AC126" t="s">
        <v>207</v>
      </c>
      <c r="AD126">
        <v>29</v>
      </c>
      <c r="AE126" t="s">
        <v>868</v>
      </c>
    </row>
    <row r="127" spans="1:31">
      <c r="A127">
        <v>2023</v>
      </c>
      <c r="B127" t="s">
        <v>174</v>
      </c>
      <c r="C127" t="s">
        <v>732</v>
      </c>
      <c r="D127" t="s">
        <v>199</v>
      </c>
      <c r="E127" t="s">
        <v>164</v>
      </c>
      <c r="F127" t="s">
        <v>860</v>
      </c>
      <c r="G127" t="s">
        <v>783</v>
      </c>
      <c r="H127" t="s">
        <v>869</v>
      </c>
      <c r="I127" t="s">
        <v>862</v>
      </c>
      <c r="J127" t="s">
        <v>863</v>
      </c>
      <c r="K127" t="s">
        <v>864</v>
      </c>
      <c r="L127" t="s">
        <v>188</v>
      </c>
      <c r="M127" t="s">
        <v>5</v>
      </c>
      <c r="N127">
        <v>28016</v>
      </c>
      <c r="O127" t="s">
        <v>865</v>
      </c>
      <c r="P127">
        <v>35.279777931537602</v>
      </c>
      <c r="Q127">
        <v>-81.309021189214405</v>
      </c>
      <c r="R127">
        <v>112</v>
      </c>
      <c r="S127">
        <v>15000</v>
      </c>
      <c r="T127" t="s">
        <v>787</v>
      </c>
      <c r="U127" t="s">
        <v>199</v>
      </c>
      <c r="V127" t="s">
        <v>202</v>
      </c>
      <c r="W127" t="s">
        <v>204</v>
      </c>
      <c r="Y127" t="s">
        <v>205</v>
      </c>
      <c r="Z127" t="s">
        <v>172</v>
      </c>
      <c r="AA127">
        <v>44776</v>
      </c>
      <c r="AB127" t="s">
        <v>870</v>
      </c>
      <c r="AC127" t="s">
        <v>207</v>
      </c>
      <c r="AD127">
        <v>29</v>
      </c>
      <c r="AE127" t="s">
        <v>868</v>
      </c>
    </row>
    <row r="128" spans="1:31">
      <c r="A128">
        <v>2024</v>
      </c>
      <c r="B128" t="s">
        <v>392</v>
      </c>
      <c r="C128" t="s">
        <v>732</v>
      </c>
      <c r="D128" t="s">
        <v>871</v>
      </c>
      <c r="E128" t="s">
        <v>176</v>
      </c>
      <c r="F128" t="s">
        <v>884</v>
      </c>
      <c r="G128" t="s">
        <v>735</v>
      </c>
      <c r="H128" t="s">
        <v>874</v>
      </c>
      <c r="I128" t="s">
        <v>875</v>
      </c>
      <c r="J128" t="s">
        <v>885</v>
      </c>
      <c r="K128" t="s">
        <v>886</v>
      </c>
      <c r="L128" t="s">
        <v>436</v>
      </c>
      <c r="M128" t="s">
        <v>5</v>
      </c>
      <c r="N128">
        <v>48377</v>
      </c>
      <c r="O128" t="s">
        <v>887</v>
      </c>
      <c r="P128">
        <v>42.490599294379599</v>
      </c>
      <c r="Q128">
        <v>-83.487091929250198</v>
      </c>
      <c r="S128">
        <v>7000</v>
      </c>
      <c r="U128" t="s">
        <v>871</v>
      </c>
      <c r="V128" t="s">
        <v>875</v>
      </c>
      <c r="W128" t="s">
        <v>881</v>
      </c>
      <c r="X128" t="s">
        <v>740</v>
      </c>
      <c r="Y128" t="s">
        <v>5</v>
      </c>
      <c r="Z128" t="s">
        <v>172</v>
      </c>
      <c r="AA128">
        <v>44777</v>
      </c>
      <c r="AB128" t="s">
        <v>888</v>
      </c>
      <c r="AC128" t="s">
        <v>882</v>
      </c>
      <c r="AD128">
        <v>23</v>
      </c>
    </row>
    <row r="129" spans="1:33">
      <c r="A129">
        <v>2025</v>
      </c>
      <c r="B129" t="s">
        <v>392</v>
      </c>
      <c r="C129" t="s">
        <v>732</v>
      </c>
      <c r="D129" t="s">
        <v>871</v>
      </c>
      <c r="E129" t="s">
        <v>176</v>
      </c>
      <c r="F129" t="s">
        <v>872</v>
      </c>
      <c r="G129" t="s">
        <v>873</v>
      </c>
      <c r="H129" t="s">
        <v>874</v>
      </c>
      <c r="I129" t="s">
        <v>875</v>
      </c>
      <c r="J129" t="s">
        <v>876</v>
      </c>
      <c r="K129" t="s">
        <v>877</v>
      </c>
      <c r="L129" t="s">
        <v>878</v>
      </c>
      <c r="M129" t="s">
        <v>5</v>
      </c>
      <c r="N129">
        <v>42266</v>
      </c>
      <c r="O129" t="s">
        <v>879</v>
      </c>
      <c r="P129">
        <v>36.797650474171597</v>
      </c>
      <c r="Q129">
        <v>-87.421403818031095</v>
      </c>
      <c r="R129" t="s">
        <v>8712</v>
      </c>
      <c r="S129">
        <v>27000</v>
      </c>
      <c r="T129" t="s">
        <v>880</v>
      </c>
      <c r="U129" t="s">
        <v>871</v>
      </c>
      <c r="V129" t="s">
        <v>875</v>
      </c>
      <c r="W129" t="s">
        <v>881</v>
      </c>
      <c r="X129" t="s">
        <v>740</v>
      </c>
      <c r="Y129" t="s">
        <v>5</v>
      </c>
      <c r="Z129" t="s">
        <v>8379</v>
      </c>
      <c r="AB129" t="s">
        <v>10366</v>
      </c>
      <c r="AC129" t="s">
        <v>882</v>
      </c>
      <c r="AD129">
        <v>23</v>
      </c>
      <c r="AE129" t="s">
        <v>10367</v>
      </c>
    </row>
    <row r="130" spans="1:33">
      <c r="A130">
        <v>2026</v>
      </c>
      <c r="B130" t="s">
        <v>392</v>
      </c>
      <c r="C130" t="s">
        <v>732</v>
      </c>
      <c r="D130" t="s">
        <v>871</v>
      </c>
      <c r="E130" t="s">
        <v>176</v>
      </c>
      <c r="G130" t="s">
        <v>8513</v>
      </c>
      <c r="H130" t="s">
        <v>6389</v>
      </c>
      <c r="I130" t="s">
        <v>875</v>
      </c>
      <c r="J130" t="s">
        <v>8514</v>
      </c>
      <c r="K130" t="s">
        <v>8515</v>
      </c>
      <c r="L130" t="s">
        <v>842</v>
      </c>
      <c r="M130" t="s">
        <v>5</v>
      </c>
      <c r="N130">
        <v>30014</v>
      </c>
      <c r="P130">
        <v>33.612400000000001</v>
      </c>
      <c r="Q130">
        <v>-83.842299999999994</v>
      </c>
      <c r="R130" t="s">
        <v>8707</v>
      </c>
      <c r="S130">
        <v>3000</v>
      </c>
      <c r="T130" t="s">
        <v>758</v>
      </c>
      <c r="U130" t="s">
        <v>871</v>
      </c>
      <c r="V130" t="s">
        <v>875</v>
      </c>
      <c r="W130" t="s">
        <v>881</v>
      </c>
      <c r="X130" t="s">
        <v>740</v>
      </c>
      <c r="Y130" t="s">
        <v>5</v>
      </c>
      <c r="Z130" t="s">
        <v>9201</v>
      </c>
      <c r="AB130" t="s">
        <v>10957</v>
      </c>
      <c r="AC130" t="s">
        <v>882</v>
      </c>
      <c r="AD130">
        <v>23</v>
      </c>
      <c r="AE130" t="s">
        <v>10955</v>
      </c>
    </row>
    <row r="131" spans="1:33">
      <c r="A131">
        <v>2027</v>
      </c>
      <c r="B131" t="s">
        <v>198</v>
      </c>
      <c r="C131" t="s">
        <v>732</v>
      </c>
      <c r="D131" t="s">
        <v>889</v>
      </c>
      <c r="E131" t="s">
        <v>164</v>
      </c>
      <c r="F131" t="s">
        <v>890</v>
      </c>
      <c r="G131" t="s">
        <v>783</v>
      </c>
      <c r="H131" t="s">
        <v>784</v>
      </c>
      <c r="I131" t="s">
        <v>891</v>
      </c>
      <c r="J131" t="s">
        <v>892</v>
      </c>
      <c r="K131" t="s">
        <v>890</v>
      </c>
      <c r="L131" t="s">
        <v>214</v>
      </c>
      <c r="M131" t="s">
        <v>6</v>
      </c>
      <c r="P131">
        <v>48.474631874595801</v>
      </c>
      <c r="Q131">
        <v>-89.158614020000002</v>
      </c>
      <c r="R131">
        <v>9</v>
      </c>
      <c r="U131" t="s">
        <v>889</v>
      </c>
      <c r="V131" t="s">
        <v>891</v>
      </c>
      <c r="W131" t="s">
        <v>217</v>
      </c>
      <c r="X131" t="s">
        <v>214</v>
      </c>
      <c r="Y131" t="s">
        <v>6</v>
      </c>
      <c r="Z131" t="s">
        <v>172</v>
      </c>
      <c r="AA131">
        <v>45290</v>
      </c>
      <c r="AB131" t="s">
        <v>893</v>
      </c>
      <c r="AC131" t="s">
        <v>894</v>
      </c>
      <c r="AD131">
        <v>20</v>
      </c>
      <c r="AE131" t="s">
        <v>895</v>
      </c>
    </row>
    <row r="132" spans="1:33">
      <c r="A132">
        <v>2028</v>
      </c>
      <c r="B132" t="s">
        <v>198</v>
      </c>
      <c r="C132" t="s">
        <v>732</v>
      </c>
      <c r="D132" t="s">
        <v>896</v>
      </c>
      <c r="E132" t="s">
        <v>176</v>
      </c>
      <c r="F132" t="s">
        <v>897</v>
      </c>
      <c r="G132" t="s">
        <v>735</v>
      </c>
      <c r="H132" t="s">
        <v>898</v>
      </c>
      <c r="I132" t="s">
        <v>899</v>
      </c>
      <c r="J132" t="s">
        <v>900</v>
      </c>
      <c r="K132" t="s">
        <v>901</v>
      </c>
      <c r="L132" t="s">
        <v>149</v>
      </c>
      <c r="M132" t="s">
        <v>6</v>
      </c>
      <c r="N132" t="s">
        <v>902</v>
      </c>
      <c r="P132">
        <v>46.363866108291099</v>
      </c>
      <c r="Q132">
        <v>-72.393526003493093</v>
      </c>
      <c r="R132" t="s">
        <v>8713</v>
      </c>
      <c r="S132">
        <v>100000</v>
      </c>
      <c r="T132" t="s">
        <v>883</v>
      </c>
      <c r="U132" t="s">
        <v>903</v>
      </c>
      <c r="V132" t="s">
        <v>904</v>
      </c>
      <c r="W132" t="s">
        <v>905</v>
      </c>
      <c r="X132" t="s">
        <v>906</v>
      </c>
      <c r="Y132" t="s">
        <v>907</v>
      </c>
      <c r="Z132" t="s">
        <v>172</v>
      </c>
      <c r="AA132">
        <v>45092</v>
      </c>
      <c r="AB132" t="s">
        <v>908</v>
      </c>
      <c r="AC132" t="s">
        <v>909</v>
      </c>
      <c r="AD132">
        <v>29</v>
      </c>
      <c r="AE132" t="s">
        <v>910</v>
      </c>
    </row>
    <row r="133" spans="1:33">
      <c r="A133">
        <v>2029</v>
      </c>
      <c r="B133" t="s">
        <v>174</v>
      </c>
      <c r="C133" t="s">
        <v>732</v>
      </c>
      <c r="D133" t="s">
        <v>911</v>
      </c>
      <c r="E133" t="s">
        <v>164</v>
      </c>
      <c r="F133" t="s">
        <v>919</v>
      </c>
      <c r="G133" t="s">
        <v>735</v>
      </c>
      <c r="H133" t="s">
        <v>920</v>
      </c>
      <c r="I133" t="s">
        <v>913</v>
      </c>
      <c r="J133" t="s">
        <v>921</v>
      </c>
      <c r="K133" t="s">
        <v>922</v>
      </c>
      <c r="L133" t="s">
        <v>436</v>
      </c>
      <c r="M133" t="s">
        <v>5</v>
      </c>
      <c r="N133">
        <v>49037</v>
      </c>
      <c r="O133" t="s">
        <v>923</v>
      </c>
      <c r="P133">
        <v>42.970727752171499</v>
      </c>
      <c r="Q133">
        <v>-85.466856071426903</v>
      </c>
      <c r="R133">
        <v>9</v>
      </c>
      <c r="S133">
        <v>1334</v>
      </c>
      <c r="T133" t="s">
        <v>883</v>
      </c>
      <c r="U133" t="s">
        <v>924</v>
      </c>
      <c r="V133" t="s">
        <v>904</v>
      </c>
      <c r="W133" t="s">
        <v>925</v>
      </c>
      <c r="X133" t="s">
        <v>925</v>
      </c>
      <c r="Y133" t="s">
        <v>926</v>
      </c>
      <c r="Z133" t="s">
        <v>172</v>
      </c>
      <c r="AA133">
        <v>44776</v>
      </c>
      <c r="AB133" t="s">
        <v>927</v>
      </c>
      <c r="AC133" t="s">
        <v>918</v>
      </c>
      <c r="AD133">
        <v>22</v>
      </c>
    </row>
    <row r="134" spans="1:33">
      <c r="A134">
        <v>2030</v>
      </c>
      <c r="B134" t="s">
        <v>174</v>
      </c>
      <c r="C134" t="s">
        <v>732</v>
      </c>
      <c r="D134" t="s">
        <v>911</v>
      </c>
      <c r="E134" t="s">
        <v>164</v>
      </c>
      <c r="F134" t="s">
        <v>928</v>
      </c>
      <c r="G134" t="s">
        <v>735</v>
      </c>
      <c r="H134" t="s">
        <v>874</v>
      </c>
      <c r="I134" t="s">
        <v>913</v>
      </c>
      <c r="J134" t="s">
        <v>921</v>
      </c>
      <c r="K134" t="s">
        <v>922</v>
      </c>
      <c r="L134" t="s">
        <v>436</v>
      </c>
      <c r="M134" t="s">
        <v>5</v>
      </c>
      <c r="N134">
        <v>49037</v>
      </c>
      <c r="O134" t="s">
        <v>923</v>
      </c>
      <c r="P134">
        <v>42.970727752171499</v>
      </c>
      <c r="Q134">
        <v>-85.466856071426903</v>
      </c>
      <c r="R134">
        <v>9</v>
      </c>
      <c r="S134">
        <v>1334</v>
      </c>
      <c r="T134" t="s">
        <v>883</v>
      </c>
      <c r="U134" t="s">
        <v>924</v>
      </c>
      <c r="V134" t="s">
        <v>904</v>
      </c>
      <c r="W134" t="s">
        <v>925</v>
      </c>
      <c r="X134" t="s">
        <v>925</v>
      </c>
      <c r="Y134" t="s">
        <v>926</v>
      </c>
      <c r="Z134" t="s">
        <v>172</v>
      </c>
      <c r="AA134">
        <v>44776</v>
      </c>
      <c r="AB134" t="s">
        <v>927</v>
      </c>
      <c r="AC134" t="s">
        <v>918</v>
      </c>
      <c r="AD134">
        <v>22</v>
      </c>
    </row>
    <row r="135" spans="1:33">
      <c r="A135">
        <v>2031</v>
      </c>
      <c r="B135" t="s">
        <v>174</v>
      </c>
      <c r="C135" t="s">
        <v>732</v>
      </c>
      <c r="D135" t="s">
        <v>911</v>
      </c>
      <c r="E135" t="s">
        <v>164</v>
      </c>
      <c r="F135" t="s">
        <v>929</v>
      </c>
      <c r="G135" t="s">
        <v>735</v>
      </c>
      <c r="H135" t="s">
        <v>930</v>
      </c>
      <c r="I135" t="s">
        <v>913</v>
      </c>
      <c r="J135" t="s">
        <v>921</v>
      </c>
      <c r="K135" t="s">
        <v>922</v>
      </c>
      <c r="L135" t="s">
        <v>436</v>
      </c>
      <c r="M135" t="s">
        <v>5</v>
      </c>
      <c r="N135">
        <v>49037</v>
      </c>
      <c r="O135" t="s">
        <v>923</v>
      </c>
      <c r="P135">
        <v>42.970727752171499</v>
      </c>
      <c r="Q135">
        <v>-85.466856071426903</v>
      </c>
      <c r="R135">
        <v>18</v>
      </c>
      <c r="S135">
        <v>1334</v>
      </c>
      <c r="T135" t="s">
        <v>883</v>
      </c>
      <c r="U135" t="s">
        <v>924</v>
      </c>
      <c r="V135" t="s">
        <v>904</v>
      </c>
      <c r="W135" t="s">
        <v>925</v>
      </c>
      <c r="X135" t="s">
        <v>925</v>
      </c>
      <c r="Y135" t="s">
        <v>926</v>
      </c>
      <c r="Z135" t="s">
        <v>172</v>
      </c>
      <c r="AA135">
        <v>44776</v>
      </c>
      <c r="AB135" t="s">
        <v>931</v>
      </c>
      <c r="AC135" t="s">
        <v>918</v>
      </c>
      <c r="AD135">
        <v>22</v>
      </c>
      <c r="AE135" t="s">
        <v>932</v>
      </c>
    </row>
    <row r="136" spans="1:33">
      <c r="A136">
        <v>2032</v>
      </c>
      <c r="B136" t="s">
        <v>174</v>
      </c>
      <c r="C136" t="s">
        <v>732</v>
      </c>
      <c r="D136" t="s">
        <v>911</v>
      </c>
      <c r="E136" t="s">
        <v>176</v>
      </c>
      <c r="F136" t="s">
        <v>912</v>
      </c>
      <c r="G136" t="s">
        <v>735</v>
      </c>
      <c r="H136" t="s">
        <v>874</v>
      </c>
      <c r="I136" t="s">
        <v>913</v>
      </c>
      <c r="J136" t="s">
        <v>914</v>
      </c>
      <c r="K136" t="s">
        <v>915</v>
      </c>
      <c r="L136" t="s">
        <v>916</v>
      </c>
      <c r="M136" t="s">
        <v>5</v>
      </c>
      <c r="N136">
        <v>44035</v>
      </c>
      <c r="O136" t="s">
        <v>917</v>
      </c>
      <c r="P136">
        <v>41.371625960150602</v>
      </c>
      <c r="Q136">
        <v>-82.1023341390719</v>
      </c>
      <c r="R136">
        <v>146</v>
      </c>
      <c r="S136">
        <v>2500</v>
      </c>
      <c r="T136" t="s">
        <v>883</v>
      </c>
      <c r="U136" t="s">
        <v>903</v>
      </c>
      <c r="V136" t="s">
        <v>904</v>
      </c>
      <c r="W136" t="s">
        <v>905</v>
      </c>
      <c r="X136" t="s">
        <v>906</v>
      </c>
      <c r="Y136" t="s">
        <v>907</v>
      </c>
      <c r="Z136" t="s">
        <v>8379</v>
      </c>
      <c r="AB136" t="s">
        <v>10369</v>
      </c>
      <c r="AC136" t="s">
        <v>918</v>
      </c>
      <c r="AD136">
        <v>22</v>
      </c>
    </row>
    <row r="137" spans="1:33">
      <c r="A137">
        <v>2033</v>
      </c>
      <c r="B137" t="s">
        <v>161</v>
      </c>
      <c r="C137" t="s">
        <v>732</v>
      </c>
      <c r="D137" t="s">
        <v>933</v>
      </c>
      <c r="E137" t="s">
        <v>176</v>
      </c>
      <c r="F137" t="s">
        <v>933</v>
      </c>
      <c r="G137" t="s">
        <v>750</v>
      </c>
      <c r="H137" t="s">
        <v>934</v>
      </c>
      <c r="I137" t="s">
        <v>935</v>
      </c>
      <c r="J137" t="s">
        <v>936</v>
      </c>
      <c r="K137" t="s">
        <v>937</v>
      </c>
      <c r="L137" t="s">
        <v>170</v>
      </c>
      <c r="M137" t="s">
        <v>5</v>
      </c>
      <c r="N137">
        <v>93012</v>
      </c>
      <c r="P137">
        <v>34.196816726197703</v>
      </c>
      <c r="Q137">
        <v>-119.008733604113</v>
      </c>
      <c r="R137">
        <v>10</v>
      </c>
      <c r="T137" t="s">
        <v>743</v>
      </c>
      <c r="U137" t="s">
        <v>933</v>
      </c>
      <c r="V137" t="s">
        <v>935</v>
      </c>
      <c r="W137" t="s">
        <v>937</v>
      </c>
      <c r="X137" t="s">
        <v>170</v>
      </c>
      <c r="Y137" t="s">
        <v>5</v>
      </c>
      <c r="Z137" t="s">
        <v>172</v>
      </c>
      <c r="AA137">
        <v>45339</v>
      </c>
      <c r="AB137" t="s">
        <v>938</v>
      </c>
      <c r="AC137" t="s">
        <v>939</v>
      </c>
      <c r="AD137">
        <v>34</v>
      </c>
      <c r="AF137" t="s">
        <v>940</v>
      </c>
      <c r="AG137" t="s">
        <v>941</v>
      </c>
    </row>
    <row r="138" spans="1:33">
      <c r="A138">
        <v>2034</v>
      </c>
      <c r="B138" t="s">
        <v>198</v>
      </c>
      <c r="C138" t="s">
        <v>732</v>
      </c>
      <c r="D138" t="s">
        <v>942</v>
      </c>
      <c r="E138" t="s">
        <v>176</v>
      </c>
      <c r="F138" t="s">
        <v>942</v>
      </c>
      <c r="G138" t="s">
        <v>767</v>
      </c>
      <c r="H138" t="s">
        <v>840</v>
      </c>
      <c r="I138" t="s">
        <v>943</v>
      </c>
      <c r="J138" t="s">
        <v>944</v>
      </c>
      <c r="K138" t="s">
        <v>945</v>
      </c>
      <c r="L138" t="s">
        <v>772</v>
      </c>
      <c r="M138" t="s">
        <v>5</v>
      </c>
      <c r="N138">
        <v>70522</v>
      </c>
      <c r="O138" t="s">
        <v>946</v>
      </c>
      <c r="P138">
        <v>29.682028224720899</v>
      </c>
      <c r="Q138">
        <v>-91.456384674051804</v>
      </c>
      <c r="R138" t="s">
        <v>8709</v>
      </c>
      <c r="U138" t="s">
        <v>942</v>
      </c>
      <c r="V138" t="s">
        <v>943</v>
      </c>
      <c r="W138" t="s">
        <v>947</v>
      </c>
      <c r="X138" t="s">
        <v>842</v>
      </c>
      <c r="Y138" t="s">
        <v>5</v>
      </c>
      <c r="Z138" t="s">
        <v>172</v>
      </c>
      <c r="AA138">
        <v>44865</v>
      </c>
      <c r="AB138" t="s">
        <v>313</v>
      </c>
      <c r="AC138" t="s">
        <v>948</v>
      </c>
      <c r="AD138">
        <v>25</v>
      </c>
    </row>
    <row r="139" spans="1:33">
      <c r="A139">
        <v>2035</v>
      </c>
      <c r="B139" t="s">
        <v>161</v>
      </c>
      <c r="C139" t="s">
        <v>732</v>
      </c>
      <c r="D139" t="s">
        <v>942</v>
      </c>
      <c r="E139" t="s">
        <v>176</v>
      </c>
      <c r="F139" t="s">
        <v>942</v>
      </c>
      <c r="G139" t="s">
        <v>767</v>
      </c>
      <c r="H139" t="s">
        <v>840</v>
      </c>
      <c r="I139" t="s">
        <v>943</v>
      </c>
      <c r="J139" t="s">
        <v>949</v>
      </c>
      <c r="K139" t="s">
        <v>947</v>
      </c>
      <c r="L139" t="s">
        <v>842</v>
      </c>
      <c r="M139" t="s">
        <v>5</v>
      </c>
      <c r="N139">
        <v>30062</v>
      </c>
      <c r="O139" t="s">
        <v>950</v>
      </c>
      <c r="P139">
        <v>33.950000000000003</v>
      </c>
      <c r="Q139">
        <v>-84.54</v>
      </c>
      <c r="R139">
        <v>15</v>
      </c>
      <c r="U139" t="s">
        <v>942</v>
      </c>
      <c r="V139" t="s">
        <v>943</v>
      </c>
      <c r="W139" t="s">
        <v>947</v>
      </c>
      <c r="X139" t="s">
        <v>842</v>
      </c>
      <c r="Y139" t="s">
        <v>5</v>
      </c>
      <c r="Z139" t="s">
        <v>172</v>
      </c>
      <c r="AA139">
        <v>44865</v>
      </c>
      <c r="AB139" t="s">
        <v>313</v>
      </c>
      <c r="AC139" t="s">
        <v>948</v>
      </c>
      <c r="AD139">
        <v>25</v>
      </c>
    </row>
    <row r="140" spans="1:33">
      <c r="A140">
        <v>2036</v>
      </c>
      <c r="B140" t="s">
        <v>392</v>
      </c>
      <c r="C140" t="s">
        <v>732</v>
      </c>
      <c r="D140" t="s">
        <v>942</v>
      </c>
      <c r="E140" t="s">
        <v>176</v>
      </c>
      <c r="F140" t="s">
        <v>942</v>
      </c>
      <c r="G140" t="s">
        <v>767</v>
      </c>
      <c r="H140" t="s">
        <v>840</v>
      </c>
      <c r="I140" t="s">
        <v>943</v>
      </c>
      <c r="K140" t="s">
        <v>10370</v>
      </c>
      <c r="L140" t="s">
        <v>786</v>
      </c>
      <c r="M140" t="s">
        <v>5</v>
      </c>
      <c r="P140">
        <v>33.447009712623903</v>
      </c>
      <c r="Q140">
        <v>-80.891801199305505</v>
      </c>
      <c r="S140">
        <v>25000</v>
      </c>
      <c r="T140" t="s">
        <v>959</v>
      </c>
      <c r="U140" t="s">
        <v>942</v>
      </c>
      <c r="V140" t="s">
        <v>943</v>
      </c>
      <c r="W140" t="s">
        <v>947</v>
      </c>
      <c r="X140" t="s">
        <v>842</v>
      </c>
      <c r="Y140" t="s">
        <v>5</v>
      </c>
      <c r="Z140" t="s">
        <v>7932</v>
      </c>
      <c r="AB140" t="s">
        <v>10371</v>
      </c>
      <c r="AC140" t="s">
        <v>948</v>
      </c>
      <c r="AD140">
        <v>25</v>
      </c>
      <c r="AE140" t="s">
        <v>11129</v>
      </c>
    </row>
    <row r="141" spans="1:33">
      <c r="A141">
        <v>2037</v>
      </c>
      <c r="B141" t="s">
        <v>174</v>
      </c>
      <c r="C141" t="s">
        <v>732</v>
      </c>
      <c r="D141" t="s">
        <v>951</v>
      </c>
      <c r="E141" t="s">
        <v>164</v>
      </c>
      <c r="F141" t="s">
        <v>952</v>
      </c>
      <c r="G141" t="s">
        <v>783</v>
      </c>
      <c r="H141" t="s">
        <v>953</v>
      </c>
      <c r="J141" t="s">
        <v>954</v>
      </c>
      <c r="K141" t="s">
        <v>955</v>
      </c>
      <c r="L141" t="s">
        <v>956</v>
      </c>
      <c r="M141" t="s">
        <v>957</v>
      </c>
      <c r="O141" t="s">
        <v>958</v>
      </c>
      <c r="P141">
        <v>27.2</v>
      </c>
      <c r="Q141">
        <v>-112.18</v>
      </c>
      <c r="R141">
        <v>2300</v>
      </c>
      <c r="S141">
        <v>1700</v>
      </c>
      <c r="T141" t="s">
        <v>959</v>
      </c>
      <c r="U141" t="s">
        <v>960</v>
      </c>
      <c r="W141" t="s">
        <v>961</v>
      </c>
      <c r="X141" t="s">
        <v>962</v>
      </c>
      <c r="Y141" t="s">
        <v>963</v>
      </c>
      <c r="Z141" t="s">
        <v>172</v>
      </c>
      <c r="AA141">
        <v>44776</v>
      </c>
      <c r="AB141" t="s">
        <v>964</v>
      </c>
      <c r="AC141" t="s">
        <v>965</v>
      </c>
      <c r="AD141">
        <v>19</v>
      </c>
      <c r="AE141" t="s">
        <v>966</v>
      </c>
    </row>
    <row r="142" spans="1:33">
      <c r="A142">
        <v>2038</v>
      </c>
      <c r="B142" t="s">
        <v>174</v>
      </c>
      <c r="C142" t="s">
        <v>732</v>
      </c>
      <c r="D142" t="s">
        <v>967</v>
      </c>
      <c r="E142" t="s">
        <v>176</v>
      </c>
      <c r="F142" t="s">
        <v>967</v>
      </c>
      <c r="G142" t="s">
        <v>783</v>
      </c>
      <c r="H142" t="s">
        <v>7</v>
      </c>
      <c r="I142" t="s">
        <v>968</v>
      </c>
      <c r="J142" t="s">
        <v>969</v>
      </c>
      <c r="K142" t="s">
        <v>970</v>
      </c>
      <c r="L142" t="s">
        <v>182</v>
      </c>
      <c r="M142" t="s">
        <v>5</v>
      </c>
      <c r="N142">
        <v>89015</v>
      </c>
      <c r="O142" t="s">
        <v>971</v>
      </c>
      <c r="P142">
        <v>36.035664953409601</v>
      </c>
      <c r="Q142">
        <v>-115.000748304536</v>
      </c>
      <c r="R142">
        <v>100</v>
      </c>
      <c r="S142">
        <v>25000</v>
      </c>
      <c r="T142" t="s">
        <v>959</v>
      </c>
      <c r="U142" t="s">
        <v>967</v>
      </c>
      <c r="V142" t="s">
        <v>968</v>
      </c>
      <c r="W142" t="s">
        <v>970</v>
      </c>
      <c r="X142" t="s">
        <v>182</v>
      </c>
      <c r="Y142" t="s">
        <v>5</v>
      </c>
      <c r="Z142" t="s">
        <v>8379</v>
      </c>
      <c r="AB142" t="s">
        <v>10372</v>
      </c>
      <c r="AC142" t="s">
        <v>972</v>
      </c>
      <c r="AD142">
        <v>22</v>
      </c>
      <c r="AE142" t="s">
        <v>973</v>
      </c>
    </row>
    <row r="143" spans="1:33">
      <c r="A143">
        <v>2039</v>
      </c>
      <c r="B143" t="s">
        <v>174</v>
      </c>
      <c r="C143" t="s">
        <v>732</v>
      </c>
      <c r="D143" t="s">
        <v>974</v>
      </c>
      <c r="E143" t="s">
        <v>176</v>
      </c>
      <c r="F143" t="s">
        <v>975</v>
      </c>
      <c r="G143" t="s">
        <v>783</v>
      </c>
      <c r="H143" t="s">
        <v>976</v>
      </c>
      <c r="I143" t="s">
        <v>977</v>
      </c>
      <c r="J143" t="s">
        <v>978</v>
      </c>
      <c r="K143" t="s">
        <v>979</v>
      </c>
      <c r="L143" t="s">
        <v>755</v>
      </c>
      <c r="M143" t="s">
        <v>5</v>
      </c>
      <c r="N143">
        <v>79065</v>
      </c>
      <c r="O143" t="s">
        <v>980</v>
      </c>
      <c r="P143">
        <v>35.510098707105598</v>
      </c>
      <c r="Q143">
        <v>-101.01439661939899</v>
      </c>
      <c r="R143">
        <v>50</v>
      </c>
      <c r="U143" t="s">
        <v>974</v>
      </c>
      <c r="V143" t="s">
        <v>977</v>
      </c>
      <c r="W143" t="s">
        <v>981</v>
      </c>
      <c r="X143" t="s">
        <v>740</v>
      </c>
      <c r="Y143" t="s">
        <v>5</v>
      </c>
      <c r="Z143" t="s">
        <v>172</v>
      </c>
      <c r="AA143">
        <v>45289</v>
      </c>
      <c r="AC143" t="s">
        <v>982</v>
      </c>
      <c r="AD143">
        <v>26</v>
      </c>
    </row>
    <row r="144" spans="1:33">
      <c r="A144">
        <v>2040</v>
      </c>
      <c r="B144" t="s">
        <v>174</v>
      </c>
      <c r="C144" t="s">
        <v>732</v>
      </c>
      <c r="D144" t="s">
        <v>974</v>
      </c>
      <c r="E144" t="s">
        <v>176</v>
      </c>
      <c r="F144" t="s">
        <v>975</v>
      </c>
      <c r="G144" t="s">
        <v>767</v>
      </c>
      <c r="H144" t="s">
        <v>976</v>
      </c>
      <c r="I144" t="s">
        <v>977</v>
      </c>
      <c r="J144" t="s">
        <v>978</v>
      </c>
      <c r="K144" t="s">
        <v>979</v>
      </c>
      <c r="L144" t="s">
        <v>755</v>
      </c>
      <c r="M144" t="s">
        <v>5</v>
      </c>
      <c r="N144">
        <v>79065</v>
      </c>
      <c r="O144" t="s">
        <v>980</v>
      </c>
      <c r="P144">
        <v>35.510098707105598</v>
      </c>
      <c r="Q144">
        <v>-101.01439661939899</v>
      </c>
      <c r="R144">
        <v>50</v>
      </c>
      <c r="U144" t="s">
        <v>974</v>
      </c>
      <c r="V144" t="s">
        <v>977</v>
      </c>
      <c r="W144" t="s">
        <v>981</v>
      </c>
      <c r="X144" t="s">
        <v>740</v>
      </c>
      <c r="Y144" t="s">
        <v>5</v>
      </c>
      <c r="Z144" t="s">
        <v>172</v>
      </c>
      <c r="AA144">
        <v>45289</v>
      </c>
      <c r="AC144" t="s">
        <v>982</v>
      </c>
      <c r="AD144">
        <v>26</v>
      </c>
    </row>
    <row r="145" spans="1:34">
      <c r="A145">
        <v>2041</v>
      </c>
      <c r="B145" t="s">
        <v>161</v>
      </c>
      <c r="C145" t="s">
        <v>732</v>
      </c>
      <c r="D145" t="s">
        <v>983</v>
      </c>
      <c r="E145" t="s">
        <v>176</v>
      </c>
      <c r="F145" t="s">
        <v>983</v>
      </c>
      <c r="G145" t="s">
        <v>799</v>
      </c>
      <c r="H145" t="s">
        <v>7</v>
      </c>
      <c r="I145" t="s">
        <v>984</v>
      </c>
      <c r="J145" t="s">
        <v>985</v>
      </c>
      <c r="K145" t="s">
        <v>986</v>
      </c>
      <c r="L145" t="s">
        <v>987</v>
      </c>
      <c r="M145" t="s">
        <v>5</v>
      </c>
      <c r="N145">
        <v>53211</v>
      </c>
      <c r="O145" t="s">
        <v>988</v>
      </c>
      <c r="P145">
        <v>43.092141975279901</v>
      </c>
      <c r="Q145">
        <v>-87.893141873623506</v>
      </c>
      <c r="R145">
        <v>2</v>
      </c>
      <c r="U145" t="s">
        <v>983</v>
      </c>
      <c r="V145" t="s">
        <v>984</v>
      </c>
      <c r="W145" t="s">
        <v>986</v>
      </c>
      <c r="X145" t="s">
        <v>987</v>
      </c>
      <c r="Y145" t="s">
        <v>5</v>
      </c>
      <c r="Z145" t="s">
        <v>172</v>
      </c>
      <c r="AA145">
        <v>45209</v>
      </c>
      <c r="AB145" t="s">
        <v>989</v>
      </c>
      <c r="AC145" t="s">
        <v>990</v>
      </c>
      <c r="AD145">
        <v>29</v>
      </c>
      <c r="AE145" t="s">
        <v>991</v>
      </c>
    </row>
    <row r="146" spans="1:34">
      <c r="A146">
        <v>2042</v>
      </c>
      <c r="B146" t="s">
        <v>161</v>
      </c>
      <c r="C146" t="s">
        <v>732</v>
      </c>
      <c r="D146" t="s">
        <v>239</v>
      </c>
      <c r="E146" t="s">
        <v>164</v>
      </c>
      <c r="F146" t="s">
        <v>240</v>
      </c>
      <c r="G146" t="s">
        <v>783</v>
      </c>
      <c r="H146" t="s">
        <v>869</v>
      </c>
      <c r="I146" t="s">
        <v>241</v>
      </c>
      <c r="J146" t="s">
        <v>242</v>
      </c>
      <c r="K146" t="s">
        <v>243</v>
      </c>
      <c r="L146" t="s">
        <v>170</v>
      </c>
      <c r="M146" t="s">
        <v>5</v>
      </c>
      <c r="N146">
        <v>92251</v>
      </c>
      <c r="P146">
        <v>32.848538462017999</v>
      </c>
      <c r="Q146">
        <v>-115.57108641814899</v>
      </c>
      <c r="R146">
        <v>50</v>
      </c>
      <c r="S146">
        <v>5800</v>
      </c>
      <c r="T146" t="s">
        <v>184</v>
      </c>
      <c r="U146" t="s">
        <v>239</v>
      </c>
      <c r="V146" t="s">
        <v>241</v>
      </c>
      <c r="W146" t="s">
        <v>244</v>
      </c>
      <c r="X146" t="s">
        <v>245</v>
      </c>
      <c r="Y146" t="s">
        <v>246</v>
      </c>
      <c r="Z146" t="s">
        <v>172</v>
      </c>
      <c r="AA146">
        <v>44865</v>
      </c>
      <c r="AB146" t="s">
        <v>247</v>
      </c>
      <c r="AC146" t="s">
        <v>992</v>
      </c>
      <c r="AD146">
        <v>26</v>
      </c>
      <c r="AE146" t="s">
        <v>993</v>
      </c>
    </row>
    <row r="147" spans="1:34">
      <c r="A147">
        <v>2043</v>
      </c>
      <c r="B147" t="s">
        <v>161</v>
      </c>
      <c r="C147" t="s">
        <v>732</v>
      </c>
      <c r="D147" t="s">
        <v>239</v>
      </c>
      <c r="E147" t="s">
        <v>164</v>
      </c>
      <c r="F147" t="s">
        <v>240</v>
      </c>
      <c r="G147" t="s">
        <v>783</v>
      </c>
      <c r="H147" t="s">
        <v>994</v>
      </c>
      <c r="I147" t="s">
        <v>241</v>
      </c>
      <c r="J147" t="s">
        <v>242</v>
      </c>
      <c r="K147" t="s">
        <v>243</v>
      </c>
      <c r="L147" t="s">
        <v>170</v>
      </c>
      <c r="M147" t="s">
        <v>5</v>
      </c>
      <c r="N147">
        <v>92251</v>
      </c>
      <c r="P147">
        <v>32.848538462017999</v>
      </c>
      <c r="Q147">
        <v>-115.57108641814899</v>
      </c>
      <c r="R147">
        <v>50</v>
      </c>
      <c r="S147">
        <v>5800</v>
      </c>
      <c r="T147" t="s">
        <v>184</v>
      </c>
      <c r="U147" t="s">
        <v>239</v>
      </c>
      <c r="V147" t="s">
        <v>241</v>
      </c>
      <c r="W147" t="s">
        <v>244</v>
      </c>
      <c r="X147" t="s">
        <v>245</v>
      </c>
      <c r="Y147" t="s">
        <v>246</v>
      </c>
      <c r="Z147" t="s">
        <v>172</v>
      </c>
      <c r="AA147">
        <v>44865</v>
      </c>
      <c r="AB147" t="s">
        <v>247</v>
      </c>
      <c r="AC147" t="s">
        <v>992</v>
      </c>
      <c r="AD147">
        <v>26</v>
      </c>
      <c r="AE147" t="s">
        <v>993</v>
      </c>
    </row>
    <row r="148" spans="1:34">
      <c r="A148">
        <v>2044</v>
      </c>
      <c r="B148" t="s">
        <v>198</v>
      </c>
      <c r="C148" t="s">
        <v>732</v>
      </c>
      <c r="D148" t="s">
        <v>995</v>
      </c>
      <c r="E148" t="s">
        <v>164</v>
      </c>
      <c r="F148" t="s">
        <v>996</v>
      </c>
      <c r="G148" t="s">
        <v>783</v>
      </c>
      <c r="H148" t="s">
        <v>7649</v>
      </c>
      <c r="I148" t="s">
        <v>11146</v>
      </c>
      <c r="J148" t="s">
        <v>11147</v>
      </c>
      <c r="K148" t="s">
        <v>11148</v>
      </c>
      <c r="L148" t="s">
        <v>997</v>
      </c>
      <c r="M148" t="s">
        <v>6</v>
      </c>
      <c r="N148" t="s">
        <v>11149</v>
      </c>
      <c r="O148" t="s">
        <v>998</v>
      </c>
      <c r="P148">
        <v>51.785299999999999</v>
      </c>
      <c r="Q148">
        <v>-113.6841</v>
      </c>
      <c r="R148">
        <v>42</v>
      </c>
      <c r="S148">
        <v>100</v>
      </c>
      <c r="T148" t="s">
        <v>184</v>
      </c>
      <c r="U148" t="s">
        <v>999</v>
      </c>
      <c r="V148" t="s">
        <v>1142</v>
      </c>
      <c r="W148" t="s">
        <v>1000</v>
      </c>
      <c r="X148" t="s">
        <v>997</v>
      </c>
      <c r="Y148" t="s">
        <v>6</v>
      </c>
      <c r="Z148" t="s">
        <v>8379</v>
      </c>
      <c r="AB148" t="s">
        <v>11152</v>
      </c>
      <c r="AC148" t="s">
        <v>1001</v>
      </c>
      <c r="AD148">
        <v>22</v>
      </c>
      <c r="AE148" t="s">
        <v>11151</v>
      </c>
    </row>
    <row r="149" spans="1:34">
      <c r="A149">
        <v>2045</v>
      </c>
      <c r="B149" t="s">
        <v>392</v>
      </c>
      <c r="C149" t="s">
        <v>732</v>
      </c>
      <c r="D149" t="s">
        <v>1002</v>
      </c>
      <c r="E149" t="s">
        <v>164</v>
      </c>
      <c r="F149" t="s">
        <v>1003</v>
      </c>
      <c r="G149" t="s">
        <v>1004</v>
      </c>
      <c r="H149" t="s">
        <v>1005</v>
      </c>
      <c r="I149" t="s">
        <v>1006</v>
      </c>
      <c r="J149" t="s">
        <v>1007</v>
      </c>
      <c r="K149" t="s">
        <v>1003</v>
      </c>
      <c r="L149" t="s">
        <v>149</v>
      </c>
      <c r="M149" t="s">
        <v>6</v>
      </c>
      <c r="P149">
        <v>46.341182278161</v>
      </c>
      <c r="Q149">
        <v>-72.374086369536002</v>
      </c>
      <c r="R149" t="s">
        <v>8713</v>
      </c>
      <c r="S149">
        <v>45000</v>
      </c>
      <c r="T149" t="s">
        <v>883</v>
      </c>
      <c r="U149" t="s">
        <v>1008</v>
      </c>
      <c r="V149" t="s">
        <v>1006</v>
      </c>
      <c r="W149" t="s">
        <v>1009</v>
      </c>
      <c r="X149" t="s">
        <v>1010</v>
      </c>
      <c r="Y149" t="s">
        <v>1011</v>
      </c>
      <c r="Z149" t="s">
        <v>172</v>
      </c>
      <c r="AA149">
        <v>45465</v>
      </c>
      <c r="AB149" t="s">
        <v>1012</v>
      </c>
      <c r="AC149" t="s">
        <v>8031</v>
      </c>
      <c r="AD149">
        <v>30</v>
      </c>
      <c r="AE149" t="s">
        <v>10961</v>
      </c>
    </row>
    <row r="150" spans="1:34">
      <c r="A150">
        <v>2046</v>
      </c>
      <c r="B150" t="s">
        <v>198</v>
      </c>
      <c r="C150" t="s">
        <v>732</v>
      </c>
      <c r="D150" t="s">
        <v>1013</v>
      </c>
      <c r="E150" t="s">
        <v>176</v>
      </c>
      <c r="F150" t="s">
        <v>1014</v>
      </c>
      <c r="G150" t="s">
        <v>783</v>
      </c>
      <c r="H150" t="s">
        <v>1015</v>
      </c>
      <c r="I150" t="s">
        <v>1016</v>
      </c>
      <c r="J150" t="s">
        <v>1017</v>
      </c>
      <c r="K150" t="s">
        <v>1018</v>
      </c>
      <c r="L150" t="s">
        <v>504</v>
      </c>
      <c r="M150" t="s">
        <v>6</v>
      </c>
      <c r="N150" t="s">
        <v>1019</v>
      </c>
      <c r="O150" t="s">
        <v>1020</v>
      </c>
      <c r="P150">
        <v>47.403399999999998</v>
      </c>
      <c r="Q150">
        <v>-79.622249999999994</v>
      </c>
      <c r="R150">
        <v>27</v>
      </c>
      <c r="S150">
        <v>6500</v>
      </c>
      <c r="T150" t="s">
        <v>331</v>
      </c>
      <c r="U150" t="s">
        <v>1021</v>
      </c>
      <c r="V150" t="s">
        <v>1016</v>
      </c>
      <c r="W150" t="s">
        <v>217</v>
      </c>
      <c r="X150" t="s">
        <v>214</v>
      </c>
      <c r="Y150" t="s">
        <v>6</v>
      </c>
      <c r="Z150" t="s">
        <v>8379</v>
      </c>
      <c r="AB150" t="s">
        <v>1022</v>
      </c>
      <c r="AC150" t="s">
        <v>1023</v>
      </c>
      <c r="AD150">
        <v>30</v>
      </c>
      <c r="AE150" t="s">
        <v>10376</v>
      </c>
    </row>
    <row r="151" spans="1:34">
      <c r="A151">
        <v>2047</v>
      </c>
      <c r="B151" t="s">
        <v>198</v>
      </c>
      <c r="C151" t="s">
        <v>732</v>
      </c>
      <c r="D151" t="s">
        <v>1013</v>
      </c>
      <c r="E151" t="s">
        <v>176</v>
      </c>
      <c r="F151" t="s">
        <v>1014</v>
      </c>
      <c r="G151" t="s">
        <v>783</v>
      </c>
      <c r="H151" t="s">
        <v>1015</v>
      </c>
      <c r="I151" t="s">
        <v>1016</v>
      </c>
      <c r="K151" t="s">
        <v>10378</v>
      </c>
      <c r="L151" t="s">
        <v>214</v>
      </c>
      <c r="M151" t="s">
        <v>6</v>
      </c>
      <c r="N151" t="s">
        <v>10379</v>
      </c>
      <c r="P151">
        <v>47.505177764251698</v>
      </c>
      <c r="Q151">
        <v>-79.698094132444197</v>
      </c>
      <c r="R151">
        <v>27</v>
      </c>
      <c r="S151">
        <v>20</v>
      </c>
      <c r="T151" t="s">
        <v>10382</v>
      </c>
      <c r="U151" t="s">
        <v>1021</v>
      </c>
      <c r="V151" t="s">
        <v>1016</v>
      </c>
      <c r="W151" t="s">
        <v>217</v>
      </c>
      <c r="X151" t="s">
        <v>214</v>
      </c>
      <c r="Y151" t="s">
        <v>6</v>
      </c>
      <c r="Z151" t="s">
        <v>9201</v>
      </c>
      <c r="AB151" t="s">
        <v>10380</v>
      </c>
      <c r="AC151" t="s">
        <v>1023</v>
      </c>
      <c r="AD151">
        <v>30</v>
      </c>
      <c r="AE151" t="s">
        <v>1024</v>
      </c>
    </row>
    <row r="152" spans="1:34">
      <c r="A152">
        <v>2048</v>
      </c>
      <c r="B152" t="s">
        <v>198</v>
      </c>
      <c r="C152" t="s">
        <v>732</v>
      </c>
      <c r="D152" t="s">
        <v>1025</v>
      </c>
      <c r="E152" t="s">
        <v>164</v>
      </c>
      <c r="F152" t="s">
        <v>1026</v>
      </c>
      <c r="G152" t="s">
        <v>783</v>
      </c>
      <c r="H152" t="s">
        <v>8164</v>
      </c>
      <c r="I152" t="s">
        <v>1027</v>
      </c>
      <c r="K152" t="s">
        <v>1028</v>
      </c>
      <c r="L152" t="s">
        <v>772</v>
      </c>
      <c r="M152" t="s">
        <v>5</v>
      </c>
      <c r="P152">
        <v>30.203499999999998</v>
      </c>
      <c r="Q152">
        <v>-90.911199999999994</v>
      </c>
      <c r="R152" t="s">
        <v>8714</v>
      </c>
      <c r="S152">
        <v>135000</v>
      </c>
      <c r="T152" t="s">
        <v>1029</v>
      </c>
      <c r="U152" t="s">
        <v>1025</v>
      </c>
      <c r="V152" t="s">
        <v>1030</v>
      </c>
      <c r="W152" t="s">
        <v>1031</v>
      </c>
      <c r="X152" t="s">
        <v>363</v>
      </c>
      <c r="Y152" t="s">
        <v>246</v>
      </c>
      <c r="Z152" t="s">
        <v>8379</v>
      </c>
      <c r="AB152" t="s">
        <v>10385</v>
      </c>
      <c r="AC152" t="s">
        <v>1032</v>
      </c>
      <c r="AD152">
        <v>27</v>
      </c>
      <c r="AE152" t="s">
        <v>10954</v>
      </c>
    </row>
    <row r="153" spans="1:34">
      <c r="A153">
        <v>2049</v>
      </c>
      <c r="B153" t="s">
        <v>10938</v>
      </c>
      <c r="C153" t="s">
        <v>732</v>
      </c>
      <c r="D153" t="s">
        <v>1033</v>
      </c>
      <c r="E153" t="s">
        <v>164</v>
      </c>
      <c r="F153" t="s">
        <v>1033</v>
      </c>
      <c r="G153" t="s">
        <v>799</v>
      </c>
      <c r="H153" t="s">
        <v>800</v>
      </c>
      <c r="I153" t="s">
        <v>1034</v>
      </c>
      <c r="J153" t="s">
        <v>1035</v>
      </c>
      <c r="K153" t="s">
        <v>1036</v>
      </c>
      <c r="L153" t="s">
        <v>170</v>
      </c>
      <c r="M153" t="s">
        <v>5</v>
      </c>
      <c r="N153">
        <v>92617</v>
      </c>
      <c r="O153" t="s">
        <v>1037</v>
      </c>
      <c r="P153">
        <v>33.642735258494497</v>
      </c>
      <c r="Q153">
        <v>-117.855493916245</v>
      </c>
      <c r="R153">
        <v>73</v>
      </c>
      <c r="S153">
        <v>100</v>
      </c>
      <c r="T153" t="s">
        <v>959</v>
      </c>
      <c r="U153" t="s">
        <v>1038</v>
      </c>
      <c r="V153" t="s">
        <v>1034</v>
      </c>
      <c r="W153" t="s">
        <v>1036</v>
      </c>
      <c r="X153" t="s">
        <v>170</v>
      </c>
      <c r="Y153" t="s">
        <v>5</v>
      </c>
      <c r="Z153" t="s">
        <v>8379</v>
      </c>
      <c r="AB153" t="s">
        <v>10386</v>
      </c>
      <c r="AC153" t="s">
        <v>1039</v>
      </c>
      <c r="AD153">
        <v>18</v>
      </c>
    </row>
    <row r="154" spans="1:34">
      <c r="A154">
        <v>2050</v>
      </c>
      <c r="B154" t="s">
        <v>198</v>
      </c>
      <c r="C154" t="s">
        <v>732</v>
      </c>
      <c r="D154" t="s">
        <v>6451</v>
      </c>
      <c r="E154" t="s">
        <v>176</v>
      </c>
      <c r="F154" t="s">
        <v>6451</v>
      </c>
      <c r="G154" t="s">
        <v>767</v>
      </c>
      <c r="H154" t="s">
        <v>840</v>
      </c>
      <c r="I154" t="s">
        <v>6452</v>
      </c>
      <c r="K154" t="s">
        <v>4814</v>
      </c>
      <c r="L154" t="s">
        <v>188</v>
      </c>
      <c r="M154" t="s">
        <v>5</v>
      </c>
      <c r="N154" t="s">
        <v>1007</v>
      </c>
      <c r="O154" t="s">
        <v>1007</v>
      </c>
      <c r="P154">
        <v>34.210515468390902</v>
      </c>
      <c r="Q154">
        <v>-77.885463673722199</v>
      </c>
      <c r="R154" t="s">
        <v>8696</v>
      </c>
      <c r="S154">
        <v>30000</v>
      </c>
      <c r="T154" t="s">
        <v>959</v>
      </c>
      <c r="U154" t="s">
        <v>6451</v>
      </c>
      <c r="V154" t="s">
        <v>6452</v>
      </c>
      <c r="W154" t="s">
        <v>6453</v>
      </c>
      <c r="X154" t="s">
        <v>6454</v>
      </c>
      <c r="Y154" t="s">
        <v>6385</v>
      </c>
      <c r="Z154" t="s">
        <v>9805</v>
      </c>
      <c r="AB154" t="s">
        <v>6455</v>
      </c>
      <c r="AC154" t="s">
        <v>8048</v>
      </c>
      <c r="AD154">
        <v>30</v>
      </c>
      <c r="AE154" t="s">
        <v>11122</v>
      </c>
    </row>
    <row r="155" spans="1:34">
      <c r="A155">
        <v>2051</v>
      </c>
      <c r="B155" t="s">
        <v>161</v>
      </c>
      <c r="C155" t="s">
        <v>732</v>
      </c>
      <c r="D155" t="s">
        <v>1040</v>
      </c>
      <c r="E155" t="s">
        <v>164</v>
      </c>
      <c r="F155" t="s">
        <v>1041</v>
      </c>
      <c r="G155" t="s">
        <v>783</v>
      </c>
      <c r="H155" t="s">
        <v>1015</v>
      </c>
      <c r="I155" t="s">
        <v>1042</v>
      </c>
      <c r="J155" t="s">
        <v>1043</v>
      </c>
      <c r="K155" t="s">
        <v>1044</v>
      </c>
      <c r="L155" t="s">
        <v>1045</v>
      </c>
      <c r="M155" t="s">
        <v>5</v>
      </c>
      <c r="N155">
        <v>85364</v>
      </c>
      <c r="P155">
        <v>32.718752630993002</v>
      </c>
      <c r="Q155">
        <v>-114.649997720877</v>
      </c>
      <c r="R155">
        <v>60</v>
      </c>
      <c r="S155">
        <v>7000</v>
      </c>
      <c r="T155" t="s">
        <v>331</v>
      </c>
      <c r="U155" t="s">
        <v>1040</v>
      </c>
      <c r="V155" t="s">
        <v>1042</v>
      </c>
      <c r="W155" t="s">
        <v>1044</v>
      </c>
      <c r="X155" t="s">
        <v>170</v>
      </c>
      <c r="Y155" t="s">
        <v>5</v>
      </c>
      <c r="Z155" t="s">
        <v>8379</v>
      </c>
      <c r="AB155" t="s">
        <v>1046</v>
      </c>
      <c r="AC155" t="s">
        <v>1047</v>
      </c>
      <c r="AD155">
        <v>15</v>
      </c>
      <c r="AE155" t="s">
        <v>10387</v>
      </c>
    </row>
    <row r="156" spans="1:34">
      <c r="A156">
        <v>2052</v>
      </c>
      <c r="B156" t="s">
        <v>198</v>
      </c>
      <c r="C156" t="s">
        <v>732</v>
      </c>
      <c r="D156" t="s">
        <v>10962</v>
      </c>
      <c r="E156" t="s">
        <v>164</v>
      </c>
      <c r="F156" t="s">
        <v>10993</v>
      </c>
      <c r="G156" t="s">
        <v>9096</v>
      </c>
      <c r="H156" t="s">
        <v>8405</v>
      </c>
      <c r="I156" t="s">
        <v>10963</v>
      </c>
      <c r="J156" t="s">
        <v>10964</v>
      </c>
      <c r="K156" t="s">
        <v>1171</v>
      </c>
      <c r="L156" t="s">
        <v>1155</v>
      </c>
      <c r="M156" t="s">
        <v>5</v>
      </c>
      <c r="N156">
        <v>71753</v>
      </c>
      <c r="S156">
        <v>100000</v>
      </c>
      <c r="T156" t="s">
        <v>758</v>
      </c>
      <c r="U156" t="s">
        <v>10992</v>
      </c>
      <c r="V156" t="s">
        <v>10963</v>
      </c>
      <c r="W156" t="s">
        <v>9511</v>
      </c>
      <c r="X156" t="s">
        <v>755</v>
      </c>
      <c r="Y156" t="s">
        <v>5</v>
      </c>
      <c r="Z156" t="s">
        <v>7932</v>
      </c>
      <c r="AA156">
        <v>46064</v>
      </c>
      <c r="AB156" t="s">
        <v>10965</v>
      </c>
      <c r="AC156" t="s">
        <v>10966</v>
      </c>
      <c r="AD156">
        <v>28</v>
      </c>
      <c r="AE156" t="s">
        <v>9770</v>
      </c>
    </row>
    <row r="157" spans="1:34">
      <c r="A157">
        <v>2053</v>
      </c>
      <c r="B157" t="s">
        <v>161</v>
      </c>
      <c r="C157" t="s">
        <v>732</v>
      </c>
      <c r="D157" t="s">
        <v>1048</v>
      </c>
      <c r="E157" t="s">
        <v>164</v>
      </c>
      <c r="F157" t="s">
        <v>1048</v>
      </c>
      <c r="G157" t="s">
        <v>1049</v>
      </c>
      <c r="H157" t="s">
        <v>840</v>
      </c>
      <c r="I157" t="s">
        <v>752</v>
      </c>
      <c r="J157" t="s">
        <v>1050</v>
      </c>
      <c r="K157" t="s">
        <v>1051</v>
      </c>
      <c r="L157" t="s">
        <v>170</v>
      </c>
      <c r="M157" t="s">
        <v>5</v>
      </c>
      <c r="N157" t="s">
        <v>1052</v>
      </c>
      <c r="O157" t="s">
        <v>1053</v>
      </c>
      <c r="P157">
        <v>37.381630353734202</v>
      </c>
      <c r="Q157">
        <v>-121.987508092328</v>
      </c>
      <c r="R157">
        <v>2</v>
      </c>
      <c r="T157" t="s">
        <v>758</v>
      </c>
      <c r="U157" t="s">
        <v>1048</v>
      </c>
      <c r="V157" t="s">
        <v>752</v>
      </c>
      <c r="W157" t="s">
        <v>1051</v>
      </c>
      <c r="X157" t="s">
        <v>170</v>
      </c>
      <c r="Y157" t="s">
        <v>5</v>
      </c>
      <c r="Z157" t="s">
        <v>760</v>
      </c>
      <c r="AA157">
        <v>45334</v>
      </c>
      <c r="AB157" t="s">
        <v>313</v>
      </c>
      <c r="AC157" t="s">
        <v>1054</v>
      </c>
      <c r="AD157">
        <v>24</v>
      </c>
      <c r="AE157" t="s">
        <v>762</v>
      </c>
      <c r="AF157" t="s">
        <v>1055</v>
      </c>
      <c r="AG157" t="s">
        <v>1056</v>
      </c>
      <c r="AH157" t="s">
        <v>1057</v>
      </c>
    </row>
    <row r="158" spans="1:34">
      <c r="A158">
        <v>2054</v>
      </c>
      <c r="B158" t="s">
        <v>161</v>
      </c>
      <c r="C158" t="s">
        <v>732</v>
      </c>
      <c r="D158" t="s">
        <v>1058</v>
      </c>
      <c r="E158" t="s">
        <v>164</v>
      </c>
      <c r="F158" t="s">
        <v>1058</v>
      </c>
      <c r="G158" t="s">
        <v>783</v>
      </c>
      <c r="H158" t="s">
        <v>1059</v>
      </c>
      <c r="I158" t="s">
        <v>1060</v>
      </c>
      <c r="J158" t="s">
        <v>10389</v>
      </c>
      <c r="K158" t="s">
        <v>10390</v>
      </c>
      <c r="L158" t="s">
        <v>149</v>
      </c>
      <c r="M158" t="s">
        <v>6</v>
      </c>
      <c r="N158" t="s">
        <v>10391</v>
      </c>
      <c r="P158">
        <v>48.327502570896797</v>
      </c>
      <c r="Q158">
        <v>-70.955943245846399</v>
      </c>
      <c r="R158">
        <v>8</v>
      </c>
      <c r="S158">
        <v>10000</v>
      </c>
      <c r="T158" t="s">
        <v>1061</v>
      </c>
      <c r="U158" t="s">
        <v>1058</v>
      </c>
      <c r="V158" t="s">
        <v>1060</v>
      </c>
      <c r="W158" t="s">
        <v>226</v>
      </c>
      <c r="X158" t="s">
        <v>227</v>
      </c>
      <c r="Y158" t="s">
        <v>6</v>
      </c>
      <c r="Z158" t="s">
        <v>8379</v>
      </c>
      <c r="AB158" t="s">
        <v>10392</v>
      </c>
      <c r="AC158" t="s">
        <v>1062</v>
      </c>
      <c r="AD158">
        <v>30</v>
      </c>
      <c r="AE158" t="s">
        <v>10376</v>
      </c>
      <c r="AF158" t="s">
        <v>1063</v>
      </c>
      <c r="AG158" t="s">
        <v>1064</v>
      </c>
    </row>
    <row r="159" spans="1:34">
      <c r="A159">
        <v>2055</v>
      </c>
      <c r="B159" t="s">
        <v>198</v>
      </c>
      <c r="C159" t="s">
        <v>732</v>
      </c>
      <c r="D159" t="s">
        <v>1065</v>
      </c>
      <c r="E159" t="s">
        <v>176</v>
      </c>
      <c r="F159" t="s">
        <v>1066</v>
      </c>
      <c r="G159" t="s">
        <v>767</v>
      </c>
      <c r="H159" t="s">
        <v>1067</v>
      </c>
      <c r="I159" t="s">
        <v>1068</v>
      </c>
      <c r="J159" t="s">
        <v>1069</v>
      </c>
      <c r="K159" t="s">
        <v>1070</v>
      </c>
      <c r="L159" t="s">
        <v>214</v>
      </c>
      <c r="M159" t="s">
        <v>6</v>
      </c>
      <c r="N159" t="s">
        <v>1071</v>
      </c>
      <c r="O159" t="s">
        <v>1072</v>
      </c>
      <c r="P159">
        <v>44.244277552572299</v>
      </c>
      <c r="Q159">
        <v>-76.511177431348202</v>
      </c>
      <c r="R159">
        <v>10</v>
      </c>
      <c r="S159">
        <v>44300</v>
      </c>
      <c r="T159" t="s">
        <v>1073</v>
      </c>
      <c r="U159" t="s">
        <v>1074</v>
      </c>
      <c r="V159" t="s">
        <v>1068</v>
      </c>
      <c r="W159" t="s">
        <v>1070</v>
      </c>
      <c r="X159" t="s">
        <v>214</v>
      </c>
      <c r="Y159" t="s">
        <v>6</v>
      </c>
      <c r="Z159" t="s">
        <v>172</v>
      </c>
      <c r="AA159">
        <v>44776</v>
      </c>
      <c r="AB159" t="s">
        <v>1075</v>
      </c>
      <c r="AC159" t="s">
        <v>1076</v>
      </c>
      <c r="AD159">
        <v>22</v>
      </c>
      <c r="AE159" t="s">
        <v>1077</v>
      </c>
    </row>
    <row r="160" spans="1:34">
      <c r="A160">
        <v>2056</v>
      </c>
      <c r="B160" t="s">
        <v>198</v>
      </c>
      <c r="C160" t="s">
        <v>732</v>
      </c>
      <c r="D160" t="s">
        <v>271</v>
      </c>
      <c r="E160" t="s">
        <v>164</v>
      </c>
      <c r="F160" t="s">
        <v>1078</v>
      </c>
      <c r="G160" t="s">
        <v>783</v>
      </c>
      <c r="H160" t="s">
        <v>1015</v>
      </c>
      <c r="I160" t="s">
        <v>273</v>
      </c>
      <c r="L160" t="s">
        <v>997</v>
      </c>
      <c r="M160" t="s">
        <v>6</v>
      </c>
      <c r="N160" t="s">
        <v>276</v>
      </c>
      <c r="O160" t="s">
        <v>277</v>
      </c>
      <c r="P160">
        <v>53.530308928350202</v>
      </c>
      <c r="Q160">
        <v>-113.512011649751</v>
      </c>
      <c r="R160">
        <v>17</v>
      </c>
      <c r="S160">
        <v>1800</v>
      </c>
      <c r="T160" t="s">
        <v>1080</v>
      </c>
      <c r="U160" t="s">
        <v>271</v>
      </c>
      <c r="V160" t="s">
        <v>273</v>
      </c>
      <c r="W160" t="s">
        <v>279</v>
      </c>
      <c r="X160" t="s">
        <v>214</v>
      </c>
      <c r="Y160" t="s">
        <v>6</v>
      </c>
      <c r="Z160" t="s">
        <v>172</v>
      </c>
      <c r="AA160">
        <v>45289</v>
      </c>
      <c r="AB160" t="s">
        <v>1081</v>
      </c>
      <c r="AC160" t="s">
        <v>281</v>
      </c>
      <c r="AD160">
        <v>26</v>
      </c>
      <c r="AE160" t="s">
        <v>1082</v>
      </c>
    </row>
    <row r="161" spans="1:34">
      <c r="A161">
        <v>2057</v>
      </c>
      <c r="B161" t="s">
        <v>174</v>
      </c>
      <c r="C161" t="s">
        <v>732</v>
      </c>
      <c r="D161" t="s">
        <v>6377</v>
      </c>
      <c r="E161" t="s">
        <v>176</v>
      </c>
      <c r="F161" t="s">
        <v>6377</v>
      </c>
      <c r="G161" t="s">
        <v>6378</v>
      </c>
      <c r="H161" t="s">
        <v>8009</v>
      </c>
      <c r="I161" t="s">
        <v>6379</v>
      </c>
      <c r="J161" t="s">
        <v>6380</v>
      </c>
      <c r="K161" t="s">
        <v>6381</v>
      </c>
      <c r="L161" t="s">
        <v>755</v>
      </c>
      <c r="M161" t="s">
        <v>5</v>
      </c>
      <c r="N161">
        <v>75038</v>
      </c>
      <c r="O161" t="s">
        <v>6382</v>
      </c>
      <c r="P161">
        <v>32.887187116541199</v>
      </c>
      <c r="Q161">
        <v>-96.967998003691903</v>
      </c>
      <c r="R161">
        <v>50</v>
      </c>
      <c r="U161" t="s">
        <v>6383</v>
      </c>
      <c r="V161" t="s">
        <v>6379</v>
      </c>
      <c r="W161" t="s">
        <v>6384</v>
      </c>
      <c r="Y161" t="s">
        <v>6385</v>
      </c>
      <c r="Z161" t="s">
        <v>6334</v>
      </c>
      <c r="AB161" t="s">
        <v>6379</v>
      </c>
      <c r="AC161" t="s">
        <v>8032</v>
      </c>
      <c r="AD161">
        <v>27</v>
      </c>
      <c r="AE161" t="s">
        <v>8224</v>
      </c>
    </row>
    <row r="162" spans="1:34">
      <c r="A162">
        <v>2058</v>
      </c>
      <c r="B162" t="s">
        <v>174</v>
      </c>
      <c r="C162" t="s">
        <v>732</v>
      </c>
      <c r="D162" t="s">
        <v>11244</v>
      </c>
      <c r="E162" t="s">
        <v>164</v>
      </c>
      <c r="F162" t="s">
        <v>11245</v>
      </c>
      <c r="G162" t="s">
        <v>67</v>
      </c>
      <c r="H162" t="s">
        <v>11246</v>
      </c>
      <c r="I162" t="s">
        <v>11247</v>
      </c>
      <c r="J162" t="s">
        <v>11248</v>
      </c>
      <c r="K162" t="s">
        <v>2285</v>
      </c>
      <c r="L162" t="s">
        <v>916</v>
      </c>
      <c r="M162" t="s">
        <v>5</v>
      </c>
      <c r="N162">
        <v>43222</v>
      </c>
      <c r="O162" t="s">
        <v>11249</v>
      </c>
      <c r="P162">
        <v>39.96</v>
      </c>
      <c r="Q162">
        <v>83.02</v>
      </c>
      <c r="R162">
        <v>146</v>
      </c>
      <c r="U162" t="s">
        <v>11244</v>
      </c>
      <c r="V162" t="s">
        <v>11250</v>
      </c>
      <c r="W162" t="s">
        <v>2285</v>
      </c>
      <c r="X162" t="s">
        <v>916</v>
      </c>
      <c r="Y162" t="s">
        <v>5</v>
      </c>
      <c r="Z162" t="s">
        <v>7932</v>
      </c>
      <c r="AA162">
        <v>46093</v>
      </c>
      <c r="AB162" t="s">
        <v>313</v>
      </c>
      <c r="AC162" t="s">
        <v>11251</v>
      </c>
      <c r="AD162">
        <v>13</v>
      </c>
      <c r="AF162" t="s">
        <v>11252</v>
      </c>
      <c r="AG162" t="s">
        <v>11253</v>
      </c>
      <c r="AH162" t="s">
        <v>11249</v>
      </c>
    </row>
    <row r="163" spans="1:34">
      <c r="A163">
        <v>2059</v>
      </c>
      <c r="B163" t="s">
        <v>10938</v>
      </c>
      <c r="C163" t="s">
        <v>732</v>
      </c>
      <c r="D163" t="s">
        <v>1083</v>
      </c>
      <c r="E163" t="s">
        <v>164</v>
      </c>
      <c r="F163" t="s">
        <v>1084</v>
      </c>
      <c r="G163" t="s">
        <v>783</v>
      </c>
      <c r="H163" t="s">
        <v>10393</v>
      </c>
      <c r="I163" t="s">
        <v>1085</v>
      </c>
      <c r="K163" t="s">
        <v>1086</v>
      </c>
      <c r="L163" t="s">
        <v>436</v>
      </c>
      <c r="M163" t="s">
        <v>5</v>
      </c>
      <c r="P163">
        <v>44.111176168545001</v>
      </c>
      <c r="Q163">
        <v>-85.555218029920795</v>
      </c>
      <c r="R163" t="s">
        <v>8715</v>
      </c>
      <c r="S163">
        <v>150000</v>
      </c>
      <c r="T163" t="s">
        <v>743</v>
      </c>
      <c r="U163" t="s">
        <v>1087</v>
      </c>
      <c r="V163" t="s">
        <v>1088</v>
      </c>
      <c r="W163" t="s">
        <v>1089</v>
      </c>
      <c r="X163" t="s">
        <v>1090</v>
      </c>
      <c r="Y163" t="s">
        <v>1091</v>
      </c>
      <c r="Z163" t="s">
        <v>8379</v>
      </c>
      <c r="AB163" t="s">
        <v>1092</v>
      </c>
      <c r="AC163" t="s">
        <v>1093</v>
      </c>
      <c r="AD163">
        <v>25</v>
      </c>
      <c r="AE163" t="s">
        <v>10395</v>
      </c>
    </row>
    <row r="164" spans="1:34">
      <c r="A164">
        <v>2060</v>
      </c>
      <c r="B164" t="s">
        <v>10938</v>
      </c>
      <c r="C164" t="s">
        <v>732</v>
      </c>
      <c r="D164" t="s">
        <v>1083</v>
      </c>
      <c r="E164" t="s">
        <v>164</v>
      </c>
      <c r="F164" t="s">
        <v>1084</v>
      </c>
      <c r="G164" t="s">
        <v>767</v>
      </c>
      <c r="H164" t="s">
        <v>10394</v>
      </c>
      <c r="I164" t="s">
        <v>1085</v>
      </c>
      <c r="K164" t="s">
        <v>1086</v>
      </c>
      <c r="L164" t="s">
        <v>436</v>
      </c>
      <c r="M164" t="s">
        <v>5</v>
      </c>
      <c r="P164">
        <v>44.111176168545001</v>
      </c>
      <c r="Q164">
        <v>-85.555218029920795</v>
      </c>
      <c r="R164" t="s">
        <v>8716</v>
      </c>
      <c r="S164">
        <v>50000</v>
      </c>
      <c r="T164" t="s">
        <v>1094</v>
      </c>
      <c r="U164" t="s">
        <v>1087</v>
      </c>
      <c r="V164" t="s">
        <v>1085</v>
      </c>
      <c r="W164" t="s">
        <v>1089</v>
      </c>
      <c r="Y164" t="s">
        <v>1091</v>
      </c>
      <c r="Z164" t="s">
        <v>8379</v>
      </c>
      <c r="AB164" t="s">
        <v>1092</v>
      </c>
      <c r="AC164" t="s">
        <v>1095</v>
      </c>
      <c r="AD164">
        <v>25</v>
      </c>
      <c r="AE164" t="s">
        <v>10395</v>
      </c>
    </row>
    <row r="165" spans="1:34">
      <c r="A165">
        <v>2061</v>
      </c>
      <c r="B165" t="s">
        <v>392</v>
      </c>
      <c r="C165" t="s">
        <v>732</v>
      </c>
      <c r="D165" t="s">
        <v>1096</v>
      </c>
      <c r="E165" t="s">
        <v>164</v>
      </c>
      <c r="F165" t="s">
        <v>1097</v>
      </c>
      <c r="G165" t="s">
        <v>767</v>
      </c>
      <c r="H165" t="s">
        <v>1067</v>
      </c>
      <c r="I165" t="s">
        <v>1098</v>
      </c>
      <c r="K165" t="s">
        <v>1099</v>
      </c>
      <c r="L165" t="s">
        <v>436</v>
      </c>
      <c r="M165" t="s">
        <v>5</v>
      </c>
      <c r="P165">
        <v>42.522324325467302</v>
      </c>
      <c r="Q165">
        <v>-83.0404080309591</v>
      </c>
      <c r="R165" t="s">
        <v>8717</v>
      </c>
      <c r="S165">
        <v>15000</v>
      </c>
      <c r="T165" t="s">
        <v>478</v>
      </c>
      <c r="U165" t="s">
        <v>1100</v>
      </c>
      <c r="V165" t="s">
        <v>1098</v>
      </c>
      <c r="W165" t="s">
        <v>1101</v>
      </c>
      <c r="X165" t="s">
        <v>1101</v>
      </c>
      <c r="Y165" t="s">
        <v>1091</v>
      </c>
      <c r="Z165" t="s">
        <v>8379</v>
      </c>
      <c r="AB165" t="s">
        <v>10397</v>
      </c>
      <c r="AC165" t="s">
        <v>1102</v>
      </c>
      <c r="AD165">
        <v>22</v>
      </c>
      <c r="AE165" t="s">
        <v>10396</v>
      </c>
    </row>
    <row r="166" spans="1:34">
      <c r="A166">
        <v>2062</v>
      </c>
      <c r="B166" t="s">
        <v>198</v>
      </c>
      <c r="C166" t="s">
        <v>732</v>
      </c>
      <c r="D166" t="s">
        <v>344</v>
      </c>
      <c r="E166" t="s">
        <v>164</v>
      </c>
      <c r="F166" t="s">
        <v>344</v>
      </c>
      <c r="G166" t="s">
        <v>767</v>
      </c>
      <c r="H166" t="s">
        <v>840</v>
      </c>
      <c r="I166" t="s">
        <v>348</v>
      </c>
      <c r="K166" t="s">
        <v>1099</v>
      </c>
      <c r="L166" t="s">
        <v>916</v>
      </c>
      <c r="M166" t="s">
        <v>5</v>
      </c>
      <c r="N166">
        <v>44483</v>
      </c>
      <c r="P166">
        <v>41.245610310461601</v>
      </c>
      <c r="Q166">
        <v>-80.822972446284396</v>
      </c>
      <c r="S166">
        <v>25000</v>
      </c>
      <c r="T166" t="s">
        <v>959</v>
      </c>
      <c r="U166" t="s">
        <v>344</v>
      </c>
      <c r="V166" t="s">
        <v>348</v>
      </c>
      <c r="W166" t="s">
        <v>352</v>
      </c>
      <c r="X166" t="s">
        <v>350</v>
      </c>
      <c r="Y166" t="s">
        <v>5</v>
      </c>
      <c r="Z166" t="s">
        <v>7932</v>
      </c>
      <c r="AA166">
        <v>46050</v>
      </c>
      <c r="AB166" t="s">
        <v>10400</v>
      </c>
      <c r="AC166" t="s">
        <v>354</v>
      </c>
      <c r="AD166">
        <v>22</v>
      </c>
      <c r="AE166" t="s">
        <v>10399</v>
      </c>
    </row>
    <row r="167" spans="1:34">
      <c r="A167">
        <v>2063</v>
      </c>
      <c r="B167" t="s">
        <v>161</v>
      </c>
      <c r="C167" t="s">
        <v>732</v>
      </c>
      <c r="D167" t="s">
        <v>1103</v>
      </c>
      <c r="E167" t="s">
        <v>176</v>
      </c>
      <c r="F167" t="s">
        <v>1104</v>
      </c>
      <c r="G167" t="s">
        <v>1049</v>
      </c>
      <c r="H167" t="s">
        <v>1105</v>
      </c>
      <c r="I167" t="s">
        <v>1106</v>
      </c>
      <c r="J167" t="s">
        <v>1107</v>
      </c>
      <c r="K167" t="s">
        <v>1070</v>
      </c>
      <c r="L167" t="s">
        <v>214</v>
      </c>
      <c r="M167" t="s">
        <v>6</v>
      </c>
      <c r="N167" t="s">
        <v>1108</v>
      </c>
      <c r="P167">
        <v>44.2470523952177</v>
      </c>
      <c r="Q167">
        <v>-76.575666418957496</v>
      </c>
      <c r="R167">
        <v>5</v>
      </c>
      <c r="U167" t="s">
        <v>1103</v>
      </c>
      <c r="V167" t="s">
        <v>1106</v>
      </c>
      <c r="W167" t="s">
        <v>1070</v>
      </c>
      <c r="X167" t="s">
        <v>214</v>
      </c>
      <c r="Y167" t="s">
        <v>6</v>
      </c>
      <c r="Z167" t="s">
        <v>172</v>
      </c>
      <c r="AA167">
        <v>45339</v>
      </c>
      <c r="AB167" t="s">
        <v>313</v>
      </c>
      <c r="AC167" t="s">
        <v>1109</v>
      </c>
      <c r="AD167">
        <v>21</v>
      </c>
      <c r="AF167" t="s">
        <v>1110</v>
      </c>
      <c r="AG167" t="s">
        <v>1111</v>
      </c>
    </row>
    <row r="168" spans="1:34">
      <c r="A168">
        <v>2064</v>
      </c>
      <c r="B168" t="s">
        <v>392</v>
      </c>
      <c r="C168" t="s">
        <v>732</v>
      </c>
      <c r="D168" t="s">
        <v>1112</v>
      </c>
      <c r="E168" t="s">
        <v>164</v>
      </c>
      <c r="F168" t="s">
        <v>1113</v>
      </c>
      <c r="G168" t="s">
        <v>799</v>
      </c>
      <c r="H168" t="s">
        <v>800</v>
      </c>
      <c r="I168" t="s">
        <v>1114</v>
      </c>
      <c r="J168" t="s">
        <v>1115</v>
      </c>
      <c r="K168" t="s">
        <v>1334</v>
      </c>
      <c r="L168" t="s">
        <v>363</v>
      </c>
      <c r="M168" t="s">
        <v>5</v>
      </c>
      <c r="N168">
        <v>98072</v>
      </c>
      <c r="O168" t="s">
        <v>1117</v>
      </c>
      <c r="P168">
        <v>47.804716783481602</v>
      </c>
      <c r="Q168">
        <v>-122.118126471601</v>
      </c>
      <c r="R168">
        <v>200</v>
      </c>
      <c r="S168">
        <v>4000</v>
      </c>
      <c r="T168" t="s">
        <v>758</v>
      </c>
      <c r="U168" t="s">
        <v>1118</v>
      </c>
      <c r="V168" t="s">
        <v>1114</v>
      </c>
      <c r="W168" t="s">
        <v>1116</v>
      </c>
      <c r="X168" t="s">
        <v>363</v>
      </c>
      <c r="Y168" t="s">
        <v>5</v>
      </c>
      <c r="Z168" t="s">
        <v>8379</v>
      </c>
      <c r="AB168" t="s">
        <v>1121</v>
      </c>
      <c r="AC168" t="s">
        <v>1120</v>
      </c>
      <c r="AD168">
        <v>22</v>
      </c>
      <c r="AE168" t="s">
        <v>11127</v>
      </c>
    </row>
    <row r="169" spans="1:34">
      <c r="A169">
        <v>2065</v>
      </c>
      <c r="B169" t="s">
        <v>174</v>
      </c>
      <c r="C169" t="s">
        <v>732</v>
      </c>
      <c r="D169" t="s">
        <v>1112</v>
      </c>
      <c r="E169" t="s">
        <v>164</v>
      </c>
      <c r="F169" t="s">
        <v>1113</v>
      </c>
      <c r="G169" t="s">
        <v>799</v>
      </c>
      <c r="H169" t="s">
        <v>800</v>
      </c>
      <c r="I169" t="s">
        <v>1114</v>
      </c>
      <c r="J169" t="s">
        <v>1115</v>
      </c>
      <c r="K169" t="s">
        <v>1116</v>
      </c>
      <c r="L169" t="s">
        <v>363</v>
      </c>
      <c r="M169" t="s">
        <v>5</v>
      </c>
      <c r="N169">
        <v>98072</v>
      </c>
      <c r="O169" t="s">
        <v>1117</v>
      </c>
      <c r="P169">
        <v>47.804716783481602</v>
      </c>
      <c r="Q169">
        <v>-122.118126471601</v>
      </c>
      <c r="R169" t="s">
        <v>8709</v>
      </c>
      <c r="S169">
        <v>120</v>
      </c>
      <c r="T169" t="s">
        <v>758</v>
      </c>
      <c r="U169" t="s">
        <v>1118</v>
      </c>
      <c r="V169" t="s">
        <v>1114</v>
      </c>
      <c r="W169" t="s">
        <v>1116</v>
      </c>
      <c r="X169" t="s">
        <v>363</v>
      </c>
      <c r="Y169" t="s">
        <v>5</v>
      </c>
      <c r="Z169" t="s">
        <v>8379</v>
      </c>
      <c r="AB169" t="s">
        <v>1119</v>
      </c>
      <c r="AC169" t="s">
        <v>1120</v>
      </c>
      <c r="AD169">
        <v>22</v>
      </c>
    </row>
    <row r="170" spans="1:34">
      <c r="A170">
        <v>2066</v>
      </c>
      <c r="B170" t="s">
        <v>198</v>
      </c>
      <c r="C170" t="s">
        <v>732</v>
      </c>
      <c r="D170" t="s">
        <v>1122</v>
      </c>
      <c r="E170" t="s">
        <v>176</v>
      </c>
      <c r="F170" t="s">
        <v>1007</v>
      </c>
      <c r="G170" t="s">
        <v>767</v>
      </c>
      <c r="H170" t="s">
        <v>10402</v>
      </c>
      <c r="I170" t="s">
        <v>1123</v>
      </c>
      <c r="M170" t="s">
        <v>5</v>
      </c>
      <c r="O170" t="s">
        <v>1007</v>
      </c>
      <c r="R170" t="s">
        <v>1007</v>
      </c>
      <c r="U170" t="s">
        <v>1122</v>
      </c>
      <c r="W170" t="s">
        <v>1124</v>
      </c>
      <c r="Y170" t="s">
        <v>1125</v>
      </c>
      <c r="Z170" t="s">
        <v>9493</v>
      </c>
      <c r="AB170" t="s">
        <v>313</v>
      </c>
      <c r="AC170" t="s">
        <v>7989</v>
      </c>
      <c r="AD170">
        <v>31</v>
      </c>
      <c r="AE170" t="s">
        <v>10403</v>
      </c>
      <c r="AF170" t="s">
        <v>1126</v>
      </c>
      <c r="AG170" t="s">
        <v>1127</v>
      </c>
      <c r="AH170" t="s">
        <v>1128</v>
      </c>
    </row>
    <row r="171" spans="1:34">
      <c r="A171">
        <v>2067</v>
      </c>
      <c r="B171" t="s">
        <v>10938</v>
      </c>
      <c r="C171" t="s">
        <v>732</v>
      </c>
      <c r="D171" t="s">
        <v>1129</v>
      </c>
      <c r="E171" t="s">
        <v>164</v>
      </c>
      <c r="F171" t="s">
        <v>1130</v>
      </c>
      <c r="G171" t="s">
        <v>735</v>
      </c>
      <c r="H171" t="s">
        <v>1131</v>
      </c>
      <c r="I171" t="s">
        <v>1132</v>
      </c>
      <c r="J171" t="s">
        <v>1133</v>
      </c>
      <c r="K171" t="s">
        <v>491</v>
      </c>
      <c r="L171" t="s">
        <v>487</v>
      </c>
      <c r="M171" t="s">
        <v>5</v>
      </c>
      <c r="N171">
        <v>63111</v>
      </c>
      <c r="O171" t="s">
        <v>1134</v>
      </c>
      <c r="P171">
        <v>38.547310113091498</v>
      </c>
      <c r="Q171">
        <v>-90.268866638617695</v>
      </c>
      <c r="R171" t="s">
        <v>8709</v>
      </c>
      <c r="S171">
        <v>30000</v>
      </c>
      <c r="T171" t="s">
        <v>1135</v>
      </c>
      <c r="U171" t="s">
        <v>1136</v>
      </c>
      <c r="V171" t="s">
        <v>1132</v>
      </c>
      <c r="Y171" t="s">
        <v>1137</v>
      </c>
      <c r="Z171" t="s">
        <v>172</v>
      </c>
      <c r="AA171">
        <v>44892</v>
      </c>
      <c r="AB171" t="s">
        <v>1138</v>
      </c>
      <c r="AC171" t="s">
        <v>1139</v>
      </c>
      <c r="AD171">
        <v>30</v>
      </c>
      <c r="AE171" t="s">
        <v>10404</v>
      </c>
    </row>
    <row r="172" spans="1:34">
      <c r="A172">
        <v>2068</v>
      </c>
      <c r="B172" t="s">
        <v>174</v>
      </c>
      <c r="C172" t="s">
        <v>732</v>
      </c>
      <c r="D172" t="s">
        <v>6341</v>
      </c>
      <c r="E172" t="s">
        <v>176</v>
      </c>
      <c r="F172" t="s">
        <v>6341</v>
      </c>
      <c r="G172" t="s">
        <v>7826</v>
      </c>
      <c r="H172" t="s">
        <v>7878</v>
      </c>
      <c r="I172" t="s">
        <v>6342</v>
      </c>
      <c r="J172" t="s">
        <v>6343</v>
      </c>
      <c r="K172" t="s">
        <v>6344</v>
      </c>
      <c r="L172" t="s">
        <v>1357</v>
      </c>
      <c r="M172" t="s">
        <v>5</v>
      </c>
      <c r="N172">
        <v>8512</v>
      </c>
      <c r="P172">
        <v>40.335189767472798</v>
      </c>
      <c r="Q172">
        <v>-74.476603016924301</v>
      </c>
      <c r="R172">
        <v>800</v>
      </c>
      <c r="U172" t="s">
        <v>6341</v>
      </c>
      <c r="V172" t="s">
        <v>6345</v>
      </c>
      <c r="W172" t="s">
        <v>6346</v>
      </c>
      <c r="X172" t="s">
        <v>1357</v>
      </c>
      <c r="Y172" t="s">
        <v>5</v>
      </c>
      <c r="Z172" t="s">
        <v>7759</v>
      </c>
      <c r="AB172" t="s">
        <v>6342</v>
      </c>
      <c r="AC172" t="s">
        <v>6347</v>
      </c>
      <c r="AD172">
        <v>30</v>
      </c>
    </row>
    <row r="173" spans="1:34">
      <c r="A173">
        <v>2069</v>
      </c>
      <c r="B173" t="s">
        <v>198</v>
      </c>
      <c r="C173" t="s">
        <v>732</v>
      </c>
      <c r="D173" t="s">
        <v>1140</v>
      </c>
      <c r="E173" t="s">
        <v>164</v>
      </c>
      <c r="F173" t="s">
        <v>1141</v>
      </c>
      <c r="G173" t="s">
        <v>783</v>
      </c>
      <c r="H173" t="s">
        <v>869</v>
      </c>
      <c r="I173" t="s">
        <v>1142</v>
      </c>
      <c r="K173" t="s">
        <v>1143</v>
      </c>
      <c r="L173" t="s">
        <v>182</v>
      </c>
      <c r="M173" t="s">
        <v>5</v>
      </c>
      <c r="N173">
        <v>89047</v>
      </c>
      <c r="O173" t="s">
        <v>1144</v>
      </c>
      <c r="P173">
        <v>37.830315255827799</v>
      </c>
      <c r="Q173">
        <v>-117.818983562173</v>
      </c>
      <c r="R173" t="s">
        <v>8718</v>
      </c>
      <c r="S173">
        <v>3630</v>
      </c>
      <c r="T173" t="s">
        <v>184</v>
      </c>
      <c r="U173" t="s">
        <v>1145</v>
      </c>
      <c r="V173" t="s">
        <v>1142</v>
      </c>
      <c r="W173" t="s">
        <v>1146</v>
      </c>
      <c r="X173" t="s">
        <v>603</v>
      </c>
      <c r="Y173" t="s">
        <v>246</v>
      </c>
      <c r="Z173" t="s">
        <v>172</v>
      </c>
      <c r="AA173">
        <v>44776</v>
      </c>
      <c r="AC173" t="s">
        <v>1147</v>
      </c>
      <c r="AD173">
        <v>22</v>
      </c>
      <c r="AE173" t="s">
        <v>1148</v>
      </c>
    </row>
    <row r="174" spans="1:34">
      <c r="A174">
        <v>2070</v>
      </c>
      <c r="B174" t="s">
        <v>174</v>
      </c>
      <c r="C174" t="s">
        <v>732</v>
      </c>
      <c r="D174" t="s">
        <v>380</v>
      </c>
      <c r="E174" t="s">
        <v>176</v>
      </c>
      <c r="F174" t="s">
        <v>381</v>
      </c>
      <c r="G174" t="s">
        <v>767</v>
      </c>
      <c r="H174" t="s">
        <v>382</v>
      </c>
      <c r="I174" t="s">
        <v>383</v>
      </c>
      <c r="J174" t="s">
        <v>384</v>
      </c>
      <c r="K174" t="s">
        <v>385</v>
      </c>
      <c r="L174" t="s">
        <v>386</v>
      </c>
      <c r="M174" t="s">
        <v>5</v>
      </c>
      <c r="N174">
        <v>84601</v>
      </c>
      <c r="O174" t="s">
        <v>387</v>
      </c>
      <c r="P174">
        <v>40.224980320837297</v>
      </c>
      <c r="Q174">
        <v>-111.713837003827</v>
      </c>
      <c r="R174">
        <v>11</v>
      </c>
      <c r="S174">
        <v>2000</v>
      </c>
      <c r="T174" t="s">
        <v>388</v>
      </c>
      <c r="V174" t="s">
        <v>383</v>
      </c>
      <c r="W174" t="s">
        <v>385</v>
      </c>
      <c r="X174" t="s">
        <v>386</v>
      </c>
      <c r="Y174" t="s">
        <v>5</v>
      </c>
      <c r="Z174" t="s">
        <v>172</v>
      </c>
      <c r="AA174">
        <v>45289</v>
      </c>
      <c r="AB174" t="s">
        <v>389</v>
      </c>
      <c r="AC174" t="s">
        <v>1149</v>
      </c>
      <c r="AD174">
        <v>28</v>
      </c>
      <c r="AE174" t="s">
        <v>391</v>
      </c>
    </row>
    <row r="175" spans="1:34">
      <c r="A175">
        <v>2071</v>
      </c>
      <c r="B175" t="s">
        <v>198</v>
      </c>
      <c r="C175" t="s">
        <v>732</v>
      </c>
      <c r="D175" t="s">
        <v>10405</v>
      </c>
      <c r="E175" t="s">
        <v>164</v>
      </c>
      <c r="F175" t="s">
        <v>10406</v>
      </c>
      <c r="G175" t="s">
        <v>6397</v>
      </c>
      <c r="H175" t="s">
        <v>1131</v>
      </c>
      <c r="I175" t="s">
        <v>1194</v>
      </c>
      <c r="K175" t="s">
        <v>8178</v>
      </c>
      <c r="L175" t="s">
        <v>436</v>
      </c>
      <c r="M175" t="s">
        <v>5</v>
      </c>
      <c r="P175">
        <v>43.234200000000001</v>
      </c>
      <c r="Q175">
        <v>-86.248400000000004</v>
      </c>
      <c r="R175" t="s">
        <v>8709</v>
      </c>
      <c r="S175">
        <v>15000</v>
      </c>
      <c r="T175" t="s">
        <v>758</v>
      </c>
      <c r="U175" t="s">
        <v>10407</v>
      </c>
      <c r="V175" t="s">
        <v>10408</v>
      </c>
      <c r="W175" t="s">
        <v>10409</v>
      </c>
      <c r="X175" t="s">
        <v>10410</v>
      </c>
      <c r="Y175" t="s">
        <v>10411</v>
      </c>
      <c r="Z175" t="s">
        <v>7932</v>
      </c>
      <c r="AA175">
        <v>46056</v>
      </c>
      <c r="AB175" t="s">
        <v>10412</v>
      </c>
      <c r="AC175" t="s">
        <v>10413</v>
      </c>
      <c r="AD175">
        <v>41</v>
      </c>
    </row>
    <row r="176" spans="1:34">
      <c r="A176">
        <v>2072</v>
      </c>
      <c r="B176" t="s">
        <v>161</v>
      </c>
      <c r="C176" t="s">
        <v>732</v>
      </c>
      <c r="D176" t="s">
        <v>1150</v>
      </c>
      <c r="E176" t="s">
        <v>164</v>
      </c>
      <c r="F176" t="s">
        <v>1151</v>
      </c>
      <c r="G176" t="s">
        <v>783</v>
      </c>
      <c r="H176" t="s">
        <v>994</v>
      </c>
      <c r="I176" t="s">
        <v>1152</v>
      </c>
      <c r="J176" t="s">
        <v>1153</v>
      </c>
      <c r="K176" t="s">
        <v>1154</v>
      </c>
      <c r="L176" t="s">
        <v>1155</v>
      </c>
      <c r="M176" t="s">
        <v>5</v>
      </c>
      <c r="N176">
        <v>71730</v>
      </c>
      <c r="O176" t="s">
        <v>1156</v>
      </c>
      <c r="P176">
        <v>33.185832660226403</v>
      </c>
      <c r="Q176">
        <v>-92.700848931600802</v>
      </c>
      <c r="R176">
        <v>144</v>
      </c>
      <c r="S176">
        <v>1310</v>
      </c>
      <c r="T176" t="s">
        <v>184</v>
      </c>
      <c r="U176" t="s">
        <v>1157</v>
      </c>
      <c r="V176" t="s">
        <v>1158</v>
      </c>
      <c r="W176" t="s">
        <v>1159</v>
      </c>
      <c r="X176" t="s">
        <v>1160</v>
      </c>
      <c r="Y176" t="s">
        <v>1161</v>
      </c>
      <c r="Z176" t="s">
        <v>172</v>
      </c>
      <c r="AA176">
        <v>44776</v>
      </c>
      <c r="AB176" t="s">
        <v>1162</v>
      </c>
      <c r="AC176" t="s">
        <v>1163</v>
      </c>
      <c r="AD176">
        <v>28</v>
      </c>
      <c r="AE176" t="s">
        <v>1164</v>
      </c>
    </row>
    <row r="177" spans="1:35">
      <c r="A177">
        <v>2073</v>
      </c>
      <c r="B177" t="s">
        <v>161</v>
      </c>
      <c r="C177" t="s">
        <v>732</v>
      </c>
      <c r="D177" t="s">
        <v>1150</v>
      </c>
      <c r="E177" t="s">
        <v>164</v>
      </c>
      <c r="F177" t="s">
        <v>1165</v>
      </c>
      <c r="G177" t="s">
        <v>783</v>
      </c>
      <c r="H177" t="s">
        <v>994</v>
      </c>
      <c r="I177" t="s">
        <v>1152</v>
      </c>
      <c r="J177" t="s">
        <v>1166</v>
      </c>
      <c r="K177" t="s">
        <v>1154</v>
      </c>
      <c r="L177" t="s">
        <v>1155</v>
      </c>
      <c r="M177" t="s">
        <v>5</v>
      </c>
      <c r="N177">
        <v>71730</v>
      </c>
      <c r="O177" t="s">
        <v>1156</v>
      </c>
      <c r="P177">
        <v>33.112126097714601</v>
      </c>
      <c r="Q177">
        <v>-92.667783460438599</v>
      </c>
      <c r="R177">
        <v>143</v>
      </c>
      <c r="S177">
        <v>1310</v>
      </c>
      <c r="T177" t="s">
        <v>184</v>
      </c>
      <c r="U177" t="s">
        <v>1157</v>
      </c>
      <c r="V177" t="s">
        <v>1158</v>
      </c>
      <c r="W177" t="s">
        <v>1159</v>
      </c>
      <c r="X177" t="s">
        <v>1160</v>
      </c>
      <c r="Y177" t="s">
        <v>1161</v>
      </c>
      <c r="Z177" t="s">
        <v>172</v>
      </c>
      <c r="AA177">
        <v>44776</v>
      </c>
      <c r="AB177" t="s">
        <v>1167</v>
      </c>
      <c r="AC177" t="s">
        <v>1163</v>
      </c>
      <c r="AD177">
        <v>28</v>
      </c>
      <c r="AE177" t="s">
        <v>1164</v>
      </c>
    </row>
    <row r="178" spans="1:35">
      <c r="A178">
        <v>2074</v>
      </c>
      <c r="B178" t="s">
        <v>161</v>
      </c>
      <c r="C178" t="s">
        <v>732</v>
      </c>
      <c r="D178" t="s">
        <v>1150</v>
      </c>
      <c r="E178" t="s">
        <v>164</v>
      </c>
      <c r="F178" t="s">
        <v>1168</v>
      </c>
      <c r="G178" t="s">
        <v>783</v>
      </c>
      <c r="H178" t="s">
        <v>994</v>
      </c>
      <c r="I178" t="s">
        <v>1169</v>
      </c>
      <c r="J178" t="s">
        <v>1170</v>
      </c>
      <c r="K178" t="s">
        <v>1171</v>
      </c>
      <c r="L178" t="s">
        <v>1155</v>
      </c>
      <c r="M178" t="s">
        <v>5</v>
      </c>
      <c r="N178">
        <v>71753</v>
      </c>
      <c r="O178" t="s">
        <v>1156</v>
      </c>
      <c r="P178">
        <v>33.184588450867203</v>
      </c>
      <c r="Q178">
        <v>-92.937015283719305</v>
      </c>
      <c r="R178">
        <v>143</v>
      </c>
      <c r="S178">
        <v>1310</v>
      </c>
      <c r="T178" t="s">
        <v>184</v>
      </c>
      <c r="U178" t="s">
        <v>1157</v>
      </c>
      <c r="V178" t="s">
        <v>1158</v>
      </c>
      <c r="W178" t="s">
        <v>1159</v>
      </c>
      <c r="X178" t="s">
        <v>1160</v>
      </c>
      <c r="Y178" t="s">
        <v>1161</v>
      </c>
      <c r="Z178" t="s">
        <v>172</v>
      </c>
      <c r="AA178">
        <v>44776</v>
      </c>
      <c r="AB178" t="s">
        <v>1172</v>
      </c>
      <c r="AC178" t="s">
        <v>1173</v>
      </c>
      <c r="AD178">
        <v>28</v>
      </c>
      <c r="AE178" t="s">
        <v>1164</v>
      </c>
    </row>
    <row r="179" spans="1:35">
      <c r="A179">
        <v>2075</v>
      </c>
      <c r="B179" t="s">
        <v>392</v>
      </c>
      <c r="C179" t="s">
        <v>732</v>
      </c>
      <c r="D179" t="s">
        <v>1174</v>
      </c>
      <c r="E179" t="s">
        <v>164</v>
      </c>
      <c r="F179" t="s">
        <v>1175</v>
      </c>
      <c r="G179" t="s">
        <v>735</v>
      </c>
      <c r="H179" t="s">
        <v>874</v>
      </c>
      <c r="I179" t="s">
        <v>1176</v>
      </c>
      <c r="J179" t="s">
        <v>1177</v>
      </c>
      <c r="K179" t="s">
        <v>1178</v>
      </c>
      <c r="L179" t="s">
        <v>308</v>
      </c>
      <c r="M179" t="s">
        <v>5</v>
      </c>
      <c r="P179">
        <v>37.0456814281372</v>
      </c>
      <c r="Q179">
        <v>-87.306930454824297</v>
      </c>
      <c r="R179" t="s">
        <v>8719</v>
      </c>
      <c r="S179">
        <v>60000</v>
      </c>
      <c r="T179" t="s">
        <v>743</v>
      </c>
      <c r="U179" t="s">
        <v>1174</v>
      </c>
      <c r="V179" t="s">
        <v>1176</v>
      </c>
      <c r="W179" t="s">
        <v>1179</v>
      </c>
      <c r="X179" t="s">
        <v>1180</v>
      </c>
      <c r="Y179" t="s">
        <v>1011</v>
      </c>
      <c r="Z179" t="s">
        <v>8379</v>
      </c>
      <c r="AB179" t="s">
        <v>1181</v>
      </c>
      <c r="AC179" t="s">
        <v>1182</v>
      </c>
      <c r="AD179">
        <v>18</v>
      </c>
      <c r="AE179" t="s">
        <v>10415</v>
      </c>
    </row>
    <row r="180" spans="1:35">
      <c r="A180">
        <v>2076</v>
      </c>
      <c r="B180" t="s">
        <v>161</v>
      </c>
      <c r="C180" t="s">
        <v>732</v>
      </c>
      <c r="D180" t="s">
        <v>1183</v>
      </c>
      <c r="E180" t="s">
        <v>164</v>
      </c>
      <c r="F180" t="s">
        <v>1183</v>
      </c>
      <c r="G180" t="s">
        <v>767</v>
      </c>
      <c r="H180" t="s">
        <v>7</v>
      </c>
      <c r="I180" t="s">
        <v>1184</v>
      </c>
      <c r="J180" t="s">
        <v>1185</v>
      </c>
      <c r="K180" t="s">
        <v>1186</v>
      </c>
      <c r="L180" t="s">
        <v>308</v>
      </c>
      <c r="M180" t="s">
        <v>5</v>
      </c>
      <c r="N180">
        <v>38501</v>
      </c>
      <c r="O180" t="s">
        <v>1187</v>
      </c>
      <c r="P180">
        <v>36.200000000000003</v>
      </c>
      <c r="Q180">
        <v>-86</v>
      </c>
      <c r="R180">
        <v>2</v>
      </c>
      <c r="U180" t="s">
        <v>1183</v>
      </c>
      <c r="V180" t="s">
        <v>1184</v>
      </c>
      <c r="W180" t="s">
        <v>1186</v>
      </c>
      <c r="X180" t="s">
        <v>308</v>
      </c>
      <c r="Y180" t="s">
        <v>5</v>
      </c>
      <c r="Z180" t="s">
        <v>172</v>
      </c>
      <c r="AA180">
        <v>44891</v>
      </c>
      <c r="AB180" t="s">
        <v>1188</v>
      </c>
      <c r="AC180" t="s">
        <v>1189</v>
      </c>
      <c r="AD180">
        <v>23</v>
      </c>
    </row>
    <row r="181" spans="1:35">
      <c r="A181">
        <v>2077</v>
      </c>
      <c r="B181" t="s">
        <v>198</v>
      </c>
      <c r="C181" t="s">
        <v>732</v>
      </c>
      <c r="D181" t="s">
        <v>11170</v>
      </c>
      <c r="E181" t="s">
        <v>164</v>
      </c>
      <c r="F181" t="s">
        <v>11171</v>
      </c>
      <c r="G181" t="s">
        <v>9096</v>
      </c>
      <c r="H181" t="s">
        <v>8405</v>
      </c>
      <c r="I181" t="s">
        <v>11172</v>
      </c>
      <c r="K181" t="s">
        <v>11159</v>
      </c>
      <c r="L181" t="s">
        <v>386</v>
      </c>
      <c r="M181" t="s">
        <v>5</v>
      </c>
      <c r="P181">
        <v>41.505510309696803</v>
      </c>
      <c r="Q181">
        <v>-113.112417007856</v>
      </c>
      <c r="S181">
        <v>5000</v>
      </c>
      <c r="T181" t="s">
        <v>758</v>
      </c>
      <c r="U181" t="s">
        <v>11170</v>
      </c>
      <c r="V181" t="s">
        <v>11173</v>
      </c>
      <c r="W181" t="s">
        <v>416</v>
      </c>
      <c r="X181" t="s">
        <v>170</v>
      </c>
      <c r="Y181" t="s">
        <v>5</v>
      </c>
      <c r="Z181" t="s">
        <v>7932</v>
      </c>
      <c r="AA181">
        <v>46093</v>
      </c>
      <c r="AB181" t="s">
        <v>11175</v>
      </c>
      <c r="AC181" t="s">
        <v>11174</v>
      </c>
      <c r="AD181">
        <v>25</v>
      </c>
      <c r="AE181" t="s">
        <v>11176</v>
      </c>
    </row>
    <row r="182" spans="1:35">
      <c r="A182">
        <v>2078</v>
      </c>
      <c r="B182" t="s">
        <v>161</v>
      </c>
      <c r="C182" t="s">
        <v>732</v>
      </c>
      <c r="D182" t="s">
        <v>6338</v>
      </c>
      <c r="E182" t="s">
        <v>176</v>
      </c>
      <c r="F182" t="s">
        <v>6338</v>
      </c>
      <c r="G182" t="s">
        <v>6397</v>
      </c>
      <c r="H182" t="s">
        <v>8053</v>
      </c>
      <c r="I182" t="s">
        <v>6339</v>
      </c>
      <c r="J182" t="s">
        <v>6340</v>
      </c>
      <c r="K182" t="s">
        <v>792</v>
      </c>
      <c r="L182" t="s">
        <v>170</v>
      </c>
      <c r="M182" t="s">
        <v>5</v>
      </c>
      <c r="N182">
        <v>91016</v>
      </c>
      <c r="P182">
        <v>34.1404</v>
      </c>
      <c r="Q182">
        <v>-117.99209999999999</v>
      </c>
      <c r="R182">
        <v>10</v>
      </c>
      <c r="U182" t="s">
        <v>6338</v>
      </c>
      <c r="V182" t="s">
        <v>6339</v>
      </c>
      <c r="W182" t="s">
        <v>792</v>
      </c>
      <c r="X182" t="s">
        <v>170</v>
      </c>
      <c r="Y182" t="s">
        <v>5</v>
      </c>
      <c r="Z182" t="s">
        <v>9805</v>
      </c>
      <c r="AB182" t="s">
        <v>6339</v>
      </c>
      <c r="AC182" t="s">
        <v>8052</v>
      </c>
      <c r="AD182">
        <v>28</v>
      </c>
    </row>
    <row r="183" spans="1:35">
      <c r="A183">
        <v>2079</v>
      </c>
      <c r="B183" t="s">
        <v>392</v>
      </c>
      <c r="C183" t="s">
        <v>732</v>
      </c>
      <c r="D183" t="s">
        <v>426</v>
      </c>
      <c r="E183" t="s">
        <v>164</v>
      </c>
      <c r="F183" t="s">
        <v>1190</v>
      </c>
      <c r="G183" t="s">
        <v>783</v>
      </c>
      <c r="H183" t="s">
        <v>994</v>
      </c>
      <c r="I183" t="s">
        <v>422</v>
      </c>
      <c r="J183" t="s">
        <v>423</v>
      </c>
      <c r="K183" t="s">
        <v>424</v>
      </c>
      <c r="L183" t="s">
        <v>182</v>
      </c>
      <c r="M183" t="s">
        <v>5</v>
      </c>
      <c r="O183" t="s">
        <v>425</v>
      </c>
      <c r="P183">
        <v>41.569975461099098</v>
      </c>
      <c r="Q183">
        <v>-117.785810940654</v>
      </c>
      <c r="R183">
        <v>65</v>
      </c>
      <c r="S183">
        <v>5640</v>
      </c>
      <c r="T183" t="s">
        <v>184</v>
      </c>
      <c r="U183" t="s">
        <v>426</v>
      </c>
      <c r="V183" t="s">
        <v>422</v>
      </c>
      <c r="W183" t="s">
        <v>226</v>
      </c>
      <c r="X183" t="s">
        <v>227</v>
      </c>
      <c r="Y183" t="s">
        <v>6</v>
      </c>
      <c r="Z183" t="s">
        <v>172</v>
      </c>
      <c r="AA183">
        <v>44776</v>
      </c>
      <c r="AB183" t="s">
        <v>428</v>
      </c>
      <c r="AC183" t="s">
        <v>1191</v>
      </c>
      <c r="AD183">
        <v>24</v>
      </c>
      <c r="AE183" t="s">
        <v>430</v>
      </c>
    </row>
    <row r="184" spans="1:35">
      <c r="A184">
        <v>2080</v>
      </c>
      <c r="B184" t="s">
        <v>392</v>
      </c>
      <c r="C184" t="s">
        <v>732</v>
      </c>
      <c r="D184" t="s">
        <v>9094</v>
      </c>
      <c r="E184" t="s">
        <v>164</v>
      </c>
      <c r="F184" t="s">
        <v>9095</v>
      </c>
      <c r="G184" t="s">
        <v>6397</v>
      </c>
      <c r="H184" t="s">
        <v>6389</v>
      </c>
      <c r="I184" t="s">
        <v>9097</v>
      </c>
      <c r="J184" t="s">
        <v>9098</v>
      </c>
      <c r="K184" t="s">
        <v>9099</v>
      </c>
      <c r="L184" t="s">
        <v>227</v>
      </c>
      <c r="M184" t="s">
        <v>6</v>
      </c>
      <c r="N184" t="s">
        <v>9100</v>
      </c>
      <c r="O184" t="s">
        <v>9101</v>
      </c>
      <c r="P184">
        <v>49.143500000000003</v>
      </c>
      <c r="Q184">
        <v>-123.0645</v>
      </c>
      <c r="R184">
        <v>52</v>
      </c>
      <c r="S184">
        <v>1000</v>
      </c>
      <c r="T184" t="s">
        <v>758</v>
      </c>
      <c r="U184" t="s">
        <v>9094</v>
      </c>
      <c r="V184" t="s">
        <v>9097</v>
      </c>
      <c r="W184" t="s">
        <v>226</v>
      </c>
      <c r="X184" t="s">
        <v>227</v>
      </c>
      <c r="Y184" t="s">
        <v>6</v>
      </c>
      <c r="Z184" t="s">
        <v>7932</v>
      </c>
      <c r="AB184" t="s">
        <v>9102</v>
      </c>
      <c r="AC184" t="s">
        <v>9103</v>
      </c>
      <c r="AD184">
        <v>27</v>
      </c>
      <c r="AF184" t="s">
        <v>9444</v>
      </c>
      <c r="AG184" t="s">
        <v>9445</v>
      </c>
      <c r="AH184" t="s">
        <v>9446</v>
      </c>
    </row>
    <row r="185" spans="1:35">
      <c r="A185">
        <v>2081</v>
      </c>
      <c r="B185" t="s">
        <v>198</v>
      </c>
      <c r="C185" t="s">
        <v>732</v>
      </c>
      <c r="D185" t="s">
        <v>9094</v>
      </c>
      <c r="E185" t="s">
        <v>164</v>
      </c>
      <c r="F185" t="s">
        <v>1007</v>
      </c>
      <c r="G185" t="s">
        <v>9096</v>
      </c>
      <c r="H185" t="s">
        <v>6389</v>
      </c>
      <c r="I185" t="s">
        <v>9097</v>
      </c>
      <c r="J185" t="s">
        <v>1007</v>
      </c>
      <c r="K185" t="s">
        <v>1007</v>
      </c>
      <c r="L185" t="s">
        <v>1007</v>
      </c>
      <c r="M185" t="s">
        <v>6</v>
      </c>
      <c r="O185" t="s">
        <v>9101</v>
      </c>
      <c r="S185">
        <v>20000</v>
      </c>
      <c r="T185" t="s">
        <v>758</v>
      </c>
      <c r="U185" t="s">
        <v>9094</v>
      </c>
      <c r="V185" t="s">
        <v>9097</v>
      </c>
      <c r="W185" t="s">
        <v>226</v>
      </c>
      <c r="X185" t="s">
        <v>227</v>
      </c>
      <c r="Y185" t="s">
        <v>6</v>
      </c>
      <c r="Z185" t="s">
        <v>7932</v>
      </c>
      <c r="AA185">
        <v>45867</v>
      </c>
      <c r="AB185" t="s">
        <v>9104</v>
      </c>
      <c r="AC185" t="s">
        <v>9103</v>
      </c>
      <c r="AD185">
        <v>27</v>
      </c>
      <c r="AE185" t="s">
        <v>9105</v>
      </c>
    </row>
    <row r="186" spans="1:35">
      <c r="A186">
        <v>2082</v>
      </c>
      <c r="B186" t="s">
        <v>198</v>
      </c>
      <c r="C186" t="s">
        <v>732</v>
      </c>
      <c r="D186" t="s">
        <v>8223</v>
      </c>
      <c r="E186" t="s">
        <v>176</v>
      </c>
      <c r="F186" t="s">
        <v>8223</v>
      </c>
      <c r="G186" t="s">
        <v>783</v>
      </c>
      <c r="H186" t="s">
        <v>6161</v>
      </c>
      <c r="I186" t="s">
        <v>8176</v>
      </c>
      <c r="K186" t="s">
        <v>5045</v>
      </c>
      <c r="L186" t="s">
        <v>772</v>
      </c>
      <c r="M186" t="s">
        <v>5</v>
      </c>
      <c r="P186">
        <v>30.257695300000002</v>
      </c>
      <c r="Q186">
        <v>-91.087979200000007</v>
      </c>
      <c r="R186" t="s">
        <v>8701</v>
      </c>
      <c r="Z186" t="s">
        <v>7853</v>
      </c>
      <c r="AA186">
        <v>45468</v>
      </c>
      <c r="AB186" t="s">
        <v>6107</v>
      </c>
      <c r="AC186" t="s">
        <v>8222</v>
      </c>
      <c r="AD186">
        <v>28</v>
      </c>
    </row>
    <row r="187" spans="1:35">
      <c r="A187">
        <v>2083</v>
      </c>
      <c r="B187" t="s">
        <v>174</v>
      </c>
      <c r="C187" t="s">
        <v>732</v>
      </c>
      <c r="D187" t="s">
        <v>6407</v>
      </c>
      <c r="E187" t="s">
        <v>176</v>
      </c>
      <c r="F187" t="s">
        <v>6407</v>
      </c>
      <c r="G187" t="s">
        <v>6408</v>
      </c>
      <c r="H187" t="s">
        <v>7833</v>
      </c>
      <c r="I187" t="s">
        <v>6409</v>
      </c>
      <c r="J187" t="s">
        <v>6410</v>
      </c>
      <c r="K187" t="s">
        <v>1334</v>
      </c>
      <c r="L187" t="s">
        <v>363</v>
      </c>
      <c r="M187" t="s">
        <v>5</v>
      </c>
      <c r="N187">
        <v>98837</v>
      </c>
      <c r="P187">
        <v>47.203187898107501</v>
      </c>
      <c r="Q187">
        <v>-119.294413185899</v>
      </c>
      <c r="R187">
        <v>500</v>
      </c>
      <c r="U187" t="s">
        <v>6411</v>
      </c>
      <c r="V187" t="s">
        <v>6409</v>
      </c>
      <c r="W187" t="s">
        <v>1334</v>
      </c>
      <c r="X187" t="s">
        <v>363</v>
      </c>
      <c r="Y187" t="s">
        <v>5</v>
      </c>
      <c r="Z187" t="s">
        <v>312</v>
      </c>
      <c r="AA187">
        <v>45504</v>
      </c>
      <c r="AB187" t="s">
        <v>6409</v>
      </c>
      <c r="AC187" t="s">
        <v>6412</v>
      </c>
      <c r="AD187">
        <v>21</v>
      </c>
      <c r="AI187" t="s">
        <v>6413</v>
      </c>
    </row>
    <row r="188" spans="1:35">
      <c r="A188">
        <v>2084</v>
      </c>
      <c r="B188" t="s">
        <v>174</v>
      </c>
      <c r="C188" t="s">
        <v>732</v>
      </c>
      <c r="D188" t="s">
        <v>8301</v>
      </c>
      <c r="E188" t="s">
        <v>164</v>
      </c>
      <c r="F188" t="s">
        <v>8302</v>
      </c>
      <c r="G188" t="s">
        <v>799</v>
      </c>
      <c r="H188" t="s">
        <v>8303</v>
      </c>
      <c r="I188" t="s">
        <v>8305</v>
      </c>
      <c r="J188" t="s">
        <v>8306</v>
      </c>
      <c r="K188" t="s">
        <v>986</v>
      </c>
      <c r="L188" t="s">
        <v>987</v>
      </c>
      <c r="M188" t="s">
        <v>5</v>
      </c>
      <c r="N188">
        <v>53209</v>
      </c>
      <c r="O188" t="s">
        <v>8307</v>
      </c>
      <c r="P188">
        <v>43.127640076415702</v>
      </c>
      <c r="Q188">
        <v>-87.949142146299394</v>
      </c>
      <c r="S188">
        <v>250</v>
      </c>
      <c r="T188" t="s">
        <v>8308</v>
      </c>
      <c r="U188" t="s">
        <v>8309</v>
      </c>
      <c r="V188" t="s">
        <v>8310</v>
      </c>
      <c r="W188" t="s">
        <v>7303</v>
      </c>
      <c r="X188" t="s">
        <v>1293</v>
      </c>
      <c r="Y188" t="s">
        <v>907</v>
      </c>
      <c r="Z188" t="s">
        <v>7932</v>
      </c>
      <c r="AA188">
        <v>45584</v>
      </c>
      <c r="AB188" t="s">
        <v>8304</v>
      </c>
      <c r="AC188" t="s">
        <v>8311</v>
      </c>
      <c r="AD188">
        <v>22</v>
      </c>
      <c r="AE188" t="s">
        <v>5219</v>
      </c>
      <c r="AF188" t="s">
        <v>8312</v>
      </c>
      <c r="AG188" t="s">
        <v>8313</v>
      </c>
      <c r="AH188" t="s">
        <v>8314</v>
      </c>
    </row>
    <row r="189" spans="1:35">
      <c r="A189">
        <v>2085</v>
      </c>
      <c r="B189" t="s">
        <v>198</v>
      </c>
      <c r="C189" t="s">
        <v>732</v>
      </c>
      <c r="D189" t="s">
        <v>482</v>
      </c>
      <c r="E189" t="s">
        <v>164</v>
      </c>
      <c r="F189" t="s">
        <v>483</v>
      </c>
      <c r="G189" t="s">
        <v>873</v>
      </c>
      <c r="H189" t="s">
        <v>898</v>
      </c>
      <c r="I189" t="s">
        <v>484</v>
      </c>
      <c r="J189" t="s">
        <v>485</v>
      </c>
      <c r="K189" t="s">
        <v>486</v>
      </c>
      <c r="L189" t="s">
        <v>487</v>
      </c>
      <c r="M189" t="s">
        <v>5</v>
      </c>
      <c r="N189">
        <v>63645</v>
      </c>
      <c r="P189">
        <v>37.5650966269463</v>
      </c>
      <c r="Q189">
        <v>-90.292589459047704</v>
      </c>
      <c r="R189" t="s">
        <v>8693</v>
      </c>
      <c r="U189" t="s">
        <v>489</v>
      </c>
      <c r="V189" t="s">
        <v>490</v>
      </c>
      <c r="W189" t="s">
        <v>491</v>
      </c>
      <c r="X189" t="s">
        <v>487</v>
      </c>
      <c r="Y189" t="s">
        <v>5</v>
      </c>
      <c r="Z189" t="s">
        <v>172</v>
      </c>
      <c r="AA189">
        <v>45094</v>
      </c>
      <c r="AB189" t="s">
        <v>492</v>
      </c>
      <c r="AC189" t="s">
        <v>1192</v>
      </c>
      <c r="AD189">
        <v>35</v>
      </c>
      <c r="AE189" t="s">
        <v>494</v>
      </c>
    </row>
    <row r="190" spans="1:35">
      <c r="A190">
        <v>2086</v>
      </c>
      <c r="B190" t="s">
        <v>161</v>
      </c>
      <c r="C190" t="s">
        <v>732</v>
      </c>
      <c r="D190" t="s">
        <v>1193</v>
      </c>
      <c r="E190" t="s">
        <v>164</v>
      </c>
      <c r="F190" t="s">
        <v>1193</v>
      </c>
      <c r="G190" t="s">
        <v>735</v>
      </c>
      <c r="H190" t="s">
        <v>1131</v>
      </c>
      <c r="I190" t="s">
        <v>1194</v>
      </c>
      <c r="J190" t="s">
        <v>1195</v>
      </c>
      <c r="K190" t="s">
        <v>1196</v>
      </c>
      <c r="L190" t="s">
        <v>170</v>
      </c>
      <c r="M190" t="s">
        <v>5</v>
      </c>
      <c r="N190">
        <v>94043</v>
      </c>
      <c r="P190">
        <v>37.408885467002101</v>
      </c>
      <c r="Q190">
        <v>-122.079895300811</v>
      </c>
      <c r="R190">
        <v>30</v>
      </c>
      <c r="U190" t="s">
        <v>1193</v>
      </c>
      <c r="V190" t="s">
        <v>1194</v>
      </c>
      <c r="W190" t="s">
        <v>1196</v>
      </c>
      <c r="X190" t="s">
        <v>170</v>
      </c>
      <c r="Y190" t="s">
        <v>5</v>
      </c>
      <c r="Z190" t="s">
        <v>312</v>
      </c>
      <c r="AA190">
        <v>45474</v>
      </c>
      <c r="AB190" t="s">
        <v>1197</v>
      </c>
      <c r="AC190" t="s">
        <v>1198</v>
      </c>
      <c r="AD190">
        <v>18</v>
      </c>
      <c r="AE190" t="s">
        <v>11126</v>
      </c>
    </row>
    <row r="191" spans="1:35">
      <c r="A191">
        <v>2087</v>
      </c>
      <c r="B191" t="s">
        <v>174</v>
      </c>
      <c r="C191" t="s">
        <v>732</v>
      </c>
      <c r="D191" t="s">
        <v>1199</v>
      </c>
      <c r="E191" t="s">
        <v>176</v>
      </c>
      <c r="F191" t="s">
        <v>1200</v>
      </c>
      <c r="G191" t="s">
        <v>735</v>
      </c>
      <c r="H191" t="s">
        <v>1131</v>
      </c>
      <c r="I191" t="s">
        <v>1201</v>
      </c>
      <c r="J191" t="s">
        <v>1202</v>
      </c>
      <c r="K191" t="s">
        <v>1203</v>
      </c>
      <c r="L191" t="s">
        <v>149</v>
      </c>
      <c r="M191" t="s">
        <v>6</v>
      </c>
      <c r="N191" t="s">
        <v>1204</v>
      </c>
      <c r="O191" t="s">
        <v>1205</v>
      </c>
      <c r="P191">
        <v>45.374029274095101</v>
      </c>
      <c r="Q191">
        <v>-73.6736126926168</v>
      </c>
      <c r="R191" t="s">
        <v>8700</v>
      </c>
      <c r="S191">
        <v>200</v>
      </c>
      <c r="T191" t="s">
        <v>743</v>
      </c>
      <c r="U191" t="s">
        <v>1206</v>
      </c>
      <c r="V191" t="s">
        <v>1201</v>
      </c>
      <c r="W191" t="s">
        <v>1207</v>
      </c>
      <c r="X191" t="s">
        <v>227</v>
      </c>
      <c r="Y191" t="s">
        <v>6</v>
      </c>
      <c r="Z191" t="s">
        <v>8379</v>
      </c>
      <c r="AB191" t="s">
        <v>1208</v>
      </c>
      <c r="AC191" t="s">
        <v>1209</v>
      </c>
      <c r="AD191">
        <v>30</v>
      </c>
      <c r="AE191" t="s">
        <v>11053</v>
      </c>
    </row>
    <row r="192" spans="1:35">
      <c r="A192">
        <v>2088</v>
      </c>
      <c r="B192" t="s">
        <v>198</v>
      </c>
      <c r="C192" t="s">
        <v>732</v>
      </c>
      <c r="D192" t="s">
        <v>1210</v>
      </c>
      <c r="E192" t="s">
        <v>164</v>
      </c>
      <c r="F192" t="s">
        <v>10424</v>
      </c>
      <c r="G192" t="s">
        <v>767</v>
      </c>
      <c r="H192" t="s">
        <v>4707</v>
      </c>
      <c r="I192" t="s">
        <v>1212</v>
      </c>
      <c r="J192" t="s">
        <v>10425</v>
      </c>
      <c r="K192" t="s">
        <v>8181</v>
      </c>
      <c r="L192" t="s">
        <v>436</v>
      </c>
      <c r="M192" t="s">
        <v>5</v>
      </c>
      <c r="N192">
        <v>48505</v>
      </c>
      <c r="P192">
        <v>43.045000000000002</v>
      </c>
      <c r="Q192">
        <v>-83.692999999999998</v>
      </c>
      <c r="R192" t="s">
        <v>8709</v>
      </c>
      <c r="S192">
        <v>2500</v>
      </c>
      <c r="T192" t="s">
        <v>758</v>
      </c>
      <c r="U192" t="s">
        <v>1210</v>
      </c>
      <c r="V192" t="s">
        <v>1212</v>
      </c>
      <c r="W192" t="s">
        <v>835</v>
      </c>
      <c r="X192" t="s">
        <v>836</v>
      </c>
      <c r="Y192" t="s">
        <v>5</v>
      </c>
      <c r="Z192" t="s">
        <v>7932</v>
      </c>
      <c r="AA192">
        <v>46056</v>
      </c>
      <c r="AB192" t="s">
        <v>10427</v>
      </c>
      <c r="AC192" t="s">
        <v>1217</v>
      </c>
      <c r="AD192">
        <v>21</v>
      </c>
      <c r="AE192" t="s">
        <v>10426</v>
      </c>
    </row>
    <row r="193" spans="1:35">
      <c r="A193">
        <v>2089</v>
      </c>
      <c r="B193" t="s">
        <v>198</v>
      </c>
      <c r="C193" t="s">
        <v>732</v>
      </c>
      <c r="D193" t="s">
        <v>1210</v>
      </c>
      <c r="E193" t="s">
        <v>164</v>
      </c>
      <c r="F193" t="s">
        <v>1211</v>
      </c>
      <c r="G193" t="s">
        <v>767</v>
      </c>
      <c r="H193" t="s">
        <v>4707</v>
      </c>
      <c r="I193" t="s">
        <v>1212</v>
      </c>
      <c r="J193" t="s">
        <v>1213</v>
      </c>
      <c r="K193" t="s">
        <v>835</v>
      </c>
      <c r="L193" t="s">
        <v>836</v>
      </c>
      <c r="M193" t="s">
        <v>5</v>
      </c>
      <c r="N193">
        <v>60616</v>
      </c>
      <c r="O193" t="s">
        <v>1214</v>
      </c>
      <c r="P193">
        <v>41.832362236698501</v>
      </c>
      <c r="Q193">
        <v>-87.628315088795205</v>
      </c>
      <c r="R193" t="s">
        <v>8720</v>
      </c>
      <c r="S193">
        <v>35</v>
      </c>
      <c r="T193" t="s">
        <v>1215</v>
      </c>
      <c r="U193" t="s">
        <v>1210</v>
      </c>
      <c r="V193" t="s">
        <v>1212</v>
      </c>
      <c r="W193" t="s">
        <v>835</v>
      </c>
      <c r="X193" t="s">
        <v>836</v>
      </c>
      <c r="Y193" t="s">
        <v>5</v>
      </c>
      <c r="Z193" t="s">
        <v>172</v>
      </c>
      <c r="AA193">
        <v>45092</v>
      </c>
      <c r="AB193" t="s">
        <v>1216</v>
      </c>
      <c r="AC193" t="s">
        <v>1217</v>
      </c>
      <c r="AD193">
        <v>21</v>
      </c>
      <c r="AE193" t="s">
        <v>1218</v>
      </c>
    </row>
    <row r="194" spans="1:35">
      <c r="A194">
        <v>2090</v>
      </c>
      <c r="B194" t="s">
        <v>161</v>
      </c>
      <c r="C194" t="s">
        <v>732</v>
      </c>
      <c r="D194" t="s">
        <v>1219</v>
      </c>
      <c r="E194" t="s">
        <v>176</v>
      </c>
      <c r="F194" t="s">
        <v>1219</v>
      </c>
      <c r="G194" t="s">
        <v>767</v>
      </c>
      <c r="H194" t="s">
        <v>840</v>
      </c>
      <c r="I194" t="s">
        <v>1220</v>
      </c>
      <c r="J194" t="s">
        <v>1221</v>
      </c>
      <c r="K194" t="s">
        <v>1222</v>
      </c>
      <c r="L194" t="s">
        <v>170</v>
      </c>
      <c r="M194" t="s">
        <v>5</v>
      </c>
      <c r="N194">
        <v>90025</v>
      </c>
      <c r="O194" t="s">
        <v>1223</v>
      </c>
      <c r="P194">
        <v>34.043774911117701</v>
      </c>
      <c r="Q194">
        <v>-118.467491629726</v>
      </c>
      <c r="R194">
        <v>97</v>
      </c>
      <c r="U194" t="s">
        <v>1219</v>
      </c>
      <c r="V194" t="s">
        <v>1220</v>
      </c>
      <c r="W194" t="s">
        <v>1222</v>
      </c>
      <c r="X194" t="s">
        <v>170</v>
      </c>
      <c r="Y194" t="s">
        <v>5</v>
      </c>
      <c r="Z194" t="s">
        <v>172</v>
      </c>
      <c r="AA194">
        <v>44776</v>
      </c>
      <c r="AB194" t="s">
        <v>1227</v>
      </c>
      <c r="AC194" t="s">
        <v>1225</v>
      </c>
      <c r="AD194">
        <v>18</v>
      </c>
    </row>
    <row r="195" spans="1:35">
      <c r="A195">
        <v>2091</v>
      </c>
      <c r="B195" t="s">
        <v>161</v>
      </c>
      <c r="C195" t="s">
        <v>732</v>
      </c>
      <c r="D195" t="s">
        <v>1219</v>
      </c>
      <c r="E195" t="s">
        <v>176</v>
      </c>
      <c r="F195" t="s">
        <v>1219</v>
      </c>
      <c r="G195" t="s">
        <v>767</v>
      </c>
      <c r="H195" t="s">
        <v>7</v>
      </c>
      <c r="I195" t="s">
        <v>1220</v>
      </c>
      <c r="J195" t="s">
        <v>1221</v>
      </c>
      <c r="K195" t="s">
        <v>1222</v>
      </c>
      <c r="L195" t="s">
        <v>170</v>
      </c>
      <c r="M195" t="s">
        <v>5</v>
      </c>
      <c r="N195">
        <v>90025</v>
      </c>
      <c r="O195" t="s">
        <v>1223</v>
      </c>
      <c r="P195">
        <v>34.043757131072297</v>
      </c>
      <c r="Q195">
        <v>-118.46755600274101</v>
      </c>
      <c r="R195">
        <v>23</v>
      </c>
      <c r="U195" t="s">
        <v>1219</v>
      </c>
      <c r="V195" t="s">
        <v>1220</v>
      </c>
      <c r="W195" t="s">
        <v>1222</v>
      </c>
      <c r="X195" t="s">
        <v>170</v>
      </c>
      <c r="Y195" t="s">
        <v>5</v>
      </c>
      <c r="Z195" t="s">
        <v>172</v>
      </c>
      <c r="AA195">
        <v>44891</v>
      </c>
      <c r="AB195" t="s">
        <v>1224</v>
      </c>
      <c r="AC195" t="s">
        <v>1225</v>
      </c>
      <c r="AD195">
        <v>18</v>
      </c>
      <c r="AE195" t="s">
        <v>1226</v>
      </c>
    </row>
    <row r="196" spans="1:35">
      <c r="A196">
        <v>2092</v>
      </c>
      <c r="B196" t="s">
        <v>174</v>
      </c>
      <c r="C196" t="s">
        <v>732</v>
      </c>
      <c r="D196" t="s">
        <v>10428</v>
      </c>
      <c r="E196" t="s">
        <v>164</v>
      </c>
      <c r="F196" t="s">
        <v>10429</v>
      </c>
      <c r="G196" t="s">
        <v>6397</v>
      </c>
      <c r="H196" t="s">
        <v>10430</v>
      </c>
      <c r="I196" t="s">
        <v>4428</v>
      </c>
      <c r="J196" t="s">
        <v>5089</v>
      </c>
      <c r="K196" t="s">
        <v>4430</v>
      </c>
      <c r="L196" t="s">
        <v>1357</v>
      </c>
      <c r="M196" t="s">
        <v>5</v>
      </c>
      <c r="N196" t="s">
        <v>4431</v>
      </c>
      <c r="O196" t="s">
        <v>4432</v>
      </c>
      <c r="P196">
        <v>40.542900000000003</v>
      </c>
      <c r="Q196">
        <v>-74.551599999999993</v>
      </c>
      <c r="R196">
        <v>30</v>
      </c>
      <c r="S196">
        <v>2000</v>
      </c>
      <c r="T196" t="s">
        <v>758</v>
      </c>
      <c r="U196" t="s">
        <v>10428</v>
      </c>
      <c r="V196" t="s">
        <v>4428</v>
      </c>
      <c r="W196" t="s">
        <v>4430</v>
      </c>
      <c r="X196" t="s">
        <v>1357</v>
      </c>
      <c r="Y196" t="s">
        <v>5</v>
      </c>
      <c r="Z196" t="s">
        <v>7932</v>
      </c>
      <c r="AA196">
        <v>46056</v>
      </c>
      <c r="AB196" t="s">
        <v>10431</v>
      </c>
      <c r="AC196" t="s">
        <v>10432</v>
      </c>
      <c r="AD196">
        <v>35</v>
      </c>
    </row>
    <row r="197" spans="1:35">
      <c r="A197">
        <v>2093</v>
      </c>
      <c r="B197" t="s">
        <v>174</v>
      </c>
      <c r="C197" t="s">
        <v>732</v>
      </c>
      <c r="D197" t="s">
        <v>10428</v>
      </c>
      <c r="E197" t="s">
        <v>164</v>
      </c>
      <c r="F197" t="s">
        <v>10433</v>
      </c>
      <c r="G197" t="s">
        <v>799</v>
      </c>
      <c r="H197" t="s">
        <v>466</v>
      </c>
      <c r="I197" t="s">
        <v>4428</v>
      </c>
      <c r="J197" t="s">
        <v>5089</v>
      </c>
      <c r="K197" t="s">
        <v>4430</v>
      </c>
      <c r="L197" t="s">
        <v>1357</v>
      </c>
      <c r="M197" t="s">
        <v>5</v>
      </c>
      <c r="N197" t="s">
        <v>4431</v>
      </c>
      <c r="O197" t="s">
        <v>4432</v>
      </c>
      <c r="P197">
        <v>40.542900000000003</v>
      </c>
      <c r="Q197">
        <v>-74.551599999999993</v>
      </c>
      <c r="R197">
        <v>30</v>
      </c>
      <c r="U197" t="s">
        <v>10428</v>
      </c>
      <c r="V197" t="s">
        <v>4428</v>
      </c>
      <c r="W197" t="s">
        <v>4430</v>
      </c>
      <c r="X197" t="s">
        <v>1357</v>
      </c>
      <c r="Y197" t="s">
        <v>5</v>
      </c>
      <c r="Z197" t="s">
        <v>7932</v>
      </c>
      <c r="AA197">
        <v>46056</v>
      </c>
      <c r="AB197" t="s">
        <v>10434</v>
      </c>
      <c r="AC197" t="s">
        <v>10432</v>
      </c>
      <c r="AD197">
        <v>35</v>
      </c>
    </row>
    <row r="198" spans="1:35">
      <c r="A198">
        <v>2094</v>
      </c>
      <c r="B198" t="s">
        <v>198</v>
      </c>
      <c r="C198" t="s">
        <v>732</v>
      </c>
      <c r="D198" t="s">
        <v>10969</v>
      </c>
      <c r="E198" t="s">
        <v>164</v>
      </c>
      <c r="F198" t="s">
        <v>1228</v>
      </c>
      <c r="G198" t="s">
        <v>783</v>
      </c>
      <c r="H198" t="s">
        <v>869</v>
      </c>
      <c r="I198" t="s">
        <v>518</v>
      </c>
      <c r="J198" t="s">
        <v>901</v>
      </c>
      <c r="K198" t="s">
        <v>901</v>
      </c>
      <c r="L198" t="s">
        <v>149</v>
      </c>
      <c r="M198" t="s">
        <v>6</v>
      </c>
      <c r="O198" t="s">
        <v>521</v>
      </c>
      <c r="P198">
        <v>46.364110441834001</v>
      </c>
      <c r="Q198">
        <v>-72.393053931178002</v>
      </c>
      <c r="R198">
        <v>69</v>
      </c>
      <c r="S198">
        <v>20000</v>
      </c>
      <c r="T198" t="s">
        <v>866</v>
      </c>
      <c r="U198" t="s">
        <v>8376</v>
      </c>
      <c r="V198" t="s">
        <v>1229</v>
      </c>
      <c r="W198" t="s">
        <v>8377</v>
      </c>
      <c r="X198" t="s">
        <v>149</v>
      </c>
      <c r="Y198" t="s">
        <v>8378</v>
      </c>
      <c r="Z198" t="s">
        <v>8379</v>
      </c>
      <c r="AB198" t="s">
        <v>10972</v>
      </c>
      <c r="AC198" t="s">
        <v>8969</v>
      </c>
      <c r="AD198">
        <v>27</v>
      </c>
      <c r="AE198" t="s">
        <v>10970</v>
      </c>
    </row>
    <row r="199" spans="1:35">
      <c r="A199">
        <v>2095</v>
      </c>
      <c r="B199" t="s">
        <v>174</v>
      </c>
      <c r="C199" t="s">
        <v>732</v>
      </c>
      <c r="D199" t="s">
        <v>7848</v>
      </c>
      <c r="E199" t="s">
        <v>164</v>
      </c>
      <c r="F199" t="s">
        <v>8242</v>
      </c>
      <c r="G199" t="s">
        <v>7849</v>
      </c>
      <c r="H199" t="s">
        <v>7879</v>
      </c>
      <c r="I199" t="s">
        <v>6363</v>
      </c>
      <c r="J199" t="s">
        <v>6364</v>
      </c>
      <c r="K199" t="s">
        <v>6365</v>
      </c>
      <c r="L199" t="s">
        <v>4810</v>
      </c>
      <c r="M199" t="s">
        <v>5</v>
      </c>
      <c r="N199">
        <v>19901</v>
      </c>
      <c r="O199" t="s">
        <v>6366</v>
      </c>
      <c r="P199">
        <v>39.156746047269799</v>
      </c>
      <c r="Q199">
        <v>-75.524203686508201</v>
      </c>
      <c r="U199" t="s">
        <v>6362</v>
      </c>
      <c r="V199" t="s">
        <v>6363</v>
      </c>
      <c r="W199" t="s">
        <v>7845</v>
      </c>
      <c r="X199" t="s">
        <v>7846</v>
      </c>
      <c r="Y199" t="s">
        <v>7847</v>
      </c>
      <c r="Z199" t="s">
        <v>7759</v>
      </c>
      <c r="AB199" t="s">
        <v>6363</v>
      </c>
      <c r="AC199" t="s">
        <v>8033</v>
      </c>
      <c r="AD199">
        <v>26</v>
      </c>
      <c r="AI199" t="s">
        <v>6367</v>
      </c>
    </row>
    <row r="200" spans="1:35">
      <c r="A200">
        <v>2096</v>
      </c>
      <c r="B200" t="s">
        <v>198</v>
      </c>
      <c r="C200" t="s">
        <v>732</v>
      </c>
      <c r="D200" t="s">
        <v>560</v>
      </c>
      <c r="E200" t="s">
        <v>164</v>
      </c>
      <c r="F200" t="s">
        <v>10435</v>
      </c>
      <c r="G200" t="s">
        <v>1049</v>
      </c>
      <c r="H200" t="s">
        <v>10416</v>
      </c>
      <c r="I200" t="s">
        <v>558</v>
      </c>
      <c r="J200" t="s">
        <v>10436</v>
      </c>
      <c r="K200" t="s">
        <v>10437</v>
      </c>
      <c r="L200" t="s">
        <v>149</v>
      </c>
      <c r="M200" t="s">
        <v>6</v>
      </c>
      <c r="N200" t="s">
        <v>10438</v>
      </c>
      <c r="O200" t="s">
        <v>10439</v>
      </c>
      <c r="P200">
        <v>49.231200000000001</v>
      </c>
      <c r="Q200">
        <v>-68.140799999999999</v>
      </c>
      <c r="S200">
        <v>50000</v>
      </c>
      <c r="T200" t="s">
        <v>758</v>
      </c>
      <c r="U200" t="s">
        <v>560</v>
      </c>
      <c r="V200" t="s">
        <v>558</v>
      </c>
      <c r="W200" t="s">
        <v>561</v>
      </c>
      <c r="X200" t="s">
        <v>214</v>
      </c>
      <c r="Y200" t="s">
        <v>6</v>
      </c>
      <c r="Z200" t="s">
        <v>7932</v>
      </c>
      <c r="AA200">
        <v>46056</v>
      </c>
      <c r="AB200" t="s">
        <v>10440</v>
      </c>
      <c r="AC200" t="s">
        <v>564</v>
      </c>
      <c r="AD200">
        <v>22</v>
      </c>
      <c r="AE200" t="s">
        <v>11110</v>
      </c>
    </row>
    <row r="201" spans="1:35">
      <c r="A201">
        <v>2097</v>
      </c>
      <c r="B201" t="s">
        <v>198</v>
      </c>
      <c r="C201" t="s">
        <v>732</v>
      </c>
      <c r="D201" t="s">
        <v>577</v>
      </c>
      <c r="E201" t="s">
        <v>164</v>
      </c>
      <c r="F201" t="s">
        <v>9526</v>
      </c>
      <c r="G201" t="s">
        <v>767</v>
      </c>
      <c r="H201" t="s">
        <v>840</v>
      </c>
      <c r="I201" t="s">
        <v>1230</v>
      </c>
      <c r="J201" t="s">
        <v>9527</v>
      </c>
      <c r="K201" t="s">
        <v>901</v>
      </c>
      <c r="L201" t="s">
        <v>149</v>
      </c>
      <c r="M201" t="s">
        <v>6</v>
      </c>
      <c r="N201" t="s">
        <v>9528</v>
      </c>
      <c r="O201" t="s">
        <v>582</v>
      </c>
      <c r="P201">
        <v>46.333100000000002</v>
      </c>
      <c r="Q201">
        <v>-72.235399999999998</v>
      </c>
      <c r="R201">
        <v>89</v>
      </c>
      <c r="S201">
        <v>44000</v>
      </c>
      <c r="T201" t="s">
        <v>1231</v>
      </c>
      <c r="U201" t="s">
        <v>577</v>
      </c>
      <c r="V201" t="s">
        <v>583</v>
      </c>
      <c r="W201" t="s">
        <v>580</v>
      </c>
      <c r="X201" t="s">
        <v>149</v>
      </c>
      <c r="Y201" t="s">
        <v>6</v>
      </c>
      <c r="Z201" t="s">
        <v>8379</v>
      </c>
      <c r="AB201" t="s">
        <v>9529</v>
      </c>
      <c r="AC201" t="s">
        <v>1232</v>
      </c>
      <c r="AD201">
        <v>20</v>
      </c>
      <c r="AE201" t="s">
        <v>11123</v>
      </c>
      <c r="AF201" t="s">
        <v>9523</v>
      </c>
      <c r="AG201" t="s">
        <v>9524</v>
      </c>
      <c r="AH201" t="s">
        <v>9525</v>
      </c>
    </row>
    <row r="202" spans="1:35">
      <c r="A202">
        <v>2098</v>
      </c>
      <c r="B202" t="s">
        <v>174</v>
      </c>
      <c r="C202" t="s">
        <v>732</v>
      </c>
      <c r="D202" t="s">
        <v>1233</v>
      </c>
      <c r="E202" t="s">
        <v>164</v>
      </c>
      <c r="F202" t="s">
        <v>1234</v>
      </c>
      <c r="G202" t="s">
        <v>799</v>
      </c>
      <c r="H202" t="s">
        <v>840</v>
      </c>
      <c r="I202" t="s">
        <v>1235</v>
      </c>
      <c r="J202" t="s">
        <v>1236</v>
      </c>
      <c r="K202" t="s">
        <v>1237</v>
      </c>
      <c r="L202" t="s">
        <v>308</v>
      </c>
      <c r="M202" t="s">
        <v>5</v>
      </c>
      <c r="N202">
        <v>37408</v>
      </c>
      <c r="O202" t="s">
        <v>1238</v>
      </c>
      <c r="P202">
        <v>35.0388653826694</v>
      </c>
      <c r="Q202">
        <v>-85.324031516251495</v>
      </c>
      <c r="R202">
        <v>200</v>
      </c>
      <c r="S202">
        <v>2000</v>
      </c>
      <c r="T202" t="s">
        <v>1239</v>
      </c>
      <c r="U202" t="s">
        <v>1240</v>
      </c>
      <c r="V202" t="s">
        <v>1235</v>
      </c>
      <c r="W202" t="s">
        <v>244</v>
      </c>
      <c r="X202" t="s">
        <v>1241</v>
      </c>
      <c r="Y202" t="s">
        <v>246</v>
      </c>
      <c r="Z202" t="s">
        <v>172</v>
      </c>
      <c r="AA202">
        <v>45209</v>
      </c>
      <c r="AB202" t="s">
        <v>1242</v>
      </c>
      <c r="AC202" t="s">
        <v>1243</v>
      </c>
      <c r="AD202">
        <v>21</v>
      </c>
      <c r="AE202" t="s">
        <v>1244</v>
      </c>
    </row>
    <row r="203" spans="1:35">
      <c r="A203">
        <v>2099</v>
      </c>
      <c r="B203" t="s">
        <v>392</v>
      </c>
      <c r="C203" t="s">
        <v>732</v>
      </c>
      <c r="D203" t="s">
        <v>1233</v>
      </c>
      <c r="E203" t="s">
        <v>164</v>
      </c>
      <c r="F203" t="s">
        <v>1234</v>
      </c>
      <c r="G203" t="s">
        <v>799</v>
      </c>
      <c r="H203" t="s">
        <v>840</v>
      </c>
      <c r="I203" t="s">
        <v>1235</v>
      </c>
      <c r="J203" t="s">
        <v>1236</v>
      </c>
      <c r="K203" t="s">
        <v>1237</v>
      </c>
      <c r="L203" t="s">
        <v>308</v>
      </c>
      <c r="M203" t="s">
        <v>5</v>
      </c>
      <c r="N203">
        <v>37408</v>
      </c>
      <c r="O203" t="s">
        <v>1238</v>
      </c>
      <c r="P203">
        <v>35.0388653826694</v>
      </c>
      <c r="Q203">
        <v>-85.324031516251495</v>
      </c>
      <c r="R203" t="s">
        <v>8701</v>
      </c>
      <c r="S203">
        <v>18000</v>
      </c>
      <c r="T203" t="s">
        <v>1239</v>
      </c>
      <c r="U203" t="s">
        <v>1240</v>
      </c>
      <c r="V203" t="s">
        <v>1235</v>
      </c>
      <c r="W203" t="s">
        <v>244</v>
      </c>
      <c r="X203" t="s">
        <v>1241</v>
      </c>
      <c r="Y203" t="s">
        <v>246</v>
      </c>
      <c r="Z203" t="s">
        <v>172</v>
      </c>
      <c r="AA203">
        <v>45209</v>
      </c>
      <c r="AB203" t="s">
        <v>1242</v>
      </c>
      <c r="AC203" t="s">
        <v>1243</v>
      </c>
      <c r="AD203">
        <v>21</v>
      </c>
      <c r="AE203" t="s">
        <v>1244</v>
      </c>
    </row>
    <row r="204" spans="1:35">
      <c r="A204">
        <v>2100</v>
      </c>
      <c r="B204" t="s">
        <v>198</v>
      </c>
      <c r="C204" t="s">
        <v>732</v>
      </c>
      <c r="D204" t="s">
        <v>1245</v>
      </c>
      <c r="E204" t="s">
        <v>164</v>
      </c>
      <c r="F204" t="s">
        <v>1246</v>
      </c>
      <c r="G204" t="s">
        <v>799</v>
      </c>
      <c r="H204" t="s">
        <v>840</v>
      </c>
      <c r="I204" t="s">
        <v>1235</v>
      </c>
      <c r="J204" t="s">
        <v>1247</v>
      </c>
      <c r="K204" t="s">
        <v>1237</v>
      </c>
      <c r="L204" t="s">
        <v>308</v>
      </c>
      <c r="M204" t="s">
        <v>5</v>
      </c>
      <c r="N204">
        <v>37419</v>
      </c>
      <c r="O204" t="s">
        <v>1238</v>
      </c>
      <c r="P204">
        <v>35.012020865607099</v>
      </c>
      <c r="Q204">
        <v>-85.379126892073899</v>
      </c>
      <c r="R204" t="s">
        <v>8721</v>
      </c>
      <c r="S204">
        <v>31500</v>
      </c>
      <c r="T204" t="s">
        <v>1239</v>
      </c>
      <c r="U204" t="s">
        <v>1240</v>
      </c>
      <c r="V204" t="s">
        <v>1235</v>
      </c>
      <c r="W204" t="s">
        <v>244</v>
      </c>
      <c r="X204" t="s">
        <v>1241</v>
      </c>
      <c r="Y204" t="s">
        <v>246</v>
      </c>
      <c r="Z204" t="s">
        <v>8379</v>
      </c>
      <c r="AB204" t="s">
        <v>10444</v>
      </c>
      <c r="AC204" t="s">
        <v>1249</v>
      </c>
      <c r="AD204">
        <v>25</v>
      </c>
      <c r="AE204" t="s">
        <v>10442</v>
      </c>
    </row>
    <row r="205" spans="1:35">
      <c r="A205">
        <v>2101</v>
      </c>
      <c r="B205" t="s">
        <v>174</v>
      </c>
      <c r="C205" t="s">
        <v>732</v>
      </c>
      <c r="D205" t="s">
        <v>10445</v>
      </c>
      <c r="E205" t="s">
        <v>164</v>
      </c>
      <c r="F205" t="s">
        <v>10446</v>
      </c>
      <c r="G205" t="s">
        <v>10447</v>
      </c>
      <c r="H205" t="s">
        <v>10448</v>
      </c>
      <c r="I205" t="s">
        <v>10449</v>
      </c>
      <c r="J205" t="s">
        <v>10450</v>
      </c>
      <c r="K205" t="s">
        <v>7074</v>
      </c>
      <c r="L205" t="s">
        <v>916</v>
      </c>
      <c r="M205" t="s">
        <v>5</v>
      </c>
      <c r="N205" t="s">
        <v>10451</v>
      </c>
      <c r="O205" t="s">
        <v>10452</v>
      </c>
      <c r="P205">
        <v>39.340000000000003</v>
      </c>
      <c r="Q205">
        <v>-84.444000000000003</v>
      </c>
      <c r="R205">
        <v>30</v>
      </c>
      <c r="S205">
        <v>900</v>
      </c>
      <c r="T205" t="s">
        <v>758</v>
      </c>
      <c r="U205" t="s">
        <v>10453</v>
      </c>
      <c r="V205" t="s">
        <v>10449</v>
      </c>
      <c r="W205" t="s">
        <v>10454</v>
      </c>
      <c r="X205" t="s">
        <v>740</v>
      </c>
      <c r="Y205" t="s">
        <v>5</v>
      </c>
      <c r="Z205" t="s">
        <v>7932</v>
      </c>
      <c r="AA205">
        <v>46056</v>
      </c>
      <c r="AB205" t="s">
        <v>10455</v>
      </c>
      <c r="AC205" t="s">
        <v>10456</v>
      </c>
      <c r="AD205">
        <v>31</v>
      </c>
    </row>
    <row r="206" spans="1:35">
      <c r="A206">
        <v>2102</v>
      </c>
      <c r="B206" t="s">
        <v>174</v>
      </c>
      <c r="C206" t="s">
        <v>732</v>
      </c>
      <c r="D206" t="s">
        <v>11303</v>
      </c>
      <c r="E206" t="s">
        <v>164</v>
      </c>
      <c r="F206" t="s">
        <v>11304</v>
      </c>
      <c r="G206" t="s">
        <v>799</v>
      </c>
      <c r="H206" t="s">
        <v>11305</v>
      </c>
      <c r="I206" t="s">
        <v>11302</v>
      </c>
      <c r="J206" t="s">
        <v>11311</v>
      </c>
      <c r="K206" t="s">
        <v>11312</v>
      </c>
      <c r="L206" t="s">
        <v>1857</v>
      </c>
      <c r="M206" t="s">
        <v>5</v>
      </c>
      <c r="N206">
        <v>21710</v>
      </c>
      <c r="O206" t="s">
        <v>11313</v>
      </c>
      <c r="P206">
        <v>39.313400000000001</v>
      </c>
      <c r="Q206">
        <v>-77.478899999999996</v>
      </c>
      <c r="S206">
        <v>100</v>
      </c>
      <c r="T206" t="s">
        <v>758</v>
      </c>
      <c r="U206" t="s">
        <v>11303</v>
      </c>
      <c r="V206" t="s">
        <v>11302</v>
      </c>
      <c r="W206" t="s">
        <v>1403</v>
      </c>
      <c r="X206" t="s">
        <v>436</v>
      </c>
      <c r="Y206" t="s">
        <v>5</v>
      </c>
      <c r="Z206" t="s">
        <v>7932</v>
      </c>
      <c r="AA206">
        <v>46097</v>
      </c>
      <c r="AB206" t="s">
        <v>11306</v>
      </c>
      <c r="AC206" t="s">
        <v>11307</v>
      </c>
      <c r="AD206">
        <v>12</v>
      </c>
      <c r="AF206" t="s">
        <v>11308</v>
      </c>
      <c r="AG206" t="s">
        <v>11309</v>
      </c>
      <c r="AH206" t="s">
        <v>11310</v>
      </c>
    </row>
    <row r="207" spans="1:35">
      <c r="A207">
        <v>2103</v>
      </c>
      <c r="B207" t="s">
        <v>174</v>
      </c>
      <c r="C207" t="s">
        <v>732</v>
      </c>
      <c r="D207" t="s">
        <v>1250</v>
      </c>
      <c r="E207" t="s">
        <v>164</v>
      </c>
      <c r="F207" t="s">
        <v>1250</v>
      </c>
      <c r="G207" t="s">
        <v>767</v>
      </c>
      <c r="H207" t="s">
        <v>768</v>
      </c>
      <c r="I207" t="s">
        <v>1251</v>
      </c>
      <c r="J207" t="s">
        <v>1252</v>
      </c>
      <c r="K207" t="s">
        <v>1253</v>
      </c>
      <c r="L207" t="s">
        <v>436</v>
      </c>
      <c r="M207" t="s">
        <v>5</v>
      </c>
      <c r="N207">
        <v>48118</v>
      </c>
      <c r="O207" t="s">
        <v>1254</v>
      </c>
      <c r="P207">
        <v>42.324164646779103</v>
      </c>
      <c r="Q207">
        <v>-84.033761317615898</v>
      </c>
      <c r="R207">
        <v>30</v>
      </c>
      <c r="U207" t="s">
        <v>1255</v>
      </c>
      <c r="V207" t="s">
        <v>1251</v>
      </c>
      <c r="W207" t="s">
        <v>1253</v>
      </c>
      <c r="X207" t="s">
        <v>436</v>
      </c>
      <c r="Y207" t="s">
        <v>5</v>
      </c>
      <c r="Z207" t="s">
        <v>172</v>
      </c>
      <c r="AA207">
        <v>44776</v>
      </c>
      <c r="AB207" t="s">
        <v>1256</v>
      </c>
      <c r="AC207" t="s">
        <v>1257</v>
      </c>
      <c r="AD207">
        <v>17</v>
      </c>
      <c r="AE207" t="s">
        <v>1258</v>
      </c>
    </row>
    <row r="208" spans="1:35">
      <c r="A208">
        <v>2104</v>
      </c>
      <c r="B208" t="s">
        <v>174</v>
      </c>
      <c r="C208" t="s">
        <v>732</v>
      </c>
      <c r="D208" t="s">
        <v>10973</v>
      </c>
      <c r="E208" t="s">
        <v>176</v>
      </c>
      <c r="F208" t="s">
        <v>1266</v>
      </c>
      <c r="G208" t="s">
        <v>783</v>
      </c>
      <c r="H208" t="s">
        <v>869</v>
      </c>
      <c r="I208" t="s">
        <v>618</v>
      </c>
      <c r="J208" t="s">
        <v>1267</v>
      </c>
      <c r="K208" t="s">
        <v>864</v>
      </c>
      <c r="L208" t="s">
        <v>188</v>
      </c>
      <c r="M208" t="s">
        <v>5</v>
      </c>
      <c r="N208">
        <v>28016</v>
      </c>
      <c r="O208" t="s">
        <v>1268</v>
      </c>
      <c r="P208">
        <v>35.360361173243497</v>
      </c>
      <c r="Q208">
        <v>-81.296462248504795</v>
      </c>
      <c r="R208">
        <v>20</v>
      </c>
      <c r="S208">
        <v>60000</v>
      </c>
      <c r="T208" t="s">
        <v>758</v>
      </c>
      <c r="U208" t="s">
        <v>1259</v>
      </c>
      <c r="V208" t="s">
        <v>618</v>
      </c>
      <c r="W208" t="s">
        <v>1262</v>
      </c>
      <c r="X208" t="s">
        <v>188</v>
      </c>
      <c r="Y208" t="s">
        <v>5</v>
      </c>
      <c r="Z208" t="s">
        <v>172</v>
      </c>
      <c r="AA208">
        <v>44422</v>
      </c>
      <c r="AB208" t="s">
        <v>1269</v>
      </c>
      <c r="AC208" t="s">
        <v>1264</v>
      </c>
      <c r="AD208">
        <v>30</v>
      </c>
      <c r="AE208" t="s">
        <v>10426</v>
      </c>
    </row>
    <row r="209" spans="1:31">
      <c r="A209">
        <v>2105</v>
      </c>
      <c r="B209" t="s">
        <v>10938</v>
      </c>
      <c r="C209" t="s">
        <v>732</v>
      </c>
      <c r="D209" t="s">
        <v>10973</v>
      </c>
      <c r="E209" t="s">
        <v>176</v>
      </c>
      <c r="F209" t="s">
        <v>1260</v>
      </c>
      <c r="G209" t="s">
        <v>783</v>
      </c>
      <c r="H209" t="s">
        <v>869</v>
      </c>
      <c r="I209" t="s">
        <v>618</v>
      </c>
      <c r="K209" t="s">
        <v>1261</v>
      </c>
      <c r="L209" t="s">
        <v>308</v>
      </c>
      <c r="M209" t="s">
        <v>5</v>
      </c>
      <c r="P209">
        <v>35.334969719230202</v>
      </c>
      <c r="Q209">
        <v>-84.5276626466691</v>
      </c>
      <c r="R209" t="s">
        <v>8722</v>
      </c>
      <c r="S209">
        <v>8700</v>
      </c>
      <c r="T209" t="s">
        <v>184</v>
      </c>
      <c r="U209" t="s">
        <v>1259</v>
      </c>
      <c r="V209" t="s">
        <v>618</v>
      </c>
      <c r="W209" t="s">
        <v>1262</v>
      </c>
      <c r="X209" t="s">
        <v>188</v>
      </c>
      <c r="Y209" t="s">
        <v>5</v>
      </c>
      <c r="Z209" t="s">
        <v>172</v>
      </c>
      <c r="AA209">
        <v>44899</v>
      </c>
      <c r="AB209" t="s">
        <v>1263</v>
      </c>
      <c r="AC209" t="s">
        <v>1264</v>
      </c>
      <c r="AD209">
        <v>30</v>
      </c>
      <c r="AE209" t="s">
        <v>1265</v>
      </c>
    </row>
    <row r="210" spans="1:31">
      <c r="A210">
        <v>2106</v>
      </c>
      <c r="B210" t="s">
        <v>198</v>
      </c>
      <c r="C210" t="s">
        <v>732</v>
      </c>
      <c r="D210" t="s">
        <v>10462</v>
      </c>
      <c r="E210" t="s">
        <v>164</v>
      </c>
      <c r="F210" t="s">
        <v>10467</v>
      </c>
      <c r="G210" t="s">
        <v>873</v>
      </c>
      <c r="H210" t="s">
        <v>10468</v>
      </c>
      <c r="I210" t="s">
        <v>10474</v>
      </c>
      <c r="K210" t="s">
        <v>9947</v>
      </c>
      <c r="L210" t="s">
        <v>214</v>
      </c>
      <c r="M210" t="s">
        <v>6</v>
      </c>
      <c r="P210">
        <v>44.181892008901997</v>
      </c>
      <c r="Q210">
        <v>-79.836779390286097</v>
      </c>
      <c r="R210">
        <v>500</v>
      </c>
      <c r="U210" t="s">
        <v>10463</v>
      </c>
      <c r="V210" t="s">
        <v>10464</v>
      </c>
      <c r="W210" t="s">
        <v>10465</v>
      </c>
      <c r="X210" t="s">
        <v>10466</v>
      </c>
      <c r="Y210" t="s">
        <v>1011</v>
      </c>
      <c r="Z210" t="s">
        <v>7932</v>
      </c>
      <c r="AA210">
        <v>46056</v>
      </c>
      <c r="AB210" t="s">
        <v>10469</v>
      </c>
      <c r="AC210" t="s">
        <v>10471</v>
      </c>
      <c r="AD210">
        <v>27</v>
      </c>
      <c r="AE210" t="s">
        <v>10472</v>
      </c>
    </row>
    <row r="211" spans="1:31">
      <c r="A211">
        <v>2107</v>
      </c>
      <c r="B211" t="s">
        <v>198</v>
      </c>
      <c r="C211" t="s">
        <v>732</v>
      </c>
      <c r="D211" t="s">
        <v>10462</v>
      </c>
      <c r="E211" t="s">
        <v>164</v>
      </c>
      <c r="F211" t="s">
        <v>10473</v>
      </c>
      <c r="G211" t="s">
        <v>799</v>
      </c>
      <c r="H211" t="s">
        <v>466</v>
      </c>
      <c r="I211" t="s">
        <v>10474</v>
      </c>
      <c r="K211" t="s">
        <v>9947</v>
      </c>
      <c r="L211" t="s">
        <v>214</v>
      </c>
      <c r="M211" t="s">
        <v>6</v>
      </c>
      <c r="P211">
        <v>44.181892008901997</v>
      </c>
      <c r="Q211">
        <v>-79.836779390286097</v>
      </c>
      <c r="R211">
        <v>500</v>
      </c>
      <c r="U211" t="s">
        <v>10463</v>
      </c>
      <c r="V211" t="s">
        <v>10464</v>
      </c>
      <c r="W211" t="s">
        <v>10465</v>
      </c>
      <c r="X211" t="s">
        <v>10466</v>
      </c>
      <c r="Y211" t="s">
        <v>1011</v>
      </c>
      <c r="Z211" t="s">
        <v>7932</v>
      </c>
      <c r="AA211">
        <v>46056</v>
      </c>
      <c r="AB211" t="s">
        <v>10470</v>
      </c>
      <c r="AC211" t="s">
        <v>10471</v>
      </c>
      <c r="AD211">
        <v>27</v>
      </c>
      <c r="AE211" t="s">
        <v>10472</v>
      </c>
    </row>
    <row r="212" spans="1:31">
      <c r="A212">
        <v>2108</v>
      </c>
      <c r="B212" t="s">
        <v>161</v>
      </c>
      <c r="C212" t="s">
        <v>732</v>
      </c>
      <c r="D212" t="s">
        <v>1270</v>
      </c>
      <c r="E212" t="s">
        <v>164</v>
      </c>
      <c r="F212" t="s">
        <v>1271</v>
      </c>
      <c r="G212" t="s">
        <v>767</v>
      </c>
      <c r="H212" t="s">
        <v>7</v>
      </c>
      <c r="I212" t="s">
        <v>1272</v>
      </c>
      <c r="J212" t="s">
        <v>1273</v>
      </c>
      <c r="K212" t="s">
        <v>1274</v>
      </c>
      <c r="L212" t="s">
        <v>808</v>
      </c>
      <c r="M212" t="s">
        <v>5</v>
      </c>
      <c r="N212">
        <v>14850</v>
      </c>
      <c r="O212" t="s">
        <v>1275</v>
      </c>
      <c r="P212">
        <v>42.422580836428203</v>
      </c>
      <c r="Q212">
        <v>-76.501857393269404</v>
      </c>
      <c r="R212">
        <v>11</v>
      </c>
      <c r="U212" t="s">
        <v>1270</v>
      </c>
      <c r="V212" t="s">
        <v>1272</v>
      </c>
      <c r="W212" t="s">
        <v>1274</v>
      </c>
      <c r="X212" t="s">
        <v>808</v>
      </c>
      <c r="Y212" t="s">
        <v>5</v>
      </c>
      <c r="Z212" t="s">
        <v>172</v>
      </c>
      <c r="AA212">
        <v>44891</v>
      </c>
      <c r="AB212" t="s">
        <v>1276</v>
      </c>
      <c r="AC212" t="s">
        <v>1264</v>
      </c>
      <c r="AD212">
        <v>30</v>
      </c>
      <c r="AE212" t="s">
        <v>1277</v>
      </c>
    </row>
    <row r="213" spans="1:31">
      <c r="A213">
        <v>2109</v>
      </c>
      <c r="B213" t="s">
        <v>161</v>
      </c>
      <c r="C213" t="s">
        <v>732</v>
      </c>
      <c r="D213" t="s">
        <v>1270</v>
      </c>
      <c r="E213" t="s">
        <v>164</v>
      </c>
      <c r="F213" t="s">
        <v>1271</v>
      </c>
      <c r="G213" t="s">
        <v>783</v>
      </c>
      <c r="H213" t="s">
        <v>7</v>
      </c>
      <c r="I213" t="s">
        <v>1272</v>
      </c>
      <c r="J213" t="s">
        <v>1273</v>
      </c>
      <c r="K213" t="s">
        <v>1274</v>
      </c>
      <c r="L213" t="s">
        <v>808</v>
      </c>
      <c r="M213" t="s">
        <v>5</v>
      </c>
      <c r="N213">
        <v>14850</v>
      </c>
      <c r="O213" t="s">
        <v>1275</v>
      </c>
      <c r="P213">
        <v>42.422580836428203</v>
      </c>
      <c r="Q213">
        <v>-76.501857393269404</v>
      </c>
      <c r="R213">
        <v>11</v>
      </c>
      <c r="U213" t="s">
        <v>1270</v>
      </c>
      <c r="V213" t="s">
        <v>1272</v>
      </c>
      <c r="W213" t="s">
        <v>1274</v>
      </c>
      <c r="X213" t="s">
        <v>808</v>
      </c>
      <c r="Y213" t="s">
        <v>5</v>
      </c>
      <c r="Z213" t="s">
        <v>172</v>
      </c>
      <c r="AA213">
        <v>44891</v>
      </c>
      <c r="AB213" t="s">
        <v>1276</v>
      </c>
      <c r="AC213" t="s">
        <v>1278</v>
      </c>
      <c r="AD213">
        <v>30</v>
      </c>
      <c r="AE213" t="s">
        <v>1277</v>
      </c>
    </row>
    <row r="214" spans="1:31">
      <c r="A214">
        <v>2110</v>
      </c>
      <c r="B214" t="s">
        <v>198</v>
      </c>
      <c r="C214" t="s">
        <v>732</v>
      </c>
      <c r="D214" t="s">
        <v>8173</v>
      </c>
      <c r="E214" t="s">
        <v>164</v>
      </c>
      <c r="F214" t="s">
        <v>8173</v>
      </c>
      <c r="G214" t="s">
        <v>783</v>
      </c>
      <c r="H214" t="s">
        <v>1459</v>
      </c>
      <c r="I214" t="s">
        <v>8174</v>
      </c>
      <c r="K214" t="s">
        <v>444</v>
      </c>
      <c r="L214" t="s">
        <v>436</v>
      </c>
      <c r="M214" t="s">
        <v>5</v>
      </c>
      <c r="P214">
        <v>46.51</v>
      </c>
      <c r="Q214">
        <v>-87.96</v>
      </c>
      <c r="R214">
        <v>5</v>
      </c>
      <c r="Z214" t="s">
        <v>7853</v>
      </c>
      <c r="AA214">
        <v>45560</v>
      </c>
      <c r="AB214" t="s">
        <v>6107</v>
      </c>
      <c r="AC214" t="s">
        <v>8221</v>
      </c>
      <c r="AD214">
        <v>23</v>
      </c>
    </row>
    <row r="215" spans="1:31">
      <c r="A215">
        <v>2111</v>
      </c>
      <c r="B215" t="s">
        <v>198</v>
      </c>
      <c r="C215" t="s">
        <v>732</v>
      </c>
      <c r="D215" t="s">
        <v>8173</v>
      </c>
      <c r="E215" t="s">
        <v>164</v>
      </c>
      <c r="F215" t="s">
        <v>8173</v>
      </c>
      <c r="G215" t="s">
        <v>783</v>
      </c>
      <c r="H215" t="s">
        <v>1459</v>
      </c>
      <c r="I215" t="s">
        <v>8174</v>
      </c>
      <c r="K215" t="s">
        <v>8175</v>
      </c>
      <c r="L215" t="s">
        <v>436</v>
      </c>
      <c r="M215" t="s">
        <v>5</v>
      </c>
      <c r="P215">
        <v>46.275300000000001</v>
      </c>
      <c r="Q215">
        <v>-87.437799999999996</v>
      </c>
      <c r="R215">
        <v>5</v>
      </c>
      <c r="Z215" t="s">
        <v>7853</v>
      </c>
      <c r="AA215">
        <v>45560</v>
      </c>
      <c r="AB215" t="s">
        <v>6107</v>
      </c>
      <c r="AC215" t="s">
        <v>8221</v>
      </c>
      <c r="AD215">
        <v>23</v>
      </c>
    </row>
    <row r="216" spans="1:31">
      <c r="A216">
        <v>2112</v>
      </c>
      <c r="B216" t="s">
        <v>198</v>
      </c>
      <c r="C216" t="s">
        <v>732</v>
      </c>
      <c r="D216" t="s">
        <v>1279</v>
      </c>
      <c r="E216" t="s">
        <v>164</v>
      </c>
      <c r="F216" t="s">
        <v>1280</v>
      </c>
      <c r="G216" t="s">
        <v>783</v>
      </c>
      <c r="H216" t="s">
        <v>784</v>
      </c>
      <c r="I216" t="s">
        <v>1281</v>
      </c>
      <c r="K216" t="s">
        <v>10981</v>
      </c>
      <c r="L216" t="s">
        <v>214</v>
      </c>
      <c r="M216" t="s">
        <v>6</v>
      </c>
      <c r="N216" t="s">
        <v>1282</v>
      </c>
      <c r="O216" t="s">
        <v>1283</v>
      </c>
      <c r="P216">
        <v>43.650490683347897</v>
      </c>
      <c r="Q216">
        <v>-79.380438045974103</v>
      </c>
      <c r="R216">
        <v>25</v>
      </c>
      <c r="S216">
        <v>24000</v>
      </c>
      <c r="T216" t="s">
        <v>758</v>
      </c>
      <c r="U216" t="s">
        <v>1279</v>
      </c>
      <c r="V216" t="s">
        <v>1281</v>
      </c>
      <c r="W216" t="s">
        <v>217</v>
      </c>
      <c r="X216" t="s">
        <v>214</v>
      </c>
      <c r="Y216" t="s">
        <v>6</v>
      </c>
      <c r="Z216" t="s">
        <v>172</v>
      </c>
      <c r="AA216">
        <v>45295</v>
      </c>
      <c r="AB216" t="s">
        <v>10982</v>
      </c>
      <c r="AC216" t="s">
        <v>1284</v>
      </c>
      <c r="AD216">
        <v>26</v>
      </c>
      <c r="AE216" t="s">
        <v>1285</v>
      </c>
    </row>
    <row r="217" spans="1:31">
      <c r="A217">
        <v>2113</v>
      </c>
      <c r="B217" t="s">
        <v>198</v>
      </c>
      <c r="C217" t="s">
        <v>732</v>
      </c>
      <c r="D217" t="s">
        <v>10419</v>
      </c>
      <c r="E217" t="s">
        <v>164</v>
      </c>
      <c r="F217" t="s">
        <v>10417</v>
      </c>
      <c r="G217" t="s">
        <v>1049</v>
      </c>
      <c r="H217" t="s">
        <v>10416</v>
      </c>
      <c r="I217" t="s">
        <v>10418</v>
      </c>
      <c r="J217" t="s">
        <v>1007</v>
      </c>
      <c r="K217" t="s">
        <v>1007</v>
      </c>
      <c r="L217" t="s">
        <v>1007</v>
      </c>
      <c r="M217" t="s">
        <v>5</v>
      </c>
      <c r="S217">
        <v>17500</v>
      </c>
      <c r="T217" t="s">
        <v>758</v>
      </c>
      <c r="U217" t="s">
        <v>10419</v>
      </c>
      <c r="V217" t="s">
        <v>10418</v>
      </c>
      <c r="W217" t="s">
        <v>1146</v>
      </c>
      <c r="X217" t="s">
        <v>603</v>
      </c>
      <c r="Y217" t="s">
        <v>246</v>
      </c>
      <c r="Z217" t="s">
        <v>7932</v>
      </c>
      <c r="AA217">
        <v>46056</v>
      </c>
      <c r="AB217" t="s">
        <v>10421</v>
      </c>
      <c r="AC217" t="s">
        <v>10420</v>
      </c>
      <c r="AD217">
        <v>31</v>
      </c>
      <c r="AE217" t="s">
        <v>10423</v>
      </c>
    </row>
    <row r="218" spans="1:31">
      <c r="A218">
        <v>2114</v>
      </c>
      <c r="B218" t="s">
        <v>174</v>
      </c>
      <c r="C218" t="s">
        <v>732</v>
      </c>
      <c r="D218" t="s">
        <v>1286</v>
      </c>
      <c r="E218" t="s">
        <v>164</v>
      </c>
      <c r="F218" t="s">
        <v>1287</v>
      </c>
      <c r="G218" t="s">
        <v>767</v>
      </c>
      <c r="H218" t="s">
        <v>466</v>
      </c>
      <c r="I218" t="s">
        <v>1288</v>
      </c>
      <c r="J218" t="s">
        <v>1289</v>
      </c>
      <c r="K218" t="s">
        <v>1290</v>
      </c>
      <c r="L218" t="s">
        <v>188</v>
      </c>
      <c r="M218" t="s">
        <v>5</v>
      </c>
      <c r="N218">
        <v>28655</v>
      </c>
      <c r="O218" t="s">
        <v>1291</v>
      </c>
      <c r="P218">
        <v>35.7317910373324</v>
      </c>
      <c r="Q218">
        <v>-81.724254443171006</v>
      </c>
      <c r="R218">
        <v>90</v>
      </c>
      <c r="S218">
        <v>5000</v>
      </c>
      <c r="T218" t="s">
        <v>959</v>
      </c>
      <c r="U218" t="s">
        <v>1286</v>
      </c>
      <c r="V218" t="s">
        <v>1288</v>
      </c>
      <c r="W218" t="s">
        <v>1292</v>
      </c>
      <c r="X218" t="s">
        <v>1293</v>
      </c>
      <c r="Y218" t="s">
        <v>907</v>
      </c>
      <c r="Z218" t="s">
        <v>8379</v>
      </c>
      <c r="AB218" t="s">
        <v>1294</v>
      </c>
      <c r="AC218" t="s">
        <v>1295</v>
      </c>
      <c r="AD218">
        <v>29</v>
      </c>
      <c r="AE218" t="s">
        <v>1296</v>
      </c>
    </row>
    <row r="219" spans="1:31">
      <c r="A219">
        <v>2115</v>
      </c>
      <c r="B219" t="s">
        <v>174</v>
      </c>
      <c r="C219" t="s">
        <v>732</v>
      </c>
      <c r="D219" t="s">
        <v>1286</v>
      </c>
      <c r="E219" t="s">
        <v>164</v>
      </c>
      <c r="F219" t="s">
        <v>1297</v>
      </c>
      <c r="G219" t="s">
        <v>767</v>
      </c>
      <c r="H219" t="s">
        <v>778</v>
      </c>
      <c r="I219" t="s">
        <v>1288</v>
      </c>
      <c r="J219" t="s">
        <v>1298</v>
      </c>
      <c r="K219" t="s">
        <v>1299</v>
      </c>
      <c r="L219" t="s">
        <v>1300</v>
      </c>
      <c r="M219" t="s">
        <v>5</v>
      </c>
      <c r="N219">
        <v>19608</v>
      </c>
      <c r="O219" t="s">
        <v>1301</v>
      </c>
      <c r="P219">
        <v>40.304335499614503</v>
      </c>
      <c r="Q219">
        <v>-76.046881712878104</v>
      </c>
      <c r="R219">
        <v>30</v>
      </c>
      <c r="U219" t="s">
        <v>1286</v>
      </c>
      <c r="V219" t="s">
        <v>1288</v>
      </c>
      <c r="W219" t="s">
        <v>1292</v>
      </c>
      <c r="X219" t="s">
        <v>1293</v>
      </c>
      <c r="Y219" t="s">
        <v>907</v>
      </c>
      <c r="Z219" t="s">
        <v>172</v>
      </c>
      <c r="AA219">
        <v>44899</v>
      </c>
      <c r="AB219" t="s">
        <v>1302</v>
      </c>
      <c r="AC219" t="s">
        <v>1303</v>
      </c>
      <c r="AD219">
        <v>28</v>
      </c>
    </row>
    <row r="220" spans="1:31">
      <c r="A220">
        <v>2116</v>
      </c>
      <c r="B220" t="s">
        <v>174</v>
      </c>
      <c r="C220" t="s">
        <v>732</v>
      </c>
      <c r="D220" t="s">
        <v>1286</v>
      </c>
      <c r="E220" t="s">
        <v>164</v>
      </c>
      <c r="F220" t="s">
        <v>1304</v>
      </c>
      <c r="G220" t="s">
        <v>767</v>
      </c>
      <c r="H220" t="s">
        <v>778</v>
      </c>
      <c r="I220" t="s">
        <v>1288</v>
      </c>
      <c r="J220" t="s">
        <v>1305</v>
      </c>
      <c r="K220" t="s">
        <v>1306</v>
      </c>
      <c r="L220" t="s">
        <v>1300</v>
      </c>
      <c r="M220" t="s">
        <v>5</v>
      </c>
      <c r="N220">
        <v>15857</v>
      </c>
      <c r="O220" t="s">
        <v>1307</v>
      </c>
      <c r="P220">
        <v>41.431434406432999</v>
      </c>
      <c r="Q220">
        <v>-78.543045646695305</v>
      </c>
      <c r="R220">
        <v>240</v>
      </c>
      <c r="U220" t="s">
        <v>1286</v>
      </c>
      <c r="V220" t="s">
        <v>1288</v>
      </c>
      <c r="W220" t="s">
        <v>1292</v>
      </c>
      <c r="X220" t="s">
        <v>1293</v>
      </c>
      <c r="Y220" t="s">
        <v>907</v>
      </c>
      <c r="Z220" t="s">
        <v>172</v>
      </c>
      <c r="AA220">
        <v>44899</v>
      </c>
      <c r="AB220" t="s">
        <v>1294</v>
      </c>
      <c r="AC220" t="s">
        <v>1303</v>
      </c>
      <c r="AD220">
        <v>28</v>
      </c>
    </row>
    <row r="221" spans="1:31">
      <c r="A221">
        <v>2117</v>
      </c>
      <c r="B221" t="s">
        <v>174</v>
      </c>
      <c r="C221" t="s">
        <v>732</v>
      </c>
      <c r="D221" t="s">
        <v>1286</v>
      </c>
      <c r="E221" t="s">
        <v>164</v>
      </c>
      <c r="F221" t="s">
        <v>1308</v>
      </c>
      <c r="G221" t="s">
        <v>767</v>
      </c>
      <c r="H221" t="s">
        <v>778</v>
      </c>
      <c r="I221" t="s">
        <v>1288</v>
      </c>
      <c r="J221" t="s">
        <v>1309</v>
      </c>
      <c r="K221" t="s">
        <v>1310</v>
      </c>
      <c r="L221" t="s">
        <v>170</v>
      </c>
      <c r="M221" t="s">
        <v>5</v>
      </c>
      <c r="N221">
        <v>91355</v>
      </c>
      <c r="O221" t="s">
        <v>1311</v>
      </c>
      <c r="P221">
        <v>34.436055757100398</v>
      </c>
      <c r="Q221">
        <v>-118.588908832101</v>
      </c>
      <c r="R221">
        <v>70</v>
      </c>
      <c r="U221" t="s">
        <v>1286</v>
      </c>
      <c r="V221" t="s">
        <v>1288</v>
      </c>
      <c r="W221" t="s">
        <v>1292</v>
      </c>
      <c r="X221" t="s">
        <v>1293</v>
      </c>
      <c r="Y221" t="s">
        <v>907</v>
      </c>
      <c r="Z221" t="s">
        <v>172</v>
      </c>
      <c r="AA221">
        <v>44899</v>
      </c>
      <c r="AB221" t="s">
        <v>1294</v>
      </c>
      <c r="AC221" t="s">
        <v>1303</v>
      </c>
      <c r="AD221">
        <v>28</v>
      </c>
    </row>
    <row r="222" spans="1:31">
      <c r="A222">
        <v>2118</v>
      </c>
      <c r="B222" t="s">
        <v>174</v>
      </c>
      <c r="C222" t="s">
        <v>732</v>
      </c>
      <c r="D222" t="s">
        <v>1312</v>
      </c>
      <c r="E222" t="s">
        <v>164</v>
      </c>
      <c r="F222" t="s">
        <v>1313</v>
      </c>
      <c r="G222" t="s">
        <v>783</v>
      </c>
      <c r="H222" t="s">
        <v>1314</v>
      </c>
      <c r="I222" t="s">
        <v>497</v>
      </c>
      <c r="J222" t="s">
        <v>1315</v>
      </c>
      <c r="K222" t="s">
        <v>1313</v>
      </c>
      <c r="L222" t="s">
        <v>997</v>
      </c>
      <c r="M222" t="s">
        <v>6</v>
      </c>
      <c r="N222" t="s">
        <v>1316</v>
      </c>
      <c r="O222" t="s">
        <v>1317</v>
      </c>
      <c r="P222">
        <v>53.719682066525301</v>
      </c>
      <c r="Q222">
        <v>-113.190432815544</v>
      </c>
      <c r="R222">
        <v>750</v>
      </c>
      <c r="S222">
        <v>31184</v>
      </c>
      <c r="T222" t="s">
        <v>1318</v>
      </c>
      <c r="U222" t="s">
        <v>1312</v>
      </c>
      <c r="V222" t="s">
        <v>1319</v>
      </c>
      <c r="W222" t="s">
        <v>217</v>
      </c>
      <c r="X222" t="s">
        <v>214</v>
      </c>
      <c r="Y222" t="s">
        <v>217</v>
      </c>
      <c r="Z222" t="s">
        <v>172</v>
      </c>
      <c r="AA222">
        <v>44776</v>
      </c>
      <c r="AB222" t="s">
        <v>1320</v>
      </c>
      <c r="AC222" t="s">
        <v>1321</v>
      </c>
      <c r="AD222">
        <v>28</v>
      </c>
      <c r="AE222" t="s">
        <v>1322</v>
      </c>
    </row>
    <row r="223" spans="1:31">
      <c r="A223">
        <v>2119</v>
      </c>
      <c r="B223" t="s">
        <v>174</v>
      </c>
      <c r="C223" t="s">
        <v>732</v>
      </c>
      <c r="D223" t="s">
        <v>1312</v>
      </c>
      <c r="E223" t="s">
        <v>164</v>
      </c>
      <c r="F223" t="s">
        <v>1313</v>
      </c>
      <c r="G223" t="s">
        <v>783</v>
      </c>
      <c r="H223" t="s">
        <v>1323</v>
      </c>
      <c r="I223" t="s">
        <v>497</v>
      </c>
      <c r="J223" t="s">
        <v>1315</v>
      </c>
      <c r="K223" t="s">
        <v>1313</v>
      </c>
      <c r="L223" t="s">
        <v>997</v>
      </c>
      <c r="M223" t="s">
        <v>6</v>
      </c>
      <c r="N223" t="s">
        <v>1316</v>
      </c>
      <c r="O223" t="s">
        <v>1317</v>
      </c>
      <c r="P223">
        <v>53.719682066525301</v>
      </c>
      <c r="Q223">
        <v>-113.190432815544</v>
      </c>
      <c r="R223">
        <v>750</v>
      </c>
      <c r="S223">
        <v>3526</v>
      </c>
      <c r="T223" t="s">
        <v>1324</v>
      </c>
      <c r="U223" t="s">
        <v>1312</v>
      </c>
      <c r="V223" t="s">
        <v>1319</v>
      </c>
      <c r="W223" t="s">
        <v>217</v>
      </c>
      <c r="X223" t="s">
        <v>504</v>
      </c>
      <c r="Y223" t="s">
        <v>6</v>
      </c>
      <c r="Z223" t="s">
        <v>172</v>
      </c>
      <c r="AA223">
        <v>44776</v>
      </c>
      <c r="AB223" t="s">
        <v>1320</v>
      </c>
      <c r="AC223" t="s">
        <v>1321</v>
      </c>
      <c r="AD223">
        <v>28</v>
      </c>
      <c r="AE223" t="s">
        <v>1322</v>
      </c>
    </row>
    <row r="224" spans="1:31">
      <c r="A224">
        <v>2120</v>
      </c>
      <c r="B224" t="s">
        <v>198</v>
      </c>
      <c r="C224" t="s">
        <v>732</v>
      </c>
      <c r="D224" t="s">
        <v>10477</v>
      </c>
      <c r="E224" t="s">
        <v>164</v>
      </c>
      <c r="F224" t="s">
        <v>10478</v>
      </c>
      <c r="G224" t="s">
        <v>799</v>
      </c>
      <c r="H224" t="s">
        <v>10479</v>
      </c>
      <c r="I224" t="s">
        <v>10480</v>
      </c>
      <c r="J224" t="s">
        <v>10481</v>
      </c>
      <c r="K224" t="s">
        <v>10481</v>
      </c>
      <c r="L224" t="s">
        <v>10481</v>
      </c>
      <c r="M224" t="s">
        <v>5</v>
      </c>
      <c r="S224">
        <v>6700</v>
      </c>
      <c r="T224" t="s">
        <v>758</v>
      </c>
      <c r="U224" t="s">
        <v>10477</v>
      </c>
      <c r="V224" t="s">
        <v>10480</v>
      </c>
      <c r="W224" t="s">
        <v>10484</v>
      </c>
      <c r="X224" t="s">
        <v>603</v>
      </c>
      <c r="Y224" t="s">
        <v>246</v>
      </c>
      <c r="Z224" t="s">
        <v>7932</v>
      </c>
      <c r="AA224">
        <v>46056</v>
      </c>
      <c r="AB224" t="s">
        <v>10483</v>
      </c>
      <c r="AC224" t="s">
        <v>10485</v>
      </c>
      <c r="AD224">
        <v>23</v>
      </c>
      <c r="AE224" t="s">
        <v>10482</v>
      </c>
    </row>
    <row r="225" spans="1:35">
      <c r="A225">
        <v>2121</v>
      </c>
      <c r="B225" t="s">
        <v>198</v>
      </c>
      <c r="C225" t="s">
        <v>732</v>
      </c>
      <c r="D225" t="s">
        <v>1325</v>
      </c>
      <c r="E225" t="s">
        <v>176</v>
      </c>
      <c r="F225" t="s">
        <v>1326</v>
      </c>
      <c r="G225" t="s">
        <v>799</v>
      </c>
      <c r="H225" t="s">
        <v>800</v>
      </c>
      <c r="I225" t="s">
        <v>1327</v>
      </c>
      <c r="J225" t="s">
        <v>1328</v>
      </c>
      <c r="K225" t="s">
        <v>1326</v>
      </c>
      <c r="L225" t="s">
        <v>170</v>
      </c>
      <c r="M225" t="s">
        <v>5</v>
      </c>
      <c r="N225">
        <v>94501</v>
      </c>
      <c r="O225" t="s">
        <v>1329</v>
      </c>
      <c r="P225">
        <v>37.7871635582854</v>
      </c>
      <c r="Q225">
        <v>-122.277362231468</v>
      </c>
      <c r="R225" t="s">
        <v>8723</v>
      </c>
      <c r="S225">
        <v>20</v>
      </c>
      <c r="T225" t="s">
        <v>1330</v>
      </c>
      <c r="U225" t="s">
        <v>1325</v>
      </c>
      <c r="V225" t="s">
        <v>1327</v>
      </c>
      <c r="W225" t="s">
        <v>1326</v>
      </c>
      <c r="X225" t="s">
        <v>170</v>
      </c>
      <c r="Y225" t="s">
        <v>5</v>
      </c>
      <c r="Z225" t="s">
        <v>172</v>
      </c>
      <c r="AA225">
        <v>45092</v>
      </c>
      <c r="AB225" t="s">
        <v>1331</v>
      </c>
      <c r="AC225" t="s">
        <v>1332</v>
      </c>
      <c r="AD225">
        <v>21</v>
      </c>
      <c r="AE225" t="s">
        <v>1333</v>
      </c>
    </row>
    <row r="226" spans="1:35">
      <c r="A226">
        <v>2122</v>
      </c>
      <c r="B226" t="s">
        <v>174</v>
      </c>
      <c r="C226" t="s">
        <v>732</v>
      </c>
      <c r="D226" t="s">
        <v>1325</v>
      </c>
      <c r="E226" t="s">
        <v>176</v>
      </c>
      <c r="F226" t="s">
        <v>1334</v>
      </c>
      <c r="G226" t="s">
        <v>799</v>
      </c>
      <c r="H226" t="s">
        <v>800</v>
      </c>
      <c r="I226" t="s">
        <v>1327</v>
      </c>
      <c r="J226" t="s">
        <v>1335</v>
      </c>
      <c r="K226" t="s">
        <v>1334</v>
      </c>
      <c r="L226" t="s">
        <v>363</v>
      </c>
      <c r="M226" t="s">
        <v>5</v>
      </c>
      <c r="N226">
        <v>98837</v>
      </c>
      <c r="P226">
        <v>47.141408317326203</v>
      </c>
      <c r="Q226">
        <v>-119.19109836871201</v>
      </c>
      <c r="R226" t="s">
        <v>8711</v>
      </c>
      <c r="S226">
        <v>300</v>
      </c>
      <c r="T226" t="s">
        <v>758</v>
      </c>
      <c r="U226" t="s">
        <v>1325</v>
      </c>
      <c r="V226" t="s">
        <v>1327</v>
      </c>
      <c r="W226" t="s">
        <v>1326</v>
      </c>
      <c r="X226" t="s">
        <v>170</v>
      </c>
      <c r="Y226" t="s">
        <v>5</v>
      </c>
      <c r="Z226" t="s">
        <v>8379</v>
      </c>
      <c r="AB226" t="s">
        <v>1336</v>
      </c>
      <c r="AC226" t="s">
        <v>1332</v>
      </c>
      <c r="AD226">
        <v>21</v>
      </c>
      <c r="AE226" t="s">
        <v>11125</v>
      </c>
    </row>
    <row r="227" spans="1:35">
      <c r="A227">
        <v>2123</v>
      </c>
      <c r="B227" t="s">
        <v>161</v>
      </c>
      <c r="C227" t="s">
        <v>732</v>
      </c>
      <c r="D227" t="s">
        <v>2078</v>
      </c>
      <c r="E227" t="s">
        <v>164</v>
      </c>
      <c r="F227" t="s">
        <v>2079</v>
      </c>
      <c r="G227" t="s">
        <v>767</v>
      </c>
      <c r="H227" t="s">
        <v>768</v>
      </c>
      <c r="I227" t="s">
        <v>2082</v>
      </c>
      <c r="J227" t="s">
        <v>2083</v>
      </c>
      <c r="K227" t="s">
        <v>2084</v>
      </c>
      <c r="L227" t="s">
        <v>808</v>
      </c>
      <c r="M227" t="s">
        <v>5</v>
      </c>
      <c r="N227">
        <v>14615</v>
      </c>
      <c r="O227" t="s">
        <v>10215</v>
      </c>
      <c r="P227">
        <v>43.194537913041501</v>
      </c>
      <c r="Q227">
        <v>-77.661718487112395</v>
      </c>
      <c r="R227">
        <v>20</v>
      </c>
      <c r="U227" t="s">
        <v>2078</v>
      </c>
      <c r="V227" t="s">
        <v>2082</v>
      </c>
      <c r="W227" t="s">
        <v>2084</v>
      </c>
      <c r="X227" t="s">
        <v>808</v>
      </c>
      <c r="Y227" t="s">
        <v>5</v>
      </c>
      <c r="Z227" t="s">
        <v>8379</v>
      </c>
      <c r="AB227" t="s">
        <v>9900</v>
      </c>
      <c r="AC227" t="s">
        <v>8481</v>
      </c>
      <c r="AD227">
        <v>20</v>
      </c>
      <c r="AE227" t="s">
        <v>10216</v>
      </c>
      <c r="AF227" t="s">
        <v>10212</v>
      </c>
      <c r="AG227" t="s">
        <v>10213</v>
      </c>
      <c r="AH227" t="s">
        <v>10214</v>
      </c>
    </row>
    <row r="228" spans="1:35">
      <c r="A228">
        <v>2124</v>
      </c>
      <c r="B228" t="s">
        <v>198</v>
      </c>
      <c r="C228" t="s">
        <v>732</v>
      </c>
      <c r="D228" t="s">
        <v>1337</v>
      </c>
      <c r="E228" t="s">
        <v>164</v>
      </c>
      <c r="F228" t="s">
        <v>1338</v>
      </c>
      <c r="G228" t="s">
        <v>783</v>
      </c>
      <c r="H228" t="s">
        <v>994</v>
      </c>
      <c r="I228" t="s">
        <v>1339</v>
      </c>
      <c r="J228" t="s">
        <v>1340</v>
      </c>
      <c r="K228" t="s">
        <v>1341</v>
      </c>
      <c r="L228" t="s">
        <v>1342</v>
      </c>
      <c r="M228" t="s">
        <v>957</v>
      </c>
      <c r="O228" t="s">
        <v>1343</v>
      </c>
      <c r="P228">
        <v>29.809914301978001</v>
      </c>
      <c r="Q228">
        <v>-109.141236942421</v>
      </c>
      <c r="R228" t="s">
        <v>8724</v>
      </c>
      <c r="S228">
        <v>6580</v>
      </c>
      <c r="T228" t="s">
        <v>184</v>
      </c>
      <c r="U228" t="s">
        <v>1344</v>
      </c>
      <c r="V228" t="s">
        <v>1339</v>
      </c>
      <c r="W228" t="s">
        <v>279</v>
      </c>
      <c r="X228" t="s">
        <v>1345</v>
      </c>
      <c r="Y228" t="s">
        <v>311</v>
      </c>
      <c r="Z228" t="s">
        <v>172</v>
      </c>
      <c r="AA228">
        <v>44776</v>
      </c>
      <c r="AB228" t="s">
        <v>1346</v>
      </c>
      <c r="AC228" t="s">
        <v>1347</v>
      </c>
      <c r="AD228">
        <v>21</v>
      </c>
      <c r="AE228" t="s">
        <v>1348</v>
      </c>
    </row>
    <row r="229" spans="1:35">
      <c r="A229">
        <v>2125</v>
      </c>
      <c r="B229" t="s">
        <v>198</v>
      </c>
      <c r="C229" t="s">
        <v>732</v>
      </c>
      <c r="D229" t="s">
        <v>8169</v>
      </c>
      <c r="E229" t="s">
        <v>176</v>
      </c>
      <c r="F229" t="s">
        <v>8169</v>
      </c>
      <c r="G229" t="s">
        <v>783</v>
      </c>
      <c r="H229" t="s">
        <v>8251</v>
      </c>
      <c r="I229" t="s">
        <v>8170</v>
      </c>
      <c r="K229" t="s">
        <v>8171</v>
      </c>
      <c r="L229" t="s">
        <v>1045</v>
      </c>
      <c r="M229" t="s">
        <v>5</v>
      </c>
      <c r="P229">
        <v>31.5383</v>
      </c>
      <c r="Q229">
        <v>-110.752</v>
      </c>
      <c r="R229" t="s">
        <v>8709</v>
      </c>
      <c r="Z229" t="s">
        <v>7853</v>
      </c>
      <c r="AA229">
        <v>45560</v>
      </c>
      <c r="AB229" t="s">
        <v>8172</v>
      </c>
      <c r="AC229" t="s">
        <v>8220</v>
      </c>
      <c r="AD229">
        <v>20</v>
      </c>
    </row>
    <row r="230" spans="1:35">
      <c r="A230">
        <v>2126</v>
      </c>
      <c r="B230" t="s">
        <v>174</v>
      </c>
      <c r="C230" t="s">
        <v>732</v>
      </c>
      <c r="D230" t="s">
        <v>10486</v>
      </c>
      <c r="E230" t="s">
        <v>164</v>
      </c>
      <c r="F230" t="s">
        <v>10487</v>
      </c>
      <c r="G230" t="s">
        <v>6397</v>
      </c>
      <c r="H230" t="s">
        <v>10488</v>
      </c>
      <c r="I230" t="s">
        <v>10489</v>
      </c>
      <c r="J230" t="s">
        <v>10490</v>
      </c>
      <c r="K230" t="s">
        <v>1911</v>
      </c>
      <c r="L230" t="s">
        <v>170</v>
      </c>
      <c r="M230" t="s">
        <v>5</v>
      </c>
      <c r="N230">
        <v>95837</v>
      </c>
      <c r="P230">
        <v>38.683300000000003</v>
      </c>
      <c r="Q230">
        <v>-121.5908</v>
      </c>
      <c r="R230">
        <v>50</v>
      </c>
      <c r="S230">
        <v>5000</v>
      </c>
      <c r="T230" t="s">
        <v>758</v>
      </c>
      <c r="U230" t="s">
        <v>3119</v>
      </c>
      <c r="V230" t="s">
        <v>10489</v>
      </c>
      <c r="W230" t="s">
        <v>3122</v>
      </c>
      <c r="X230" t="s">
        <v>170</v>
      </c>
      <c r="Y230" t="s">
        <v>5</v>
      </c>
      <c r="Z230" t="s">
        <v>7932</v>
      </c>
      <c r="AA230">
        <v>46056</v>
      </c>
      <c r="AB230" t="s">
        <v>10491</v>
      </c>
      <c r="AC230" t="s">
        <v>11032</v>
      </c>
      <c r="AD230">
        <v>25</v>
      </c>
      <c r="AE230" t="s">
        <v>10492</v>
      </c>
    </row>
    <row r="231" spans="1:35">
      <c r="A231">
        <v>2127</v>
      </c>
      <c r="B231" t="s">
        <v>198</v>
      </c>
      <c r="C231" t="s">
        <v>732</v>
      </c>
      <c r="D231" t="s">
        <v>10486</v>
      </c>
      <c r="E231" t="s">
        <v>164</v>
      </c>
      <c r="F231" t="s">
        <v>10493</v>
      </c>
      <c r="G231" t="s">
        <v>873</v>
      </c>
      <c r="H231" t="s">
        <v>10494</v>
      </c>
      <c r="I231" t="s">
        <v>10489</v>
      </c>
      <c r="K231" t="s">
        <v>9970</v>
      </c>
      <c r="L231" t="s">
        <v>831</v>
      </c>
      <c r="M231" t="s">
        <v>5</v>
      </c>
      <c r="N231">
        <v>26330</v>
      </c>
      <c r="P231">
        <v>39.299999999999997</v>
      </c>
      <c r="Q231">
        <v>-80.125</v>
      </c>
      <c r="R231">
        <v>75</v>
      </c>
      <c r="U231" t="s">
        <v>3119</v>
      </c>
      <c r="V231" t="s">
        <v>10489</v>
      </c>
      <c r="W231" t="s">
        <v>3122</v>
      </c>
      <c r="X231" t="s">
        <v>170</v>
      </c>
      <c r="Y231" t="s">
        <v>5</v>
      </c>
      <c r="Z231" t="s">
        <v>7932</v>
      </c>
      <c r="AA231">
        <v>46056</v>
      </c>
      <c r="AB231" t="s">
        <v>10495</v>
      </c>
      <c r="AC231" t="s">
        <v>11032</v>
      </c>
      <c r="AD231">
        <v>25</v>
      </c>
      <c r="AE231" t="s">
        <v>10496</v>
      </c>
    </row>
    <row r="232" spans="1:35">
      <c r="A232">
        <v>2128</v>
      </c>
      <c r="B232" t="s">
        <v>198</v>
      </c>
      <c r="C232" t="s">
        <v>732</v>
      </c>
      <c r="D232" t="s">
        <v>10974</v>
      </c>
      <c r="E232" t="s">
        <v>164</v>
      </c>
      <c r="F232" t="s">
        <v>10975</v>
      </c>
      <c r="G232" t="s">
        <v>9096</v>
      </c>
      <c r="H232" t="s">
        <v>7649</v>
      </c>
      <c r="I232" t="s">
        <v>10976</v>
      </c>
      <c r="K232" t="s">
        <v>10977</v>
      </c>
      <c r="L232" t="s">
        <v>755</v>
      </c>
      <c r="M232" t="s">
        <v>5</v>
      </c>
      <c r="N232">
        <v>75455</v>
      </c>
      <c r="O232" t="s">
        <v>10978</v>
      </c>
      <c r="P232">
        <v>33.155000000000001</v>
      </c>
      <c r="Q232">
        <v>-94.967500000000001</v>
      </c>
      <c r="S232">
        <v>100000</v>
      </c>
      <c r="T232" t="s">
        <v>6761</v>
      </c>
      <c r="U232" t="s">
        <v>10974</v>
      </c>
      <c r="V232" t="s">
        <v>1169</v>
      </c>
      <c r="W232" t="s">
        <v>226</v>
      </c>
      <c r="X232" t="s">
        <v>227</v>
      </c>
      <c r="Y232" t="s">
        <v>6</v>
      </c>
      <c r="Z232" t="s">
        <v>7932</v>
      </c>
      <c r="AA232">
        <v>46064</v>
      </c>
      <c r="AB232" t="s">
        <v>10976</v>
      </c>
      <c r="AC232" t="s">
        <v>10979</v>
      </c>
      <c r="AD232">
        <v>25</v>
      </c>
      <c r="AE232" t="s">
        <v>10980</v>
      </c>
    </row>
    <row r="233" spans="1:35">
      <c r="A233">
        <v>2129</v>
      </c>
      <c r="B233" t="s">
        <v>198</v>
      </c>
      <c r="C233" t="s">
        <v>732</v>
      </c>
      <c r="D233" t="s">
        <v>9403</v>
      </c>
      <c r="E233" t="s">
        <v>164</v>
      </c>
      <c r="F233" t="s">
        <v>9404</v>
      </c>
      <c r="G233" t="s">
        <v>9096</v>
      </c>
      <c r="H233" t="s">
        <v>6389</v>
      </c>
      <c r="I233" t="s">
        <v>9405</v>
      </c>
      <c r="K233" t="s">
        <v>9406</v>
      </c>
      <c r="L233" t="s">
        <v>3657</v>
      </c>
      <c r="M233" t="s">
        <v>5</v>
      </c>
      <c r="P233">
        <v>35.747900000000001</v>
      </c>
      <c r="Q233">
        <v>-95.369699999999995</v>
      </c>
      <c r="S233">
        <v>50000</v>
      </c>
      <c r="T233" t="s">
        <v>6761</v>
      </c>
      <c r="U233" t="s">
        <v>9403</v>
      </c>
      <c r="V233" t="s">
        <v>9405</v>
      </c>
      <c r="W233" t="s">
        <v>10262</v>
      </c>
      <c r="X233" t="s">
        <v>2352</v>
      </c>
      <c r="Y233" t="s">
        <v>5</v>
      </c>
      <c r="Z233" t="s">
        <v>7932</v>
      </c>
      <c r="AA233">
        <v>45872</v>
      </c>
      <c r="AB233" t="s">
        <v>9405</v>
      </c>
      <c r="AC233" t="s">
        <v>9407</v>
      </c>
      <c r="AD233">
        <v>21</v>
      </c>
    </row>
    <row r="234" spans="1:35">
      <c r="A234">
        <v>2130</v>
      </c>
      <c r="B234" t="s">
        <v>161</v>
      </c>
      <c r="C234" t="s">
        <v>732</v>
      </c>
      <c r="D234" t="s">
        <v>6395</v>
      </c>
      <c r="E234" t="s">
        <v>176</v>
      </c>
      <c r="F234" t="s">
        <v>6396</v>
      </c>
      <c r="G234" t="s">
        <v>6397</v>
      </c>
      <c r="H234" t="s">
        <v>6398</v>
      </c>
      <c r="I234" t="s">
        <v>6399</v>
      </c>
      <c r="J234" t="s">
        <v>6400</v>
      </c>
      <c r="K234" t="s">
        <v>3218</v>
      </c>
      <c r="L234" t="s">
        <v>1300</v>
      </c>
      <c r="M234" t="s">
        <v>5</v>
      </c>
      <c r="N234">
        <v>15208</v>
      </c>
      <c r="O234" t="s">
        <v>6401</v>
      </c>
      <c r="P234">
        <v>40.45478</v>
      </c>
      <c r="Q234">
        <v>-79.904949999999999</v>
      </c>
      <c r="R234">
        <v>30</v>
      </c>
      <c r="U234" t="s">
        <v>6395</v>
      </c>
      <c r="V234" t="s">
        <v>6399</v>
      </c>
      <c r="W234" t="s">
        <v>3218</v>
      </c>
      <c r="X234" t="s">
        <v>1300</v>
      </c>
      <c r="Y234" t="s">
        <v>5</v>
      </c>
      <c r="Z234" t="s">
        <v>7853</v>
      </c>
      <c r="AB234" t="s">
        <v>6403</v>
      </c>
      <c r="AC234" t="s">
        <v>8026</v>
      </c>
      <c r="AD234">
        <v>22</v>
      </c>
      <c r="AI234" t="s">
        <v>6404</v>
      </c>
    </row>
    <row r="235" spans="1:35">
      <c r="A235">
        <v>2131</v>
      </c>
      <c r="B235" t="s">
        <v>174</v>
      </c>
      <c r="C235" t="s">
        <v>732</v>
      </c>
      <c r="D235" t="s">
        <v>1349</v>
      </c>
      <c r="E235" t="s">
        <v>164</v>
      </c>
      <c r="F235" t="s">
        <v>1350</v>
      </c>
      <c r="G235" t="s">
        <v>1004</v>
      </c>
      <c r="H235" t="s">
        <v>1351</v>
      </c>
      <c r="I235" t="s">
        <v>1352</v>
      </c>
      <c r="J235" t="s">
        <v>1353</v>
      </c>
      <c r="K235" t="s">
        <v>1354</v>
      </c>
      <c r="L235" t="s">
        <v>916</v>
      </c>
      <c r="M235" t="s">
        <v>5</v>
      </c>
      <c r="N235">
        <v>45232</v>
      </c>
      <c r="P235">
        <v>39.170567555550299</v>
      </c>
      <c r="Q235">
        <v>-84.507057917372705</v>
      </c>
      <c r="U235" t="s">
        <v>1355</v>
      </c>
      <c r="V235" t="s">
        <v>1352</v>
      </c>
      <c r="W235" t="s">
        <v>1356</v>
      </c>
      <c r="X235" t="s">
        <v>1357</v>
      </c>
      <c r="Y235" t="s">
        <v>5</v>
      </c>
      <c r="Z235" t="s">
        <v>172</v>
      </c>
      <c r="AA235">
        <v>45289</v>
      </c>
      <c r="AB235" t="s">
        <v>1358</v>
      </c>
      <c r="AC235" t="s">
        <v>1359</v>
      </c>
      <c r="AD235">
        <v>27</v>
      </c>
    </row>
    <row r="236" spans="1:35">
      <c r="A236">
        <v>2132</v>
      </c>
      <c r="B236" t="s">
        <v>174</v>
      </c>
      <c r="C236" t="s">
        <v>732</v>
      </c>
      <c r="D236" t="s">
        <v>1360</v>
      </c>
      <c r="E236" t="s">
        <v>164</v>
      </c>
      <c r="F236" t="s">
        <v>1361</v>
      </c>
      <c r="G236" t="s">
        <v>767</v>
      </c>
      <c r="H236" t="s">
        <v>840</v>
      </c>
      <c r="I236" t="s">
        <v>1362</v>
      </c>
      <c r="J236" t="s">
        <v>1363</v>
      </c>
      <c r="K236" t="s">
        <v>1364</v>
      </c>
      <c r="L236" t="s">
        <v>836</v>
      </c>
      <c r="M236" t="s">
        <v>5</v>
      </c>
      <c r="N236">
        <v>60638</v>
      </c>
      <c r="O236" t="s">
        <v>1365</v>
      </c>
      <c r="P236">
        <v>41.773344110620798</v>
      </c>
      <c r="Q236">
        <v>-87.752246344006295</v>
      </c>
      <c r="R236">
        <v>300</v>
      </c>
      <c r="U236" t="s">
        <v>1360</v>
      </c>
      <c r="V236" t="s">
        <v>1362</v>
      </c>
      <c r="W236" t="s">
        <v>835</v>
      </c>
      <c r="X236" t="s">
        <v>836</v>
      </c>
      <c r="Y236" t="s">
        <v>5</v>
      </c>
      <c r="Z236" t="s">
        <v>172</v>
      </c>
      <c r="AA236">
        <v>44780</v>
      </c>
      <c r="AB236" t="s">
        <v>1366</v>
      </c>
      <c r="AC236" t="s">
        <v>1367</v>
      </c>
      <c r="AD236">
        <v>18</v>
      </c>
      <c r="AE236" t="s">
        <v>1368</v>
      </c>
    </row>
    <row r="237" spans="1:35">
      <c r="A237">
        <v>2133</v>
      </c>
      <c r="B237" t="s">
        <v>174</v>
      </c>
      <c r="C237" t="s">
        <v>732</v>
      </c>
      <c r="D237" t="s">
        <v>1360</v>
      </c>
      <c r="E237" t="s">
        <v>164</v>
      </c>
      <c r="F237" t="s">
        <v>1369</v>
      </c>
      <c r="G237" t="s">
        <v>767</v>
      </c>
      <c r="H237" t="s">
        <v>840</v>
      </c>
      <c r="I237" t="s">
        <v>1362</v>
      </c>
      <c r="J237" t="s">
        <v>1370</v>
      </c>
      <c r="K237" t="s">
        <v>835</v>
      </c>
      <c r="L237" t="s">
        <v>836</v>
      </c>
      <c r="M237" t="s">
        <v>5</v>
      </c>
      <c r="N237">
        <v>60632</v>
      </c>
      <c r="O237" t="s">
        <v>1371</v>
      </c>
      <c r="P237">
        <v>41.827085773592003</v>
      </c>
      <c r="Q237">
        <v>-87.731517745859804</v>
      </c>
      <c r="R237">
        <v>300</v>
      </c>
      <c r="U237" t="s">
        <v>1360</v>
      </c>
      <c r="V237" t="s">
        <v>1362</v>
      </c>
      <c r="W237" t="s">
        <v>835</v>
      </c>
      <c r="X237" t="s">
        <v>836</v>
      </c>
      <c r="Y237" t="s">
        <v>5</v>
      </c>
      <c r="Z237" t="s">
        <v>172</v>
      </c>
      <c r="AA237">
        <v>44780</v>
      </c>
      <c r="AB237" t="s">
        <v>1372</v>
      </c>
      <c r="AC237" t="s">
        <v>1367</v>
      </c>
      <c r="AD237">
        <v>18</v>
      </c>
      <c r="AE237" t="s">
        <v>1368</v>
      </c>
    </row>
    <row r="238" spans="1:35">
      <c r="A238">
        <v>2134</v>
      </c>
      <c r="B238" t="s">
        <v>392</v>
      </c>
      <c r="C238" t="s">
        <v>732</v>
      </c>
      <c r="D238" t="s">
        <v>1373</v>
      </c>
      <c r="E238" t="s">
        <v>164</v>
      </c>
      <c r="F238" t="s">
        <v>1374</v>
      </c>
      <c r="G238" t="s">
        <v>799</v>
      </c>
      <c r="H238" t="s">
        <v>778</v>
      </c>
      <c r="I238" t="s">
        <v>1375</v>
      </c>
      <c r="J238" t="s">
        <v>1376</v>
      </c>
      <c r="K238" t="s">
        <v>1377</v>
      </c>
      <c r="L238" t="s">
        <v>772</v>
      </c>
      <c r="M238" t="s">
        <v>5</v>
      </c>
      <c r="N238">
        <v>71373</v>
      </c>
      <c r="P238">
        <v>31.5480766284055</v>
      </c>
      <c r="Q238">
        <v>-91.487466659750297</v>
      </c>
      <c r="R238" t="s">
        <v>8725</v>
      </c>
      <c r="S238">
        <v>11250</v>
      </c>
      <c r="T238" t="s">
        <v>1378</v>
      </c>
      <c r="U238" t="s">
        <v>1379</v>
      </c>
      <c r="V238" t="s">
        <v>1375</v>
      </c>
      <c r="W238" t="s">
        <v>1380</v>
      </c>
      <c r="X238" t="s">
        <v>400</v>
      </c>
      <c r="Y238" t="s">
        <v>246</v>
      </c>
      <c r="Z238" t="s">
        <v>172</v>
      </c>
      <c r="AA238">
        <v>44892</v>
      </c>
      <c r="AB238" t="s">
        <v>1381</v>
      </c>
      <c r="AC238" t="s">
        <v>1382</v>
      </c>
      <c r="AD238">
        <v>25</v>
      </c>
      <c r="AE238" t="s">
        <v>1383</v>
      </c>
    </row>
    <row r="239" spans="1:35">
      <c r="A239">
        <v>2135</v>
      </c>
      <c r="B239" t="s">
        <v>174</v>
      </c>
      <c r="C239" t="s">
        <v>732</v>
      </c>
      <c r="D239" t="s">
        <v>6388</v>
      </c>
      <c r="E239" t="s">
        <v>164</v>
      </c>
      <c r="F239" t="s">
        <v>6388</v>
      </c>
      <c r="G239" t="s">
        <v>7877</v>
      </c>
      <c r="H239" t="s">
        <v>6389</v>
      </c>
      <c r="I239" t="s">
        <v>6390</v>
      </c>
      <c r="J239" t="s">
        <v>6391</v>
      </c>
      <c r="K239" t="s">
        <v>1483</v>
      </c>
      <c r="L239" t="s">
        <v>755</v>
      </c>
      <c r="M239" t="s">
        <v>5</v>
      </c>
      <c r="N239">
        <v>77019</v>
      </c>
      <c r="O239" t="s">
        <v>6392</v>
      </c>
      <c r="P239">
        <v>29.749030000000001</v>
      </c>
      <c r="Q239">
        <v>-95.414490000000001</v>
      </c>
      <c r="R239">
        <v>5</v>
      </c>
      <c r="U239" t="s">
        <v>6388</v>
      </c>
      <c r="V239" t="s">
        <v>6390</v>
      </c>
      <c r="W239" t="s">
        <v>1483</v>
      </c>
      <c r="X239" t="s">
        <v>755</v>
      </c>
      <c r="Y239" t="s">
        <v>5</v>
      </c>
      <c r="Z239" t="s">
        <v>7853</v>
      </c>
      <c r="AB239" t="s">
        <v>6393</v>
      </c>
      <c r="AC239" t="s">
        <v>8029</v>
      </c>
      <c r="AD239">
        <v>30</v>
      </c>
      <c r="AI239" t="s">
        <v>6394</v>
      </c>
    </row>
    <row r="240" spans="1:35">
      <c r="A240">
        <v>2136</v>
      </c>
      <c r="B240" t="s">
        <v>392</v>
      </c>
      <c r="C240" t="s">
        <v>732</v>
      </c>
      <c r="D240" t="s">
        <v>1384</v>
      </c>
      <c r="E240" t="s">
        <v>164</v>
      </c>
      <c r="F240" t="s">
        <v>1385</v>
      </c>
      <c r="G240" t="s">
        <v>783</v>
      </c>
      <c r="H240" t="s">
        <v>9096</v>
      </c>
      <c r="I240" t="s">
        <v>1386</v>
      </c>
      <c r="J240" t="s">
        <v>1387</v>
      </c>
      <c r="K240" t="s">
        <v>1388</v>
      </c>
      <c r="L240" t="s">
        <v>755</v>
      </c>
      <c r="M240" t="s">
        <v>5</v>
      </c>
      <c r="N240">
        <v>78380</v>
      </c>
      <c r="P240">
        <v>28.337244202207401</v>
      </c>
      <c r="Q240">
        <v>-97.671116644717202</v>
      </c>
      <c r="R240">
        <v>400</v>
      </c>
      <c r="S240">
        <v>50</v>
      </c>
      <c r="T240" t="s">
        <v>1389</v>
      </c>
      <c r="U240" t="s">
        <v>1384</v>
      </c>
      <c r="V240" t="s">
        <v>1386</v>
      </c>
      <c r="W240" t="s">
        <v>1390</v>
      </c>
      <c r="X240" t="s">
        <v>755</v>
      </c>
      <c r="Y240" t="s">
        <v>5</v>
      </c>
      <c r="Z240" t="s">
        <v>8379</v>
      </c>
      <c r="AB240" t="s">
        <v>1391</v>
      </c>
      <c r="AC240" t="s">
        <v>1392</v>
      </c>
      <c r="AD240">
        <v>26</v>
      </c>
      <c r="AE240" t="s">
        <v>1393</v>
      </c>
    </row>
    <row r="241" spans="1:33">
      <c r="A241">
        <v>2137</v>
      </c>
      <c r="B241" t="s">
        <v>392</v>
      </c>
      <c r="C241" t="s">
        <v>732</v>
      </c>
      <c r="D241" t="s">
        <v>1384</v>
      </c>
      <c r="E241" t="s">
        <v>164</v>
      </c>
      <c r="F241" t="s">
        <v>1394</v>
      </c>
      <c r="G241" t="s">
        <v>783</v>
      </c>
      <c r="H241" t="s">
        <v>10458</v>
      </c>
      <c r="I241" t="s">
        <v>1386</v>
      </c>
      <c r="J241" t="s">
        <v>1395</v>
      </c>
      <c r="K241" t="s">
        <v>1390</v>
      </c>
      <c r="L241" t="s">
        <v>755</v>
      </c>
      <c r="M241" t="s">
        <v>5</v>
      </c>
      <c r="N241">
        <v>78725</v>
      </c>
      <c r="O241" t="s">
        <v>1396</v>
      </c>
      <c r="P241">
        <v>30.23</v>
      </c>
      <c r="Q241">
        <v>-97.6</v>
      </c>
      <c r="R241">
        <v>300</v>
      </c>
      <c r="S241">
        <v>30000</v>
      </c>
      <c r="T241" t="s">
        <v>758</v>
      </c>
      <c r="U241" t="s">
        <v>1384</v>
      </c>
      <c r="V241" t="s">
        <v>1386</v>
      </c>
      <c r="W241" t="s">
        <v>1390</v>
      </c>
      <c r="X241" t="s">
        <v>755</v>
      </c>
      <c r="Y241" t="s">
        <v>5</v>
      </c>
      <c r="Z241" t="s">
        <v>8379</v>
      </c>
      <c r="AB241" t="s">
        <v>1397</v>
      </c>
      <c r="AC241" t="s">
        <v>1392</v>
      </c>
      <c r="AD241">
        <v>26</v>
      </c>
      <c r="AE241" t="s">
        <v>10384</v>
      </c>
    </row>
    <row r="242" spans="1:33">
      <c r="A242">
        <v>2138</v>
      </c>
      <c r="B242" t="s">
        <v>161</v>
      </c>
      <c r="C242" t="s">
        <v>732</v>
      </c>
      <c r="D242" t="s">
        <v>1398</v>
      </c>
      <c r="E242" t="s">
        <v>164</v>
      </c>
      <c r="F242" t="s">
        <v>1398</v>
      </c>
      <c r="G242" t="s">
        <v>1399</v>
      </c>
      <c r="H242" t="s">
        <v>1400</v>
      </c>
      <c r="I242" t="s">
        <v>1401</v>
      </c>
      <c r="J242" t="s">
        <v>1402</v>
      </c>
      <c r="K242" t="s">
        <v>1403</v>
      </c>
      <c r="L242" t="s">
        <v>436</v>
      </c>
      <c r="M242" t="s">
        <v>5</v>
      </c>
      <c r="N242">
        <v>48103</v>
      </c>
      <c r="P242">
        <v>42.277501606318999</v>
      </c>
      <c r="Q242">
        <v>-83.800691417212406</v>
      </c>
      <c r="R242">
        <v>7</v>
      </c>
      <c r="U242" t="s">
        <v>1398</v>
      </c>
      <c r="V242" t="s">
        <v>1401</v>
      </c>
      <c r="W242" t="s">
        <v>1403</v>
      </c>
      <c r="X242" t="s">
        <v>436</v>
      </c>
      <c r="Y242" t="s">
        <v>5</v>
      </c>
      <c r="Z242" t="s">
        <v>172</v>
      </c>
      <c r="AA242">
        <v>45339</v>
      </c>
      <c r="AB242" t="s">
        <v>313</v>
      </c>
      <c r="AC242" t="s">
        <v>1404</v>
      </c>
      <c r="AD242">
        <v>23</v>
      </c>
      <c r="AF242" t="s">
        <v>1405</v>
      </c>
      <c r="AG242" t="s">
        <v>1406</v>
      </c>
    </row>
    <row r="243" spans="1:33">
      <c r="A243">
        <v>2139</v>
      </c>
      <c r="B243" t="s">
        <v>161</v>
      </c>
      <c r="C243" t="s">
        <v>732</v>
      </c>
      <c r="D243" t="s">
        <v>662</v>
      </c>
      <c r="E243" t="s">
        <v>176</v>
      </c>
      <c r="F243" t="s">
        <v>1407</v>
      </c>
      <c r="G243" t="s">
        <v>783</v>
      </c>
      <c r="H243" t="s">
        <v>1015</v>
      </c>
      <c r="I243" t="s">
        <v>664</v>
      </c>
      <c r="J243" t="s">
        <v>1408</v>
      </c>
      <c r="L243" t="s">
        <v>755</v>
      </c>
      <c r="M243" t="s">
        <v>5</v>
      </c>
      <c r="P243">
        <v>29.6072933822301</v>
      </c>
      <c r="Q243">
        <v>-95.523344038028199</v>
      </c>
      <c r="R243">
        <v>150</v>
      </c>
      <c r="S243">
        <v>5500</v>
      </c>
      <c r="T243" t="s">
        <v>1409</v>
      </c>
      <c r="U243" t="s">
        <v>662</v>
      </c>
      <c r="V243" t="s">
        <v>664</v>
      </c>
      <c r="W243" t="s">
        <v>226</v>
      </c>
      <c r="X243" t="s">
        <v>227</v>
      </c>
      <c r="Y243" t="s">
        <v>6</v>
      </c>
      <c r="Z243" t="s">
        <v>172</v>
      </c>
      <c r="AA243">
        <v>44780</v>
      </c>
      <c r="AB243" t="s">
        <v>1410</v>
      </c>
      <c r="AC243" t="s">
        <v>1411</v>
      </c>
      <c r="AD243">
        <v>25</v>
      </c>
    </row>
    <row r="244" spans="1:33">
      <c r="A244">
        <v>2140</v>
      </c>
      <c r="B244" t="s">
        <v>161</v>
      </c>
      <c r="C244" t="s">
        <v>732</v>
      </c>
      <c r="D244" t="s">
        <v>662</v>
      </c>
      <c r="E244" t="s">
        <v>176</v>
      </c>
      <c r="F244" t="s">
        <v>1407</v>
      </c>
      <c r="G244" t="s">
        <v>783</v>
      </c>
      <c r="H244" t="s">
        <v>1412</v>
      </c>
      <c r="I244" t="s">
        <v>664</v>
      </c>
      <c r="J244" t="s">
        <v>1408</v>
      </c>
      <c r="L244" t="s">
        <v>755</v>
      </c>
      <c r="M244" t="s">
        <v>5</v>
      </c>
      <c r="P244">
        <v>29.6072933822301</v>
      </c>
      <c r="Q244">
        <v>-95.523344038028199</v>
      </c>
      <c r="R244">
        <v>150</v>
      </c>
      <c r="S244">
        <v>62700</v>
      </c>
      <c r="T244" t="s">
        <v>289</v>
      </c>
      <c r="U244" t="s">
        <v>662</v>
      </c>
      <c r="V244" t="s">
        <v>664</v>
      </c>
      <c r="W244" t="s">
        <v>226</v>
      </c>
      <c r="X244" t="s">
        <v>227</v>
      </c>
      <c r="Y244" t="s">
        <v>6</v>
      </c>
      <c r="Z244" t="s">
        <v>172</v>
      </c>
      <c r="AA244">
        <v>44780</v>
      </c>
      <c r="AB244" t="s">
        <v>1410</v>
      </c>
      <c r="AC244" t="s">
        <v>1411</v>
      </c>
      <c r="AD244">
        <v>25</v>
      </c>
    </row>
    <row r="245" spans="1:33">
      <c r="A245">
        <v>2141</v>
      </c>
      <c r="B245" t="s">
        <v>174</v>
      </c>
      <c r="C245" t="s">
        <v>732</v>
      </c>
      <c r="D245" t="s">
        <v>1413</v>
      </c>
      <c r="E245" t="s">
        <v>176</v>
      </c>
      <c r="F245" t="s">
        <v>1413</v>
      </c>
      <c r="G245" t="s">
        <v>783</v>
      </c>
      <c r="H245" t="s">
        <v>1414</v>
      </c>
      <c r="I245" t="s">
        <v>1415</v>
      </c>
      <c r="J245" t="s">
        <v>1416</v>
      </c>
      <c r="K245" t="s">
        <v>1417</v>
      </c>
      <c r="L245" t="s">
        <v>1418</v>
      </c>
      <c r="M245" t="s">
        <v>5</v>
      </c>
      <c r="N245">
        <v>33602</v>
      </c>
      <c r="O245" t="s">
        <v>1419</v>
      </c>
      <c r="P245">
        <v>27.9473129287706</v>
      </c>
      <c r="Q245">
        <v>-82.459583504362101</v>
      </c>
      <c r="R245">
        <v>4500</v>
      </c>
      <c r="U245" t="s">
        <v>1413</v>
      </c>
      <c r="V245" t="s">
        <v>1415</v>
      </c>
      <c r="W245" t="s">
        <v>1417</v>
      </c>
      <c r="X245" t="s">
        <v>1418</v>
      </c>
      <c r="Y245" t="s">
        <v>5</v>
      </c>
      <c r="Z245" t="s">
        <v>172</v>
      </c>
      <c r="AA245">
        <v>45289</v>
      </c>
      <c r="AB245" t="s">
        <v>1420</v>
      </c>
      <c r="AC245" t="s">
        <v>1421</v>
      </c>
      <c r="AD245">
        <v>21</v>
      </c>
    </row>
    <row r="246" spans="1:33">
      <c r="A246">
        <v>2142</v>
      </c>
      <c r="B246" t="s">
        <v>174</v>
      </c>
      <c r="C246" t="s">
        <v>732</v>
      </c>
      <c r="D246" t="s">
        <v>1422</v>
      </c>
      <c r="E246" t="s">
        <v>164</v>
      </c>
      <c r="F246" t="s">
        <v>1423</v>
      </c>
      <c r="G246" t="s">
        <v>873</v>
      </c>
      <c r="H246" t="s">
        <v>1424</v>
      </c>
      <c r="I246" t="s">
        <v>1425</v>
      </c>
      <c r="J246" t="s">
        <v>1426</v>
      </c>
      <c r="K246" t="s">
        <v>1427</v>
      </c>
      <c r="L246" t="s">
        <v>214</v>
      </c>
      <c r="M246" t="s">
        <v>6</v>
      </c>
      <c r="N246" t="s">
        <v>1428</v>
      </c>
      <c r="O246" t="s">
        <v>1429</v>
      </c>
      <c r="P246">
        <v>42.9459691278389</v>
      </c>
      <c r="Q246">
        <v>-82.418163399797606</v>
      </c>
      <c r="R246">
        <v>32</v>
      </c>
      <c r="S246">
        <v>4000</v>
      </c>
      <c r="T246" t="s">
        <v>880</v>
      </c>
      <c r="U246" t="s">
        <v>1430</v>
      </c>
      <c r="V246" t="s">
        <v>1425</v>
      </c>
      <c r="W246" t="s">
        <v>925</v>
      </c>
      <c r="X246" t="s">
        <v>925</v>
      </c>
      <c r="Y246" t="s">
        <v>926</v>
      </c>
      <c r="Z246" t="s">
        <v>172</v>
      </c>
      <c r="AA246">
        <v>44776</v>
      </c>
      <c r="AB246" t="s">
        <v>1431</v>
      </c>
      <c r="AC246" t="s">
        <v>1432</v>
      </c>
      <c r="AD246">
        <v>18</v>
      </c>
      <c r="AE246" t="s">
        <v>1433</v>
      </c>
    </row>
    <row r="247" spans="1:33">
      <c r="A247">
        <v>2143</v>
      </c>
      <c r="B247" t="s">
        <v>392</v>
      </c>
      <c r="C247" t="s">
        <v>732</v>
      </c>
      <c r="D247" t="s">
        <v>1434</v>
      </c>
      <c r="E247" t="s">
        <v>164</v>
      </c>
      <c r="F247" t="s">
        <v>10459</v>
      </c>
      <c r="G247" t="s">
        <v>783</v>
      </c>
      <c r="H247" t="s">
        <v>10458</v>
      </c>
      <c r="I247" t="s">
        <v>1435</v>
      </c>
      <c r="K247" t="s">
        <v>901</v>
      </c>
      <c r="L247" t="s">
        <v>149</v>
      </c>
      <c r="M247" t="s">
        <v>6</v>
      </c>
      <c r="P247">
        <v>46.353216995090001</v>
      </c>
      <c r="Q247">
        <v>-72.431768926018194</v>
      </c>
      <c r="R247" t="s">
        <v>8701</v>
      </c>
      <c r="S247">
        <v>30000</v>
      </c>
      <c r="T247" t="s">
        <v>1436</v>
      </c>
      <c r="U247" t="s">
        <v>1437</v>
      </c>
      <c r="V247" t="s">
        <v>1438</v>
      </c>
      <c r="W247" t="s">
        <v>1439</v>
      </c>
      <c r="X247" t="s">
        <v>1440</v>
      </c>
      <c r="Y247" t="s">
        <v>1441</v>
      </c>
      <c r="Z247" t="s">
        <v>8379</v>
      </c>
      <c r="AB247" t="s">
        <v>10460</v>
      </c>
      <c r="AC247" t="s">
        <v>1442</v>
      </c>
      <c r="AD247">
        <v>27</v>
      </c>
      <c r="AE247" t="s">
        <v>10461</v>
      </c>
    </row>
    <row r="248" spans="1:33">
      <c r="A248">
        <v>2144</v>
      </c>
      <c r="B248" t="s">
        <v>198</v>
      </c>
      <c r="C248" t="s">
        <v>732</v>
      </c>
      <c r="D248" t="s">
        <v>1443</v>
      </c>
      <c r="E248" t="s">
        <v>164</v>
      </c>
      <c r="F248" t="s">
        <v>1444</v>
      </c>
      <c r="G248" t="s">
        <v>735</v>
      </c>
      <c r="H248" t="s">
        <v>874</v>
      </c>
      <c r="I248" t="s">
        <v>1445</v>
      </c>
      <c r="K248" t="s">
        <v>1446</v>
      </c>
      <c r="L248" t="s">
        <v>214</v>
      </c>
      <c r="M248" t="s">
        <v>6</v>
      </c>
      <c r="P248">
        <v>44.278312020813097</v>
      </c>
      <c r="Q248">
        <v>-76.712296150783104</v>
      </c>
      <c r="R248" t="s">
        <v>8711</v>
      </c>
      <c r="S248">
        <v>35</v>
      </c>
      <c r="T248" t="s">
        <v>1447</v>
      </c>
      <c r="U248" t="s">
        <v>1448</v>
      </c>
      <c r="V248" t="s">
        <v>1449</v>
      </c>
      <c r="W248" t="s">
        <v>1450</v>
      </c>
      <c r="X248" t="s">
        <v>1451</v>
      </c>
      <c r="Y248" t="s">
        <v>1452</v>
      </c>
      <c r="Z248" t="s">
        <v>172</v>
      </c>
      <c r="AA248">
        <v>45094</v>
      </c>
      <c r="AB248" t="s">
        <v>1453</v>
      </c>
      <c r="AC248" t="s">
        <v>1454</v>
      </c>
      <c r="AD248">
        <v>27</v>
      </c>
      <c r="AE248" t="s">
        <v>1455</v>
      </c>
    </row>
    <row r="249" spans="1:33">
      <c r="A249">
        <v>2145</v>
      </c>
      <c r="B249" t="s">
        <v>198</v>
      </c>
      <c r="C249" t="s">
        <v>732</v>
      </c>
      <c r="D249" t="s">
        <v>1443</v>
      </c>
      <c r="E249" t="s">
        <v>164</v>
      </c>
      <c r="F249" t="s">
        <v>1444</v>
      </c>
      <c r="G249" t="s">
        <v>735</v>
      </c>
      <c r="H249" t="s">
        <v>1456</v>
      </c>
      <c r="I249" t="s">
        <v>1445</v>
      </c>
      <c r="K249" t="s">
        <v>1446</v>
      </c>
      <c r="L249" t="s">
        <v>214</v>
      </c>
      <c r="M249" t="s">
        <v>6</v>
      </c>
      <c r="P249">
        <v>44.278312020813097</v>
      </c>
      <c r="Q249">
        <v>-76.712296150783104</v>
      </c>
      <c r="R249" t="s">
        <v>8711</v>
      </c>
      <c r="S249">
        <v>35</v>
      </c>
      <c r="T249" t="s">
        <v>1447</v>
      </c>
      <c r="U249" t="s">
        <v>1448</v>
      </c>
      <c r="V249" t="s">
        <v>1449</v>
      </c>
      <c r="W249" t="s">
        <v>1450</v>
      </c>
      <c r="X249" t="s">
        <v>1451</v>
      </c>
      <c r="Y249" t="s">
        <v>1452</v>
      </c>
      <c r="Z249" t="s">
        <v>172</v>
      </c>
      <c r="AA249">
        <v>45094</v>
      </c>
      <c r="AB249" t="s">
        <v>1453</v>
      </c>
      <c r="AC249" t="s">
        <v>1457</v>
      </c>
      <c r="AD249">
        <v>26</v>
      </c>
      <c r="AE249" t="s">
        <v>1455</v>
      </c>
    </row>
    <row r="250" spans="1:33">
      <c r="A250">
        <v>2146</v>
      </c>
      <c r="B250" t="s">
        <v>198</v>
      </c>
      <c r="C250" t="s">
        <v>732</v>
      </c>
      <c r="D250" t="s">
        <v>1458</v>
      </c>
      <c r="E250" t="s">
        <v>164</v>
      </c>
      <c r="F250" t="s">
        <v>901</v>
      </c>
      <c r="G250" t="s">
        <v>783</v>
      </c>
      <c r="H250" t="s">
        <v>1459</v>
      </c>
      <c r="I250" t="s">
        <v>1460</v>
      </c>
      <c r="K250" t="s">
        <v>901</v>
      </c>
      <c r="L250" t="s">
        <v>149</v>
      </c>
      <c r="M250" t="s">
        <v>6</v>
      </c>
      <c r="P250">
        <v>46.350621500000003</v>
      </c>
      <c r="Q250">
        <v>-72.435055199999994</v>
      </c>
      <c r="S250">
        <v>25000</v>
      </c>
      <c r="T250" t="s">
        <v>289</v>
      </c>
      <c r="U250" t="s">
        <v>690</v>
      </c>
      <c r="V250" t="s">
        <v>1460</v>
      </c>
      <c r="W250" t="s">
        <v>691</v>
      </c>
      <c r="X250" t="s">
        <v>691</v>
      </c>
      <c r="Y250" t="s">
        <v>692</v>
      </c>
      <c r="Z250" t="s">
        <v>172</v>
      </c>
      <c r="AA250">
        <v>45290</v>
      </c>
      <c r="AB250" t="s">
        <v>1461</v>
      </c>
      <c r="AC250" t="s">
        <v>694</v>
      </c>
      <c r="AD250">
        <v>26</v>
      </c>
      <c r="AE250" t="s">
        <v>1462</v>
      </c>
    </row>
    <row r="251" spans="1:33">
      <c r="A251">
        <v>2147</v>
      </c>
      <c r="B251" t="s">
        <v>174</v>
      </c>
      <c r="C251" t="s">
        <v>732</v>
      </c>
      <c r="D251" t="s">
        <v>683</v>
      </c>
      <c r="E251" t="s">
        <v>164</v>
      </c>
      <c r="F251" t="s">
        <v>1463</v>
      </c>
      <c r="G251" t="s">
        <v>783</v>
      </c>
      <c r="H251" t="s">
        <v>1314</v>
      </c>
      <c r="I251" t="s">
        <v>685</v>
      </c>
      <c r="J251" t="s">
        <v>1464</v>
      </c>
      <c r="K251" t="s">
        <v>338</v>
      </c>
      <c r="L251" t="s">
        <v>214</v>
      </c>
      <c r="M251" t="s">
        <v>6</v>
      </c>
      <c r="N251" t="s">
        <v>1465</v>
      </c>
      <c r="O251" t="s">
        <v>1466</v>
      </c>
      <c r="P251">
        <v>46.448134425030702</v>
      </c>
      <c r="Q251">
        <v>-81.0841214581597</v>
      </c>
      <c r="R251">
        <v>1000</v>
      </c>
      <c r="S251">
        <v>66000</v>
      </c>
      <c r="T251" t="s">
        <v>289</v>
      </c>
      <c r="U251" t="s">
        <v>690</v>
      </c>
      <c r="V251" t="s">
        <v>685</v>
      </c>
      <c r="W251" t="s">
        <v>691</v>
      </c>
      <c r="X251" t="s">
        <v>691</v>
      </c>
      <c r="Y251" t="s">
        <v>692</v>
      </c>
      <c r="Z251" t="s">
        <v>172</v>
      </c>
      <c r="AA251">
        <v>44780</v>
      </c>
      <c r="AB251" t="s">
        <v>1467</v>
      </c>
      <c r="AC251" t="s">
        <v>694</v>
      </c>
      <c r="AD251">
        <v>26</v>
      </c>
      <c r="AE251" t="s">
        <v>1468</v>
      </c>
    </row>
    <row r="252" spans="1:33">
      <c r="A252">
        <v>2148</v>
      </c>
      <c r="B252" t="s">
        <v>174</v>
      </c>
      <c r="C252" t="s">
        <v>732</v>
      </c>
      <c r="D252" t="s">
        <v>683</v>
      </c>
      <c r="E252" t="s">
        <v>164</v>
      </c>
      <c r="F252" t="s">
        <v>1463</v>
      </c>
      <c r="G252" t="s">
        <v>783</v>
      </c>
      <c r="H252" t="s">
        <v>1323</v>
      </c>
      <c r="I252" t="s">
        <v>685</v>
      </c>
      <c r="J252" t="s">
        <v>1464</v>
      </c>
      <c r="K252" t="s">
        <v>338</v>
      </c>
      <c r="L252" t="s">
        <v>214</v>
      </c>
      <c r="M252" t="s">
        <v>6</v>
      </c>
      <c r="N252" t="s">
        <v>1465</v>
      </c>
      <c r="O252" t="s">
        <v>1466</v>
      </c>
      <c r="P252">
        <v>46.448134425030702</v>
      </c>
      <c r="Q252">
        <v>-81.0841214581597</v>
      </c>
      <c r="R252">
        <v>1000</v>
      </c>
      <c r="S252">
        <v>1400</v>
      </c>
      <c r="T252" t="s">
        <v>331</v>
      </c>
      <c r="U252" t="s">
        <v>690</v>
      </c>
      <c r="V252" t="s">
        <v>685</v>
      </c>
      <c r="W252" t="s">
        <v>691</v>
      </c>
      <c r="X252" t="s">
        <v>691</v>
      </c>
      <c r="Y252" t="s">
        <v>692</v>
      </c>
      <c r="Z252" t="s">
        <v>172</v>
      </c>
      <c r="AA252">
        <v>44780</v>
      </c>
      <c r="AB252" t="s">
        <v>1469</v>
      </c>
      <c r="AC252" t="s">
        <v>694</v>
      </c>
      <c r="AD252">
        <v>26</v>
      </c>
      <c r="AE252" t="s">
        <v>1468</v>
      </c>
    </row>
    <row r="253" spans="1:33">
      <c r="A253">
        <v>2149</v>
      </c>
      <c r="B253" t="s">
        <v>174</v>
      </c>
      <c r="C253" t="s">
        <v>732</v>
      </c>
      <c r="D253" t="s">
        <v>683</v>
      </c>
      <c r="E253" t="s">
        <v>164</v>
      </c>
      <c r="F253" t="s">
        <v>1470</v>
      </c>
      <c r="G253" t="s">
        <v>783</v>
      </c>
      <c r="H253" t="s">
        <v>1314</v>
      </c>
      <c r="I253" t="s">
        <v>685</v>
      </c>
      <c r="J253" t="s">
        <v>1471</v>
      </c>
      <c r="K253" t="s">
        <v>1472</v>
      </c>
      <c r="L253" t="s">
        <v>559</v>
      </c>
      <c r="M253" t="s">
        <v>6</v>
      </c>
      <c r="N253" t="s">
        <v>1473</v>
      </c>
      <c r="O253" t="s">
        <v>706</v>
      </c>
      <c r="P253">
        <v>47.424355706583398</v>
      </c>
      <c r="Q253">
        <v>-53.816613358123199</v>
      </c>
      <c r="R253">
        <v>250</v>
      </c>
      <c r="S253">
        <v>50000</v>
      </c>
      <c r="T253" t="s">
        <v>289</v>
      </c>
      <c r="U253" t="s">
        <v>690</v>
      </c>
      <c r="V253" t="s">
        <v>685</v>
      </c>
      <c r="W253" t="s">
        <v>691</v>
      </c>
      <c r="X253" t="s">
        <v>691</v>
      </c>
      <c r="Y253" t="s">
        <v>692</v>
      </c>
      <c r="Z253" t="s">
        <v>172</v>
      </c>
      <c r="AA253">
        <v>44780</v>
      </c>
      <c r="AB253" t="s">
        <v>1474</v>
      </c>
      <c r="AC253" t="s">
        <v>694</v>
      </c>
      <c r="AD253">
        <v>26</v>
      </c>
    </row>
    <row r="254" spans="1:33">
      <c r="A254">
        <v>2150</v>
      </c>
      <c r="B254" t="s">
        <v>174</v>
      </c>
      <c r="C254" t="s">
        <v>732</v>
      </c>
      <c r="D254" t="s">
        <v>683</v>
      </c>
      <c r="E254" t="s">
        <v>164</v>
      </c>
      <c r="F254" t="s">
        <v>1470</v>
      </c>
      <c r="G254" t="s">
        <v>783</v>
      </c>
      <c r="H254" t="s">
        <v>1323</v>
      </c>
      <c r="I254" t="s">
        <v>685</v>
      </c>
      <c r="J254" t="s">
        <v>1471</v>
      </c>
      <c r="K254" t="s">
        <v>1472</v>
      </c>
      <c r="L254" t="s">
        <v>559</v>
      </c>
      <c r="M254" t="s">
        <v>6</v>
      </c>
      <c r="N254" t="s">
        <v>1473</v>
      </c>
      <c r="O254" t="s">
        <v>706</v>
      </c>
      <c r="P254">
        <v>47.424355706583398</v>
      </c>
      <c r="Q254">
        <v>-53.816613358123199</v>
      </c>
      <c r="R254">
        <v>250</v>
      </c>
      <c r="S254">
        <v>1700</v>
      </c>
      <c r="T254" t="s">
        <v>331</v>
      </c>
      <c r="U254" t="s">
        <v>690</v>
      </c>
      <c r="V254" t="s">
        <v>685</v>
      </c>
      <c r="W254" t="s">
        <v>691</v>
      </c>
      <c r="X254" t="s">
        <v>691</v>
      </c>
      <c r="Y254" t="s">
        <v>692</v>
      </c>
      <c r="Z254" t="s">
        <v>172</v>
      </c>
      <c r="AA254">
        <v>44780</v>
      </c>
      <c r="AB254" t="s">
        <v>1475</v>
      </c>
      <c r="AC254" t="s">
        <v>694</v>
      </c>
      <c r="AD254">
        <v>26</v>
      </c>
    </row>
    <row r="255" spans="1:33">
      <c r="A255">
        <v>2151</v>
      </c>
      <c r="B255" t="s">
        <v>392</v>
      </c>
      <c r="C255" t="s">
        <v>732</v>
      </c>
      <c r="D255" t="s">
        <v>10507</v>
      </c>
      <c r="E255" t="s">
        <v>164</v>
      </c>
      <c r="F255" t="s">
        <v>10506</v>
      </c>
      <c r="G255" t="s">
        <v>799</v>
      </c>
      <c r="H255" t="s">
        <v>840</v>
      </c>
      <c r="I255" t="s">
        <v>10508</v>
      </c>
      <c r="J255" t="s">
        <v>10509</v>
      </c>
      <c r="K255" t="s">
        <v>10510</v>
      </c>
      <c r="L255" t="s">
        <v>214</v>
      </c>
      <c r="M255" t="s">
        <v>6</v>
      </c>
      <c r="N255" t="s">
        <v>10511</v>
      </c>
      <c r="P255">
        <v>42.779200000000003</v>
      </c>
      <c r="Q255">
        <v>81.193200000000004</v>
      </c>
      <c r="R255">
        <v>300</v>
      </c>
      <c r="S255">
        <v>70000</v>
      </c>
      <c r="T255" t="s">
        <v>758</v>
      </c>
      <c r="U255" t="s">
        <v>10507</v>
      </c>
      <c r="V255" t="s">
        <v>10508</v>
      </c>
      <c r="W255" t="s">
        <v>4852</v>
      </c>
      <c r="Y255" t="s">
        <v>4853</v>
      </c>
      <c r="Z255" t="s">
        <v>7932</v>
      </c>
      <c r="AA255">
        <v>46056</v>
      </c>
      <c r="AB255" t="s">
        <v>10512</v>
      </c>
      <c r="AC255" t="s">
        <v>10513</v>
      </c>
      <c r="AD255">
        <v>20</v>
      </c>
      <c r="AE255" t="s">
        <v>11033</v>
      </c>
    </row>
    <row r="256" spans="1:33">
      <c r="A256">
        <v>2152</v>
      </c>
      <c r="B256" t="s">
        <v>198</v>
      </c>
      <c r="C256" t="s">
        <v>732</v>
      </c>
      <c r="D256" t="s">
        <v>1476</v>
      </c>
      <c r="E256" t="s">
        <v>164</v>
      </c>
      <c r="F256" t="s">
        <v>1477</v>
      </c>
      <c r="G256" t="s">
        <v>783</v>
      </c>
      <c r="H256" t="s">
        <v>8034</v>
      </c>
      <c r="I256" t="s">
        <v>1478</v>
      </c>
      <c r="J256" t="s">
        <v>1479</v>
      </c>
      <c r="K256" t="s">
        <v>1480</v>
      </c>
      <c r="L256" t="s">
        <v>1481</v>
      </c>
      <c r="M256" t="s">
        <v>957</v>
      </c>
      <c r="N256">
        <v>92018</v>
      </c>
      <c r="P256">
        <v>22.219142922577301</v>
      </c>
      <c r="Q256">
        <v>-97.994989810405499</v>
      </c>
      <c r="S256">
        <v>45000</v>
      </c>
      <c r="T256" t="s">
        <v>1482</v>
      </c>
      <c r="U256" t="s">
        <v>1476</v>
      </c>
      <c r="V256" t="s">
        <v>1478</v>
      </c>
      <c r="W256" t="s">
        <v>1483</v>
      </c>
      <c r="X256" t="s">
        <v>755</v>
      </c>
      <c r="Y256" t="s">
        <v>5</v>
      </c>
      <c r="Z256" t="s">
        <v>172</v>
      </c>
      <c r="AA256">
        <v>45465</v>
      </c>
      <c r="AB256" t="s">
        <v>1484</v>
      </c>
      <c r="AC256" t="s">
        <v>8027</v>
      </c>
      <c r="AD256">
        <v>18</v>
      </c>
      <c r="AE256" t="s">
        <v>1485</v>
      </c>
    </row>
    <row r="257" spans="1:37">
      <c r="A257">
        <v>2153</v>
      </c>
      <c r="B257" t="s">
        <v>198</v>
      </c>
      <c r="C257" t="s">
        <v>732</v>
      </c>
      <c r="D257" t="s">
        <v>1486</v>
      </c>
      <c r="E257" t="s">
        <v>164</v>
      </c>
      <c r="F257" t="s">
        <v>1487</v>
      </c>
      <c r="G257" t="s">
        <v>750</v>
      </c>
      <c r="H257" t="s">
        <v>1131</v>
      </c>
      <c r="I257" t="s">
        <v>752</v>
      </c>
      <c r="K257" t="s">
        <v>1488</v>
      </c>
      <c r="L257" t="s">
        <v>170</v>
      </c>
      <c r="M257" t="s">
        <v>5</v>
      </c>
      <c r="P257">
        <v>32.7467670188841</v>
      </c>
      <c r="Q257">
        <v>-117.13925945744801</v>
      </c>
      <c r="R257" t="s">
        <v>8714</v>
      </c>
      <c r="S257">
        <v>15000</v>
      </c>
      <c r="T257" t="s">
        <v>758</v>
      </c>
      <c r="U257" t="s">
        <v>1486</v>
      </c>
      <c r="V257" t="s">
        <v>752</v>
      </c>
      <c r="W257" t="s">
        <v>1488</v>
      </c>
      <c r="X257" t="s">
        <v>170</v>
      </c>
      <c r="Y257" t="s">
        <v>5</v>
      </c>
      <c r="Z257" t="s">
        <v>760</v>
      </c>
      <c r="AA257">
        <v>45334</v>
      </c>
      <c r="AB257" t="s">
        <v>313</v>
      </c>
      <c r="AC257" t="s">
        <v>1489</v>
      </c>
      <c r="AD257">
        <v>29</v>
      </c>
      <c r="AE257" t="s">
        <v>762</v>
      </c>
      <c r="AF257" t="s">
        <v>1490</v>
      </c>
      <c r="AG257" t="s">
        <v>1491</v>
      </c>
      <c r="AH257" t="s">
        <v>1492</v>
      </c>
    </row>
    <row r="258" spans="1:37">
      <c r="A258">
        <v>2154</v>
      </c>
      <c r="B258" t="s">
        <v>198</v>
      </c>
      <c r="C258" t="s">
        <v>732</v>
      </c>
      <c r="D258" t="s">
        <v>1486</v>
      </c>
      <c r="E258" t="s">
        <v>164</v>
      </c>
      <c r="F258" t="s">
        <v>1487</v>
      </c>
      <c r="G258" t="s">
        <v>750</v>
      </c>
      <c r="H258" t="s">
        <v>1493</v>
      </c>
      <c r="I258" t="s">
        <v>752</v>
      </c>
      <c r="K258" t="s">
        <v>1488</v>
      </c>
      <c r="L258" t="s">
        <v>170</v>
      </c>
      <c r="M258" t="s">
        <v>5</v>
      </c>
      <c r="P258">
        <v>32.7467670188841</v>
      </c>
      <c r="Q258">
        <v>-117.13925945744801</v>
      </c>
      <c r="R258" t="s">
        <v>8714</v>
      </c>
      <c r="S258">
        <v>100000</v>
      </c>
      <c r="T258" t="s">
        <v>758</v>
      </c>
      <c r="U258" t="s">
        <v>1486</v>
      </c>
      <c r="V258" t="s">
        <v>752</v>
      </c>
      <c r="W258" t="s">
        <v>1488</v>
      </c>
      <c r="X258" t="s">
        <v>170</v>
      </c>
      <c r="Y258" t="s">
        <v>5</v>
      </c>
      <c r="Z258" t="s">
        <v>760</v>
      </c>
      <c r="AA258">
        <v>45334</v>
      </c>
      <c r="AB258" t="s">
        <v>313</v>
      </c>
      <c r="AC258" t="s">
        <v>1489</v>
      </c>
      <c r="AD258">
        <v>29</v>
      </c>
      <c r="AE258" t="s">
        <v>762</v>
      </c>
      <c r="AF258" t="s">
        <v>1490</v>
      </c>
      <c r="AG258" t="s">
        <v>1491</v>
      </c>
      <c r="AH258" t="s">
        <v>1492</v>
      </c>
    </row>
    <row r="259" spans="1:37">
      <c r="A259">
        <v>2155</v>
      </c>
      <c r="B259" t="s">
        <v>198</v>
      </c>
      <c r="C259" t="s">
        <v>732</v>
      </c>
      <c r="D259" t="s">
        <v>1486</v>
      </c>
      <c r="E259" t="s">
        <v>164</v>
      </c>
      <c r="F259" t="s">
        <v>1487</v>
      </c>
      <c r="G259" t="s">
        <v>750</v>
      </c>
      <c r="H259" t="s">
        <v>1494</v>
      </c>
      <c r="I259" t="s">
        <v>752</v>
      </c>
      <c r="K259" t="s">
        <v>1488</v>
      </c>
      <c r="L259" t="s">
        <v>170</v>
      </c>
      <c r="M259" t="s">
        <v>5</v>
      </c>
      <c r="P259">
        <v>32.7467670188841</v>
      </c>
      <c r="Q259">
        <v>-117.13925945744801</v>
      </c>
      <c r="R259" t="s">
        <v>8714</v>
      </c>
      <c r="S259">
        <v>5000</v>
      </c>
      <c r="T259" t="s">
        <v>758</v>
      </c>
      <c r="U259" t="s">
        <v>1486</v>
      </c>
      <c r="V259" t="s">
        <v>752</v>
      </c>
      <c r="W259" t="s">
        <v>1488</v>
      </c>
      <c r="X259" t="s">
        <v>170</v>
      </c>
      <c r="Y259" t="s">
        <v>5</v>
      </c>
      <c r="Z259" t="s">
        <v>760</v>
      </c>
      <c r="AA259">
        <v>45334</v>
      </c>
      <c r="AB259" t="s">
        <v>313</v>
      </c>
      <c r="AC259" t="s">
        <v>1489</v>
      </c>
      <c r="AD259">
        <v>29</v>
      </c>
      <c r="AE259" t="s">
        <v>762</v>
      </c>
      <c r="AF259" t="s">
        <v>1490</v>
      </c>
      <c r="AG259" t="s">
        <v>1491</v>
      </c>
      <c r="AH259" t="s">
        <v>1492</v>
      </c>
    </row>
    <row r="260" spans="1:37">
      <c r="A260">
        <v>2156</v>
      </c>
      <c r="B260" t="s">
        <v>198</v>
      </c>
      <c r="C260" t="s">
        <v>732</v>
      </c>
      <c r="D260" t="s">
        <v>1486</v>
      </c>
      <c r="E260" t="s">
        <v>164</v>
      </c>
      <c r="F260" t="s">
        <v>1487</v>
      </c>
      <c r="G260" t="s">
        <v>750</v>
      </c>
      <c r="H260" t="s">
        <v>1131</v>
      </c>
      <c r="I260" t="s">
        <v>752</v>
      </c>
      <c r="J260" t="s">
        <v>1007</v>
      </c>
      <c r="K260" t="s">
        <v>1007</v>
      </c>
      <c r="L260" t="s">
        <v>1007</v>
      </c>
      <c r="M260" t="s">
        <v>5</v>
      </c>
      <c r="N260" t="s">
        <v>1007</v>
      </c>
      <c r="P260" t="s">
        <v>1007</v>
      </c>
      <c r="Q260" t="s">
        <v>1007</v>
      </c>
      <c r="S260">
        <v>15000</v>
      </c>
      <c r="T260" t="s">
        <v>758</v>
      </c>
      <c r="U260" t="s">
        <v>1486</v>
      </c>
      <c r="V260" t="s">
        <v>752</v>
      </c>
      <c r="W260" t="s">
        <v>1488</v>
      </c>
      <c r="X260" t="s">
        <v>170</v>
      </c>
      <c r="Y260" t="s">
        <v>5</v>
      </c>
      <c r="Z260" t="s">
        <v>7759</v>
      </c>
      <c r="AA260">
        <v>45504</v>
      </c>
      <c r="AB260" t="s">
        <v>6405</v>
      </c>
      <c r="AC260" t="s">
        <v>8028</v>
      </c>
      <c r="AD260">
        <v>29</v>
      </c>
      <c r="AE260" t="s">
        <v>6406</v>
      </c>
    </row>
    <row r="261" spans="1:37">
      <c r="A261">
        <v>2157</v>
      </c>
      <c r="B261" t="s">
        <v>198</v>
      </c>
      <c r="C261" t="s">
        <v>732</v>
      </c>
      <c r="D261" t="s">
        <v>8265</v>
      </c>
      <c r="E261" t="s">
        <v>164</v>
      </c>
      <c r="F261" t="s">
        <v>8267</v>
      </c>
      <c r="G261" t="s">
        <v>7826</v>
      </c>
      <c r="H261" t="s">
        <v>8270</v>
      </c>
      <c r="I261" t="s">
        <v>8271</v>
      </c>
      <c r="J261" t="s">
        <v>1007</v>
      </c>
      <c r="K261" t="s">
        <v>8266</v>
      </c>
      <c r="L261" t="s">
        <v>214</v>
      </c>
      <c r="M261" t="s">
        <v>6</v>
      </c>
      <c r="N261" t="s">
        <v>8269</v>
      </c>
      <c r="O261" t="s">
        <v>8268</v>
      </c>
      <c r="P261" t="s">
        <v>1007</v>
      </c>
      <c r="Q261" t="s">
        <v>1007</v>
      </c>
      <c r="R261" t="s">
        <v>8701</v>
      </c>
      <c r="S261">
        <v>15000</v>
      </c>
      <c r="T261" t="s">
        <v>758</v>
      </c>
      <c r="U261" t="s">
        <v>8265</v>
      </c>
      <c r="V261" t="s">
        <v>8271</v>
      </c>
      <c r="W261" t="s">
        <v>217</v>
      </c>
      <c r="X261" t="s">
        <v>214</v>
      </c>
      <c r="Y261" t="s">
        <v>6</v>
      </c>
      <c r="Z261" t="s">
        <v>7932</v>
      </c>
      <c r="AA261">
        <v>45580</v>
      </c>
      <c r="AB261" t="s">
        <v>313</v>
      </c>
      <c r="AC261" t="s">
        <v>8272</v>
      </c>
      <c r="AD261">
        <v>24</v>
      </c>
      <c r="AF261" t="s">
        <v>8262</v>
      </c>
      <c r="AG261" t="s">
        <v>8263</v>
      </c>
      <c r="AH261" t="s">
        <v>8264</v>
      </c>
    </row>
    <row r="262" spans="1:37">
      <c r="A262">
        <v>4001</v>
      </c>
      <c r="B262" t="s">
        <v>174</v>
      </c>
      <c r="C262" t="s">
        <v>732</v>
      </c>
      <c r="D262" t="s">
        <v>9749</v>
      </c>
      <c r="E262" t="s">
        <v>164</v>
      </c>
      <c r="F262" t="s">
        <v>9749</v>
      </c>
      <c r="G262" t="s">
        <v>1540</v>
      </c>
      <c r="H262" t="s">
        <v>1544</v>
      </c>
      <c r="I262" t="s">
        <v>1545</v>
      </c>
      <c r="J262" t="s">
        <v>1546</v>
      </c>
      <c r="K262" t="s">
        <v>1547</v>
      </c>
      <c r="L262" t="s">
        <v>804</v>
      </c>
      <c r="M262" t="s">
        <v>5</v>
      </c>
      <c r="N262">
        <v>46013</v>
      </c>
      <c r="O262" t="s">
        <v>1548</v>
      </c>
      <c r="P262">
        <v>40.040127158277102</v>
      </c>
      <c r="Q262">
        <v>-85.728121531397605</v>
      </c>
      <c r="R262">
        <v>106</v>
      </c>
      <c r="U262" t="s">
        <v>9749</v>
      </c>
      <c r="V262" t="s">
        <v>1545</v>
      </c>
      <c r="W262" t="s">
        <v>1549</v>
      </c>
      <c r="X262" t="s">
        <v>182</v>
      </c>
      <c r="Y262" t="s">
        <v>5</v>
      </c>
      <c r="Z262" t="s">
        <v>172</v>
      </c>
      <c r="AB262" t="s">
        <v>1550</v>
      </c>
      <c r="AC262" t="s">
        <v>1551</v>
      </c>
      <c r="AD262">
        <v>22</v>
      </c>
      <c r="AE262" t="s">
        <v>9750</v>
      </c>
      <c r="AJ262" t="s">
        <v>1545</v>
      </c>
    </row>
    <row r="263" spans="1:37">
      <c r="A263">
        <v>4002</v>
      </c>
      <c r="B263" t="s">
        <v>174</v>
      </c>
      <c r="C263" t="s">
        <v>732</v>
      </c>
      <c r="D263" t="s">
        <v>1507</v>
      </c>
      <c r="E263" t="s">
        <v>164</v>
      </c>
      <c r="F263" t="s">
        <v>1508</v>
      </c>
      <c r="G263" t="s">
        <v>1497</v>
      </c>
      <c r="H263" t="s">
        <v>1131</v>
      </c>
      <c r="I263" t="s">
        <v>1509</v>
      </c>
      <c r="J263" t="s">
        <v>885</v>
      </c>
      <c r="K263" t="s">
        <v>886</v>
      </c>
      <c r="L263" t="s">
        <v>436</v>
      </c>
      <c r="M263" t="s">
        <v>5</v>
      </c>
      <c r="N263">
        <v>48377</v>
      </c>
      <c r="O263" t="s">
        <v>1510</v>
      </c>
      <c r="P263">
        <v>42.490551826460603</v>
      </c>
      <c r="Q263">
        <v>-83.487059742135301</v>
      </c>
      <c r="R263">
        <v>493</v>
      </c>
      <c r="S263">
        <v>1</v>
      </c>
      <c r="T263" t="s">
        <v>822</v>
      </c>
      <c r="U263" t="s">
        <v>1511</v>
      </c>
      <c r="V263" t="s">
        <v>1509</v>
      </c>
      <c r="W263" t="s">
        <v>1512</v>
      </c>
      <c r="X263" t="s">
        <v>1513</v>
      </c>
      <c r="Y263" t="s">
        <v>1091</v>
      </c>
      <c r="Z263" t="s">
        <v>172</v>
      </c>
      <c r="AA263">
        <v>44781</v>
      </c>
      <c r="AB263" t="s">
        <v>1514</v>
      </c>
      <c r="AC263" t="s">
        <v>1515</v>
      </c>
      <c r="AD263">
        <v>29</v>
      </c>
      <c r="AJ263" t="s">
        <v>1509</v>
      </c>
    </row>
    <row r="264" spans="1:37">
      <c r="A264">
        <v>4003</v>
      </c>
      <c r="B264" t="s">
        <v>174</v>
      </c>
      <c r="C264" t="s">
        <v>732</v>
      </c>
      <c r="D264" t="s">
        <v>1516</v>
      </c>
      <c r="E264" t="s">
        <v>176</v>
      </c>
      <c r="F264" t="s">
        <v>1516</v>
      </c>
      <c r="G264" t="s">
        <v>1497</v>
      </c>
      <c r="H264" t="s">
        <v>1498</v>
      </c>
      <c r="I264" t="s">
        <v>1517</v>
      </c>
      <c r="J264" t="s">
        <v>1518</v>
      </c>
      <c r="K264" t="s">
        <v>1519</v>
      </c>
      <c r="L264" t="s">
        <v>723</v>
      </c>
      <c r="M264" t="s">
        <v>5</v>
      </c>
      <c r="N264">
        <v>80503</v>
      </c>
      <c r="P264">
        <v>40.138801714428702</v>
      </c>
      <c r="Q264">
        <v>-105.141052274996</v>
      </c>
      <c r="R264">
        <v>100</v>
      </c>
      <c r="U264" t="s">
        <v>1520</v>
      </c>
      <c r="V264" t="s">
        <v>1521</v>
      </c>
      <c r="W264" t="s">
        <v>1522</v>
      </c>
      <c r="X264" t="s">
        <v>1300</v>
      </c>
      <c r="Y264" t="s">
        <v>5</v>
      </c>
      <c r="Z264" t="s">
        <v>172</v>
      </c>
      <c r="AA264">
        <v>45339</v>
      </c>
      <c r="AB264" t="s">
        <v>313</v>
      </c>
      <c r="AC264" t="s">
        <v>1523</v>
      </c>
      <c r="AD264">
        <v>23</v>
      </c>
      <c r="AF264" t="s">
        <v>1524</v>
      </c>
      <c r="AK264" t="s">
        <v>1525</v>
      </c>
    </row>
    <row r="265" spans="1:37">
      <c r="A265">
        <v>4004</v>
      </c>
      <c r="B265" t="s">
        <v>174</v>
      </c>
      <c r="C265" t="s">
        <v>732</v>
      </c>
      <c r="D265" t="s">
        <v>6446</v>
      </c>
      <c r="E265" t="s">
        <v>176</v>
      </c>
      <c r="F265" t="s">
        <v>6446</v>
      </c>
      <c r="G265" t="s">
        <v>7766</v>
      </c>
      <c r="H265" t="s">
        <v>7999</v>
      </c>
      <c r="I265" t="s">
        <v>6447</v>
      </c>
      <c r="J265" t="s">
        <v>6448</v>
      </c>
      <c r="K265" t="s">
        <v>6449</v>
      </c>
      <c r="L265" t="s">
        <v>436</v>
      </c>
      <c r="M265" t="s">
        <v>5</v>
      </c>
      <c r="N265">
        <v>48617</v>
      </c>
      <c r="O265" t="s">
        <v>6450</v>
      </c>
      <c r="P265">
        <v>43.845833612210299</v>
      </c>
      <c r="Q265">
        <v>-84.758957303652394</v>
      </c>
      <c r="R265">
        <v>50</v>
      </c>
      <c r="U265" t="s">
        <v>6446</v>
      </c>
      <c r="V265" t="s">
        <v>6447</v>
      </c>
      <c r="W265" t="s">
        <v>6449</v>
      </c>
      <c r="X265" t="s">
        <v>436</v>
      </c>
      <c r="Y265" t="s">
        <v>5</v>
      </c>
      <c r="Z265" t="s">
        <v>312</v>
      </c>
      <c r="AA265">
        <v>45475</v>
      </c>
      <c r="AB265" t="s">
        <v>6447</v>
      </c>
      <c r="AC265" t="s">
        <v>8047</v>
      </c>
      <c r="AD265">
        <v>24</v>
      </c>
      <c r="AJ265" t="s">
        <v>6447</v>
      </c>
    </row>
    <row r="266" spans="1:37">
      <c r="A266">
        <v>4005</v>
      </c>
      <c r="B266" t="s">
        <v>9759</v>
      </c>
      <c r="C266" t="s">
        <v>2244</v>
      </c>
      <c r="D266" t="s">
        <v>9034</v>
      </c>
      <c r="F266" t="s">
        <v>9035</v>
      </c>
      <c r="G266" t="s">
        <v>2270</v>
      </c>
      <c r="H266" t="s">
        <v>2271</v>
      </c>
      <c r="I266" t="s">
        <v>9036</v>
      </c>
      <c r="J266" t="s">
        <v>9037</v>
      </c>
      <c r="K266" t="s">
        <v>9038</v>
      </c>
      <c r="L266" t="s">
        <v>1418</v>
      </c>
      <c r="M266" t="s">
        <v>5</v>
      </c>
      <c r="N266">
        <v>34997</v>
      </c>
      <c r="O266" t="s">
        <v>9039</v>
      </c>
      <c r="P266">
        <v>27.155752931433302</v>
      </c>
      <c r="Q266">
        <v>-80.217023200844196</v>
      </c>
      <c r="R266">
        <v>50</v>
      </c>
      <c r="U266" t="s">
        <v>9035</v>
      </c>
      <c r="V266" t="s">
        <v>9040</v>
      </c>
      <c r="W266" t="s">
        <v>9038</v>
      </c>
      <c r="X266" t="s">
        <v>1418</v>
      </c>
      <c r="Y266" t="s">
        <v>5</v>
      </c>
      <c r="Z266" t="s">
        <v>9201</v>
      </c>
      <c r="AB266" t="s">
        <v>9833</v>
      </c>
      <c r="AC266" t="s">
        <v>9041</v>
      </c>
      <c r="AD266">
        <v>26</v>
      </c>
      <c r="AE266" t="s">
        <v>9834</v>
      </c>
    </row>
    <row r="267" spans="1:37">
      <c r="A267">
        <v>4006</v>
      </c>
      <c r="B267" t="s">
        <v>174</v>
      </c>
      <c r="C267" t="s">
        <v>732</v>
      </c>
      <c r="D267" t="s">
        <v>1526</v>
      </c>
      <c r="E267" t="s">
        <v>164</v>
      </c>
      <c r="F267" t="s">
        <v>1539</v>
      </c>
      <c r="G267" t="s">
        <v>1540</v>
      </c>
      <c r="H267" t="s">
        <v>874</v>
      </c>
      <c r="I267" t="s">
        <v>1528</v>
      </c>
      <c r="J267" t="s">
        <v>1541</v>
      </c>
      <c r="K267" t="s">
        <v>1542</v>
      </c>
      <c r="L267" t="s">
        <v>308</v>
      </c>
      <c r="M267" t="s">
        <v>5</v>
      </c>
      <c r="N267">
        <v>37167</v>
      </c>
      <c r="O267" t="s">
        <v>1543</v>
      </c>
      <c r="P267">
        <v>35.960161911556398</v>
      </c>
      <c r="Q267">
        <v>-86.483048188817307</v>
      </c>
      <c r="R267">
        <v>350</v>
      </c>
      <c r="S267">
        <v>3</v>
      </c>
      <c r="T267" t="s">
        <v>822</v>
      </c>
      <c r="U267" t="s">
        <v>1526</v>
      </c>
      <c r="V267" t="s">
        <v>1528</v>
      </c>
      <c r="W267" t="s">
        <v>1533</v>
      </c>
      <c r="X267" t="s">
        <v>1534</v>
      </c>
      <c r="Y267" t="s">
        <v>926</v>
      </c>
      <c r="Z267" t="s">
        <v>8379</v>
      </c>
      <c r="AB267" t="s">
        <v>9746</v>
      </c>
      <c r="AC267" t="s">
        <v>10270</v>
      </c>
      <c r="AD267">
        <v>32</v>
      </c>
      <c r="AE267" t="s">
        <v>9748</v>
      </c>
      <c r="AJ267" t="s">
        <v>1535</v>
      </c>
    </row>
    <row r="268" spans="1:37">
      <c r="A268">
        <v>4007</v>
      </c>
      <c r="B268" t="s">
        <v>392</v>
      </c>
      <c r="C268" t="s">
        <v>732</v>
      </c>
      <c r="D268" t="s">
        <v>1526</v>
      </c>
      <c r="E268" t="s">
        <v>164</v>
      </c>
      <c r="F268" t="s">
        <v>1536</v>
      </c>
      <c r="G268" t="s">
        <v>1497</v>
      </c>
      <c r="H268" t="s">
        <v>1498</v>
      </c>
      <c r="I268" t="s">
        <v>1528</v>
      </c>
      <c r="J268" t="s">
        <v>1537</v>
      </c>
      <c r="K268" t="s">
        <v>1538</v>
      </c>
      <c r="L268" t="s">
        <v>786</v>
      </c>
      <c r="M268" t="s">
        <v>5</v>
      </c>
      <c r="P268">
        <v>34.195189633732397</v>
      </c>
      <c r="Q268">
        <v>-79.762674752288305</v>
      </c>
      <c r="R268" t="s">
        <v>8736</v>
      </c>
      <c r="S268">
        <v>30</v>
      </c>
      <c r="T268" t="s">
        <v>822</v>
      </c>
      <c r="U268" t="s">
        <v>1526</v>
      </c>
      <c r="V268" t="s">
        <v>1528</v>
      </c>
      <c r="W268" t="s">
        <v>1533</v>
      </c>
      <c r="X268" t="s">
        <v>1534</v>
      </c>
      <c r="Y268" t="s">
        <v>926</v>
      </c>
      <c r="Z268" t="s">
        <v>8379</v>
      </c>
      <c r="AB268" t="s">
        <v>9742</v>
      </c>
      <c r="AC268" t="s">
        <v>10270</v>
      </c>
      <c r="AD268">
        <v>32</v>
      </c>
      <c r="AE268" t="s">
        <v>11037</v>
      </c>
      <c r="AJ268" t="s">
        <v>1535</v>
      </c>
    </row>
    <row r="269" spans="1:37">
      <c r="A269">
        <v>4008</v>
      </c>
      <c r="B269" t="s">
        <v>9739</v>
      </c>
      <c r="C269" t="s">
        <v>732</v>
      </c>
      <c r="D269" t="s">
        <v>1526</v>
      </c>
      <c r="E269" t="s">
        <v>164</v>
      </c>
      <c r="F269" t="s">
        <v>1527</v>
      </c>
      <c r="G269" t="s">
        <v>1497</v>
      </c>
      <c r="H269" t="s">
        <v>874</v>
      </c>
      <c r="I269" t="s">
        <v>1528</v>
      </c>
      <c r="J269" t="s">
        <v>1529</v>
      </c>
      <c r="K269" t="s">
        <v>1530</v>
      </c>
      <c r="L269" t="s">
        <v>878</v>
      </c>
      <c r="M269" t="s">
        <v>5</v>
      </c>
      <c r="N269">
        <v>42101</v>
      </c>
      <c r="O269" t="s">
        <v>1531</v>
      </c>
      <c r="P269">
        <v>37.04</v>
      </c>
      <c r="Q269">
        <v>-86.3</v>
      </c>
      <c r="R269" t="s">
        <v>8737</v>
      </c>
      <c r="S269">
        <v>30</v>
      </c>
      <c r="T269" t="s">
        <v>822</v>
      </c>
      <c r="U269" t="s">
        <v>1532</v>
      </c>
      <c r="V269" t="s">
        <v>9740</v>
      </c>
      <c r="W269" t="s">
        <v>1533</v>
      </c>
      <c r="X269" t="s">
        <v>1534</v>
      </c>
      <c r="Y269" t="s">
        <v>926</v>
      </c>
      <c r="Z269" t="s">
        <v>8379</v>
      </c>
      <c r="AB269" t="s">
        <v>9745</v>
      </c>
      <c r="AC269" t="s">
        <v>10270</v>
      </c>
      <c r="AD269">
        <v>32</v>
      </c>
      <c r="AE269" t="s">
        <v>9744</v>
      </c>
      <c r="AJ269" t="s">
        <v>1535</v>
      </c>
    </row>
    <row r="270" spans="1:37">
      <c r="A270">
        <v>4009</v>
      </c>
      <c r="B270" t="s">
        <v>161</v>
      </c>
      <c r="C270" t="s">
        <v>732</v>
      </c>
      <c r="D270" t="s">
        <v>8331</v>
      </c>
      <c r="E270" t="s">
        <v>164</v>
      </c>
      <c r="F270" t="s">
        <v>8332</v>
      </c>
      <c r="G270" t="s">
        <v>2031</v>
      </c>
      <c r="H270" t="s">
        <v>8970</v>
      </c>
      <c r="I270" t="s">
        <v>8333</v>
      </c>
      <c r="J270" t="s">
        <v>8334</v>
      </c>
      <c r="K270" t="s">
        <v>5322</v>
      </c>
      <c r="L270" t="s">
        <v>959</v>
      </c>
      <c r="M270" t="s">
        <v>5</v>
      </c>
      <c r="N270">
        <v>59718</v>
      </c>
      <c r="O270" t="s">
        <v>8335</v>
      </c>
      <c r="P270">
        <v>45.669673616206701</v>
      </c>
      <c r="Q270">
        <v>-111.065957161491</v>
      </c>
      <c r="R270">
        <v>50</v>
      </c>
      <c r="U270" t="s">
        <v>8331</v>
      </c>
      <c r="V270" t="s">
        <v>8333</v>
      </c>
      <c r="W270" t="s">
        <v>1670</v>
      </c>
      <c r="X270" t="s">
        <v>487</v>
      </c>
      <c r="Y270" t="s">
        <v>5</v>
      </c>
      <c r="Z270" t="s">
        <v>7932</v>
      </c>
      <c r="AA270">
        <v>45584</v>
      </c>
      <c r="AB270" t="s">
        <v>8336</v>
      </c>
      <c r="AC270" t="s">
        <v>8971</v>
      </c>
      <c r="AD270">
        <v>27</v>
      </c>
      <c r="AE270" t="s">
        <v>8337</v>
      </c>
      <c r="AH270" t="s">
        <v>8335</v>
      </c>
      <c r="AK270" t="s">
        <v>8338</v>
      </c>
    </row>
    <row r="271" spans="1:37">
      <c r="A271">
        <v>4010</v>
      </c>
      <c r="B271" t="s">
        <v>392</v>
      </c>
      <c r="C271" t="s">
        <v>732</v>
      </c>
      <c r="D271" t="s">
        <v>1552</v>
      </c>
      <c r="E271" t="s">
        <v>176</v>
      </c>
      <c r="F271" t="s">
        <v>1552</v>
      </c>
      <c r="G271" t="s">
        <v>1553</v>
      </c>
      <c r="H271" t="s">
        <v>1131</v>
      </c>
      <c r="I271" t="s">
        <v>1554</v>
      </c>
      <c r="J271" t="s">
        <v>1555</v>
      </c>
      <c r="K271" t="s">
        <v>1556</v>
      </c>
      <c r="L271" t="s">
        <v>1045</v>
      </c>
      <c r="M271" t="s">
        <v>5</v>
      </c>
      <c r="N271">
        <v>84003</v>
      </c>
      <c r="O271" t="s">
        <v>1557</v>
      </c>
      <c r="P271">
        <v>32.089064605979999</v>
      </c>
      <c r="Q271">
        <v>-110.804343619547</v>
      </c>
      <c r="R271" t="s">
        <v>8721</v>
      </c>
      <c r="S271">
        <v>4</v>
      </c>
      <c r="T271" t="s">
        <v>822</v>
      </c>
      <c r="U271" t="s">
        <v>1552</v>
      </c>
      <c r="V271" t="s">
        <v>1554</v>
      </c>
      <c r="W271" t="s">
        <v>1558</v>
      </c>
      <c r="X271" t="s">
        <v>386</v>
      </c>
      <c r="Y271" t="s">
        <v>5</v>
      </c>
      <c r="Z271" t="s">
        <v>8379</v>
      </c>
      <c r="AB271" t="s">
        <v>9756</v>
      </c>
      <c r="AC271" t="s">
        <v>1559</v>
      </c>
      <c r="AD271">
        <v>25</v>
      </c>
      <c r="AE271" t="s">
        <v>9755</v>
      </c>
      <c r="AJ271" t="s">
        <v>1554</v>
      </c>
    </row>
    <row r="272" spans="1:37">
      <c r="A272">
        <v>4011</v>
      </c>
      <c r="B272" t="s">
        <v>174</v>
      </c>
      <c r="C272" t="s">
        <v>732</v>
      </c>
      <c r="D272" t="s">
        <v>1560</v>
      </c>
      <c r="E272" t="s">
        <v>164</v>
      </c>
      <c r="F272" t="s">
        <v>1561</v>
      </c>
      <c r="G272" t="s">
        <v>1497</v>
      </c>
      <c r="H272" t="s">
        <v>1498</v>
      </c>
      <c r="I272" t="s">
        <v>1562</v>
      </c>
      <c r="J272" t="s">
        <v>9835</v>
      </c>
      <c r="K272" t="s">
        <v>2661</v>
      </c>
      <c r="L272" t="s">
        <v>170</v>
      </c>
      <c r="M272" t="s">
        <v>5</v>
      </c>
      <c r="N272">
        <v>92008</v>
      </c>
      <c r="O272" t="s">
        <v>1564</v>
      </c>
      <c r="P272">
        <v>33.136254967600202</v>
      </c>
      <c r="Q272">
        <v>-117.24336888904401</v>
      </c>
      <c r="R272">
        <v>30</v>
      </c>
      <c r="S272">
        <v>0</v>
      </c>
      <c r="T272" t="s">
        <v>822</v>
      </c>
      <c r="U272" t="s">
        <v>1560</v>
      </c>
      <c r="V272" t="s">
        <v>1562</v>
      </c>
      <c r="W272" t="s">
        <v>268</v>
      </c>
      <c r="X272" t="s">
        <v>170</v>
      </c>
      <c r="Y272" t="s">
        <v>5</v>
      </c>
      <c r="Z272" t="s">
        <v>8379</v>
      </c>
      <c r="AA272">
        <v>45896</v>
      </c>
      <c r="AB272" t="s">
        <v>9836</v>
      </c>
      <c r="AC272" t="s">
        <v>10271</v>
      </c>
      <c r="AD272">
        <v>35</v>
      </c>
      <c r="AE272" t="s">
        <v>1565</v>
      </c>
      <c r="AJ272" t="s">
        <v>1566</v>
      </c>
    </row>
    <row r="273" spans="1:36">
      <c r="A273">
        <v>4012</v>
      </c>
      <c r="B273" t="s">
        <v>392</v>
      </c>
      <c r="C273" t="s">
        <v>732</v>
      </c>
      <c r="D273" t="s">
        <v>8892</v>
      </c>
      <c r="E273" t="s">
        <v>164</v>
      </c>
      <c r="F273" t="s">
        <v>8893</v>
      </c>
      <c r="G273" t="s">
        <v>53</v>
      </c>
      <c r="H273" t="s">
        <v>8973</v>
      </c>
      <c r="I273" t="s">
        <v>8894</v>
      </c>
      <c r="J273" t="s">
        <v>8895</v>
      </c>
      <c r="K273" t="s">
        <v>8896</v>
      </c>
      <c r="L273" t="s">
        <v>6484</v>
      </c>
      <c r="M273" t="s">
        <v>5</v>
      </c>
      <c r="P273">
        <v>34.870605221455698</v>
      </c>
      <c r="Q273">
        <v>-89.690720034988203</v>
      </c>
      <c r="R273">
        <v>2000</v>
      </c>
      <c r="S273">
        <v>21</v>
      </c>
      <c r="T273" t="s">
        <v>8810</v>
      </c>
      <c r="U273" t="s">
        <v>8892</v>
      </c>
      <c r="V273" t="s">
        <v>8894</v>
      </c>
      <c r="W273" t="s">
        <v>8896</v>
      </c>
      <c r="X273" t="s">
        <v>6484</v>
      </c>
      <c r="Y273" t="s">
        <v>5</v>
      </c>
      <c r="Z273" t="s">
        <v>7932</v>
      </c>
      <c r="AB273" t="s">
        <v>9777</v>
      </c>
      <c r="AC273" t="s">
        <v>8974</v>
      </c>
      <c r="AD273">
        <v>11</v>
      </c>
      <c r="AE273" t="s">
        <v>10954</v>
      </c>
    </row>
    <row r="274" spans="1:36">
      <c r="A274">
        <v>4013</v>
      </c>
      <c r="B274" t="s">
        <v>174</v>
      </c>
      <c r="C274" t="s">
        <v>732</v>
      </c>
      <c r="D274" t="s">
        <v>816</v>
      </c>
      <c r="E274" t="s">
        <v>164</v>
      </c>
      <c r="F274" t="s">
        <v>817</v>
      </c>
      <c r="G274" t="s">
        <v>1568</v>
      </c>
      <c r="H274" t="s">
        <v>4716</v>
      </c>
      <c r="I274" t="s">
        <v>818</v>
      </c>
      <c r="J274" t="s">
        <v>819</v>
      </c>
      <c r="K274" t="s">
        <v>820</v>
      </c>
      <c r="L274" t="s">
        <v>170</v>
      </c>
      <c r="M274" t="s">
        <v>5</v>
      </c>
      <c r="N274">
        <v>94538</v>
      </c>
      <c r="O274" t="s">
        <v>821</v>
      </c>
      <c r="P274">
        <v>37.468235725983099</v>
      </c>
      <c r="Q274">
        <v>-121.925672668253</v>
      </c>
      <c r="S274">
        <v>0</v>
      </c>
      <c r="T274" t="s">
        <v>822</v>
      </c>
      <c r="U274" t="s">
        <v>823</v>
      </c>
      <c r="V274" t="s">
        <v>818</v>
      </c>
      <c r="W274" t="s">
        <v>820</v>
      </c>
      <c r="X274" t="s">
        <v>170</v>
      </c>
      <c r="Y274" t="s">
        <v>5</v>
      </c>
      <c r="Z274" t="s">
        <v>8379</v>
      </c>
      <c r="AB274" t="s">
        <v>9757</v>
      </c>
      <c r="AC274" t="s">
        <v>4718</v>
      </c>
      <c r="AD274">
        <v>21</v>
      </c>
      <c r="AE274" t="s">
        <v>9758</v>
      </c>
    </row>
    <row r="275" spans="1:36">
      <c r="A275">
        <v>4014</v>
      </c>
      <c r="B275" t="s">
        <v>9759</v>
      </c>
      <c r="C275" t="s">
        <v>732</v>
      </c>
      <c r="D275" t="s">
        <v>816</v>
      </c>
      <c r="E275" t="s">
        <v>164</v>
      </c>
      <c r="F275" t="s">
        <v>1567</v>
      </c>
      <c r="G275" t="s">
        <v>1568</v>
      </c>
      <c r="H275" t="s">
        <v>1569</v>
      </c>
      <c r="I275" t="s">
        <v>818</v>
      </c>
      <c r="J275" t="s">
        <v>1570</v>
      </c>
      <c r="K275" t="s">
        <v>1571</v>
      </c>
      <c r="L275" t="s">
        <v>723</v>
      </c>
      <c r="M275" t="s">
        <v>5</v>
      </c>
      <c r="N275">
        <v>80601</v>
      </c>
      <c r="P275">
        <v>39.976900837806198</v>
      </c>
      <c r="Q275">
        <v>-104.76452339158401</v>
      </c>
      <c r="R275" t="s">
        <v>8738</v>
      </c>
      <c r="S275">
        <v>5</v>
      </c>
      <c r="T275" t="s">
        <v>822</v>
      </c>
      <c r="U275" t="s">
        <v>823</v>
      </c>
      <c r="V275" t="s">
        <v>818</v>
      </c>
      <c r="W275" t="s">
        <v>820</v>
      </c>
      <c r="X275" t="s">
        <v>170</v>
      </c>
      <c r="Y275" t="s">
        <v>5</v>
      </c>
      <c r="Z275" t="s">
        <v>8379</v>
      </c>
      <c r="AB275" t="s">
        <v>9760</v>
      </c>
      <c r="AC275" t="s">
        <v>1572</v>
      </c>
      <c r="AD275">
        <v>21</v>
      </c>
      <c r="AE275" t="s">
        <v>8060</v>
      </c>
      <c r="AJ275" t="s">
        <v>1573</v>
      </c>
    </row>
    <row r="276" spans="1:36">
      <c r="A276">
        <v>4015</v>
      </c>
      <c r="B276" t="s">
        <v>174</v>
      </c>
      <c r="C276" t="s">
        <v>732</v>
      </c>
      <c r="D276" t="s">
        <v>8649</v>
      </c>
      <c r="E276" t="s">
        <v>164</v>
      </c>
      <c r="F276" t="s">
        <v>8649</v>
      </c>
      <c r="G276" t="s">
        <v>7812</v>
      </c>
      <c r="H276" t="s">
        <v>65</v>
      </c>
      <c r="I276" t="s">
        <v>8650</v>
      </c>
      <c r="J276" t="s">
        <v>8651</v>
      </c>
      <c r="K276" t="s">
        <v>4080</v>
      </c>
      <c r="L276" t="s">
        <v>804</v>
      </c>
      <c r="M276" t="s">
        <v>5</v>
      </c>
      <c r="N276">
        <v>47449</v>
      </c>
      <c r="O276" t="s">
        <v>8652</v>
      </c>
      <c r="P276">
        <v>38.904714250138902</v>
      </c>
      <c r="Q276">
        <v>-86.918955919547201</v>
      </c>
      <c r="R276">
        <v>12</v>
      </c>
      <c r="S276">
        <v>1</v>
      </c>
      <c r="T276" t="s">
        <v>822</v>
      </c>
      <c r="U276" t="s">
        <v>8649</v>
      </c>
      <c r="V276" t="s">
        <v>8650</v>
      </c>
      <c r="W276" t="s">
        <v>4080</v>
      </c>
      <c r="X276" t="s">
        <v>804</v>
      </c>
      <c r="Y276" t="s">
        <v>5</v>
      </c>
      <c r="Z276" t="s">
        <v>7932</v>
      </c>
      <c r="AA276">
        <v>45689</v>
      </c>
      <c r="AB276" t="s">
        <v>8655</v>
      </c>
      <c r="AC276" t="s">
        <v>8972</v>
      </c>
      <c r="AD276">
        <v>28</v>
      </c>
      <c r="AE276" t="s">
        <v>8653</v>
      </c>
    </row>
    <row r="277" spans="1:36">
      <c r="A277">
        <v>4016</v>
      </c>
      <c r="B277" t="s">
        <v>161</v>
      </c>
      <c r="C277" t="s">
        <v>732</v>
      </c>
      <c r="D277" t="s">
        <v>8908</v>
      </c>
      <c r="E277" t="s">
        <v>164</v>
      </c>
      <c r="F277" t="s">
        <v>8976</v>
      </c>
      <c r="G277" t="s">
        <v>53</v>
      </c>
      <c r="H277" t="s">
        <v>8975</v>
      </c>
      <c r="I277" t="s">
        <v>8909</v>
      </c>
      <c r="J277" t="s">
        <v>8910</v>
      </c>
      <c r="K277" t="s">
        <v>4943</v>
      </c>
      <c r="L277" t="s">
        <v>170</v>
      </c>
      <c r="M277" t="s">
        <v>5</v>
      </c>
      <c r="N277">
        <v>94545</v>
      </c>
      <c r="P277">
        <v>37.634161639957597</v>
      </c>
      <c r="Q277">
        <v>-122.11474601523901</v>
      </c>
      <c r="R277">
        <v>50</v>
      </c>
      <c r="U277" t="s">
        <v>8908</v>
      </c>
      <c r="V277" t="s">
        <v>8909</v>
      </c>
      <c r="W277" t="s">
        <v>4943</v>
      </c>
      <c r="X277" t="s">
        <v>170</v>
      </c>
      <c r="Y277" t="s">
        <v>5</v>
      </c>
      <c r="Z277" t="s">
        <v>7932</v>
      </c>
      <c r="AA277">
        <v>45698</v>
      </c>
      <c r="AB277" t="s">
        <v>8911</v>
      </c>
      <c r="AC277" t="s">
        <v>8912</v>
      </c>
      <c r="AD277">
        <v>13</v>
      </c>
    </row>
    <row r="278" spans="1:36">
      <c r="A278">
        <v>4017</v>
      </c>
      <c r="B278" t="s">
        <v>174</v>
      </c>
      <c r="C278" t="s">
        <v>732</v>
      </c>
      <c r="D278" t="s">
        <v>1574</v>
      </c>
      <c r="E278" t="s">
        <v>176</v>
      </c>
      <c r="F278" t="s">
        <v>1574</v>
      </c>
      <c r="G278" t="s">
        <v>1553</v>
      </c>
      <c r="H278" t="s">
        <v>9761</v>
      </c>
      <c r="I278" t="s">
        <v>1575</v>
      </c>
      <c r="J278" t="s">
        <v>1576</v>
      </c>
      <c r="K278" t="s">
        <v>1577</v>
      </c>
      <c r="L278" t="s">
        <v>149</v>
      </c>
      <c r="M278" t="s">
        <v>6</v>
      </c>
      <c r="N278" t="s">
        <v>1578</v>
      </c>
      <c r="O278" t="s">
        <v>1579</v>
      </c>
      <c r="P278">
        <v>45.556091015749701</v>
      </c>
      <c r="Q278">
        <v>-73.425185844494905</v>
      </c>
      <c r="R278">
        <v>450</v>
      </c>
      <c r="S278">
        <v>1</v>
      </c>
      <c r="T278" t="s">
        <v>822</v>
      </c>
      <c r="U278" t="s">
        <v>1574</v>
      </c>
      <c r="V278" t="s">
        <v>1575</v>
      </c>
      <c r="W278" t="s">
        <v>1577</v>
      </c>
      <c r="X278" t="s">
        <v>149</v>
      </c>
      <c r="Y278" t="s">
        <v>6</v>
      </c>
      <c r="Z278" t="s">
        <v>8379</v>
      </c>
      <c r="AB278" t="s">
        <v>9762</v>
      </c>
      <c r="AC278" t="s">
        <v>10273</v>
      </c>
      <c r="AD278">
        <v>21</v>
      </c>
      <c r="AE278" t="s">
        <v>1580</v>
      </c>
      <c r="AJ278" t="s">
        <v>1581</v>
      </c>
    </row>
    <row r="279" spans="1:36">
      <c r="A279">
        <v>4018</v>
      </c>
      <c r="B279" t="s">
        <v>9759</v>
      </c>
      <c r="C279" t="s">
        <v>732</v>
      </c>
      <c r="D279" t="s">
        <v>1620</v>
      </c>
      <c r="E279" t="s">
        <v>164</v>
      </c>
      <c r="F279" t="s">
        <v>1620</v>
      </c>
      <c r="G279" t="s">
        <v>1497</v>
      </c>
      <c r="H279" t="s">
        <v>1498</v>
      </c>
      <c r="I279" t="s">
        <v>1621</v>
      </c>
      <c r="J279" t="s">
        <v>1622</v>
      </c>
      <c r="K279" t="s">
        <v>477</v>
      </c>
      <c r="L279" t="s">
        <v>149</v>
      </c>
      <c r="M279" t="s">
        <v>6</v>
      </c>
      <c r="N279" t="s">
        <v>1623</v>
      </c>
      <c r="O279" t="s">
        <v>1624</v>
      </c>
      <c r="P279">
        <v>45.62</v>
      </c>
      <c r="Q279">
        <v>-73.5</v>
      </c>
      <c r="R279" t="s">
        <v>1587</v>
      </c>
      <c r="S279">
        <v>60</v>
      </c>
      <c r="T279" t="s">
        <v>1595</v>
      </c>
      <c r="U279" t="s">
        <v>1620</v>
      </c>
      <c r="V279" t="s">
        <v>1621</v>
      </c>
      <c r="W279" t="s">
        <v>1625</v>
      </c>
      <c r="X279" t="s">
        <v>1626</v>
      </c>
      <c r="Y279" t="s">
        <v>311</v>
      </c>
      <c r="Z279" t="s">
        <v>9771</v>
      </c>
      <c r="AB279" t="s">
        <v>9772</v>
      </c>
      <c r="AC279" t="s">
        <v>10275</v>
      </c>
      <c r="AD279">
        <v>17</v>
      </c>
      <c r="AE279" t="s">
        <v>1587</v>
      </c>
      <c r="AJ279" t="s">
        <v>1628</v>
      </c>
    </row>
    <row r="280" spans="1:36">
      <c r="A280">
        <v>4019</v>
      </c>
      <c r="B280" t="s">
        <v>392</v>
      </c>
      <c r="C280" t="s">
        <v>732</v>
      </c>
      <c r="D280" t="s">
        <v>1629</v>
      </c>
      <c r="E280" t="s">
        <v>164</v>
      </c>
      <c r="F280" t="s">
        <v>1630</v>
      </c>
      <c r="G280" t="s">
        <v>6435</v>
      </c>
      <c r="H280" t="s">
        <v>9774</v>
      </c>
      <c r="I280" t="s">
        <v>1631</v>
      </c>
      <c r="J280" t="s">
        <v>1632</v>
      </c>
      <c r="K280" t="s">
        <v>922</v>
      </c>
      <c r="L280" t="s">
        <v>436</v>
      </c>
      <c r="M280" t="s">
        <v>5</v>
      </c>
      <c r="N280">
        <v>49037</v>
      </c>
      <c r="O280" t="s">
        <v>1633</v>
      </c>
      <c r="P280">
        <v>42.3357616120662</v>
      </c>
      <c r="Q280">
        <v>-85.269506097448897</v>
      </c>
      <c r="R280">
        <v>35</v>
      </c>
      <c r="S280">
        <v>0</v>
      </c>
      <c r="T280" t="s">
        <v>822</v>
      </c>
      <c r="U280" t="s">
        <v>1634</v>
      </c>
      <c r="V280" t="s">
        <v>1635</v>
      </c>
      <c r="W280" t="s">
        <v>1636</v>
      </c>
      <c r="X280" t="s">
        <v>1637</v>
      </c>
      <c r="Y280" t="s">
        <v>1091</v>
      </c>
      <c r="Z280" t="s">
        <v>8379</v>
      </c>
      <c r="AB280" t="s">
        <v>9773</v>
      </c>
      <c r="AC280" t="s">
        <v>1639</v>
      </c>
      <c r="AD280">
        <v>12</v>
      </c>
      <c r="AJ280" t="s">
        <v>1640</v>
      </c>
    </row>
    <row r="281" spans="1:36">
      <c r="A281">
        <v>4020</v>
      </c>
      <c r="B281" t="s">
        <v>174</v>
      </c>
      <c r="C281" t="s">
        <v>732</v>
      </c>
      <c r="D281" t="s">
        <v>1641</v>
      </c>
      <c r="E281" t="s">
        <v>176</v>
      </c>
      <c r="F281" t="s">
        <v>1642</v>
      </c>
      <c r="G281" t="s">
        <v>1553</v>
      </c>
      <c r="H281" t="s">
        <v>1643</v>
      </c>
      <c r="I281" t="s">
        <v>1644</v>
      </c>
      <c r="J281" t="s">
        <v>1645</v>
      </c>
      <c r="K281" t="s">
        <v>1646</v>
      </c>
      <c r="L281" t="s">
        <v>436</v>
      </c>
      <c r="M281" t="s">
        <v>5</v>
      </c>
      <c r="N281">
        <v>49423</v>
      </c>
      <c r="O281" t="s">
        <v>1647</v>
      </c>
      <c r="P281">
        <v>42.752875215960003</v>
      </c>
      <c r="Q281">
        <v>-86.108588430493199</v>
      </c>
      <c r="R281">
        <v>85</v>
      </c>
      <c r="S281">
        <v>1646</v>
      </c>
      <c r="T281" t="s">
        <v>1648</v>
      </c>
      <c r="U281" t="s">
        <v>1649</v>
      </c>
      <c r="V281" t="s">
        <v>1644</v>
      </c>
      <c r="W281" t="s">
        <v>986</v>
      </c>
      <c r="X281" t="s">
        <v>987</v>
      </c>
      <c r="Y281" t="s">
        <v>5</v>
      </c>
      <c r="Z281" t="s">
        <v>172</v>
      </c>
      <c r="AA281">
        <v>45088</v>
      </c>
      <c r="AB281" t="s">
        <v>1650</v>
      </c>
      <c r="AC281" t="s">
        <v>8061</v>
      </c>
      <c r="AD281">
        <v>23</v>
      </c>
      <c r="AE281" t="s">
        <v>1651</v>
      </c>
      <c r="AJ281" t="s">
        <v>1652</v>
      </c>
    </row>
    <row r="282" spans="1:36">
      <c r="A282">
        <v>4021</v>
      </c>
      <c r="B282" t="s">
        <v>9759</v>
      </c>
      <c r="C282" t="s">
        <v>732</v>
      </c>
      <c r="D282" t="s">
        <v>1653</v>
      </c>
      <c r="E282" t="s">
        <v>176</v>
      </c>
      <c r="F282" t="s">
        <v>1654</v>
      </c>
      <c r="G282" t="s">
        <v>1583</v>
      </c>
      <c r="H282" t="s">
        <v>1498</v>
      </c>
      <c r="I282" t="s">
        <v>1655</v>
      </c>
      <c r="K282" t="s">
        <v>1656</v>
      </c>
      <c r="L282" t="s">
        <v>1657</v>
      </c>
      <c r="M282" t="s">
        <v>957</v>
      </c>
      <c r="P282">
        <v>31.694694256782199</v>
      </c>
      <c r="Q282">
        <v>-106.429035910149</v>
      </c>
      <c r="S282">
        <v>80</v>
      </c>
      <c r="T282" t="s">
        <v>822</v>
      </c>
      <c r="U282" t="s">
        <v>1658</v>
      </c>
      <c r="V282" t="s">
        <v>1659</v>
      </c>
      <c r="W282" t="s">
        <v>1660</v>
      </c>
      <c r="X282" t="s">
        <v>1661</v>
      </c>
      <c r="Y282" t="s">
        <v>1091</v>
      </c>
      <c r="Z282" t="s">
        <v>8379</v>
      </c>
      <c r="AB282" t="s">
        <v>9776</v>
      </c>
      <c r="AC282" t="s">
        <v>1662</v>
      </c>
      <c r="AD282">
        <v>22</v>
      </c>
      <c r="AE282" t="s">
        <v>1663</v>
      </c>
      <c r="AJ282" t="s">
        <v>1664</v>
      </c>
    </row>
    <row r="283" spans="1:36">
      <c r="A283">
        <v>4022</v>
      </c>
      <c r="B283" t="s">
        <v>174</v>
      </c>
      <c r="C283" t="s">
        <v>732</v>
      </c>
      <c r="D283" t="s">
        <v>9916</v>
      </c>
      <c r="E283" t="s">
        <v>164</v>
      </c>
      <c r="F283" t="s">
        <v>9917</v>
      </c>
      <c r="G283" t="s">
        <v>1759</v>
      </c>
      <c r="H283" t="s">
        <v>7633</v>
      </c>
      <c r="I283" t="s">
        <v>9918</v>
      </c>
      <c r="J283" t="s">
        <v>9919</v>
      </c>
      <c r="K283" t="s">
        <v>1549</v>
      </c>
      <c r="L283" t="s">
        <v>182</v>
      </c>
      <c r="M283" t="s">
        <v>5</v>
      </c>
      <c r="N283" t="s">
        <v>9920</v>
      </c>
      <c r="O283" t="s">
        <v>9921</v>
      </c>
      <c r="P283">
        <v>39.491599999999998</v>
      </c>
      <c r="Q283">
        <v>-119.7212</v>
      </c>
      <c r="S283">
        <v>0</v>
      </c>
      <c r="T283" t="s">
        <v>822</v>
      </c>
      <c r="U283" t="s">
        <v>9916</v>
      </c>
      <c r="V283" t="s">
        <v>9918</v>
      </c>
      <c r="W283" t="s">
        <v>1549</v>
      </c>
      <c r="X283" t="s">
        <v>182</v>
      </c>
      <c r="Y283" t="s">
        <v>5</v>
      </c>
      <c r="Z283" t="s">
        <v>7932</v>
      </c>
      <c r="AA283">
        <v>45900</v>
      </c>
      <c r="AB283" t="s">
        <v>9922</v>
      </c>
      <c r="AC283" t="s">
        <v>9923</v>
      </c>
      <c r="AD283">
        <v>28</v>
      </c>
    </row>
    <row r="284" spans="1:36">
      <c r="A284">
        <v>4023</v>
      </c>
      <c r="B284" t="s">
        <v>198</v>
      </c>
      <c r="C284" t="s">
        <v>732</v>
      </c>
      <c r="D284" t="s">
        <v>9166</v>
      </c>
      <c r="E284" t="s">
        <v>164</v>
      </c>
      <c r="F284" t="s">
        <v>9166</v>
      </c>
      <c r="G284" t="s">
        <v>53</v>
      </c>
      <c r="H284" t="s">
        <v>2271</v>
      </c>
      <c r="I284" t="s">
        <v>9167</v>
      </c>
      <c r="J284" t="s">
        <v>1007</v>
      </c>
      <c r="K284" t="s">
        <v>1007</v>
      </c>
      <c r="L284" t="s">
        <v>1007</v>
      </c>
      <c r="M284" t="s">
        <v>5</v>
      </c>
      <c r="U284" t="s">
        <v>9168</v>
      </c>
      <c r="V284" t="s">
        <v>9167</v>
      </c>
      <c r="W284" t="s">
        <v>5206</v>
      </c>
      <c r="Y284" t="s">
        <v>5206</v>
      </c>
      <c r="Z284" t="s">
        <v>7932</v>
      </c>
      <c r="AA284">
        <v>45867</v>
      </c>
      <c r="AB284" t="s">
        <v>9169</v>
      </c>
      <c r="AC284" t="s">
        <v>9171</v>
      </c>
      <c r="AD284">
        <v>23</v>
      </c>
      <c r="AE284" t="s">
        <v>9170</v>
      </c>
    </row>
    <row r="285" spans="1:36">
      <c r="A285">
        <v>4024</v>
      </c>
      <c r="B285" t="s">
        <v>174</v>
      </c>
      <c r="C285" t="s">
        <v>732</v>
      </c>
      <c r="D285" t="s">
        <v>1665</v>
      </c>
      <c r="E285" t="s">
        <v>176</v>
      </c>
      <c r="F285" t="s">
        <v>1666</v>
      </c>
      <c r="G285" t="s">
        <v>1667</v>
      </c>
      <c r="H285" t="s">
        <v>874</v>
      </c>
      <c r="I285" t="s">
        <v>1668</v>
      </c>
      <c r="J285" t="s">
        <v>1669</v>
      </c>
      <c r="K285" t="s">
        <v>1670</v>
      </c>
      <c r="L285" t="s">
        <v>487</v>
      </c>
      <c r="M285" t="s">
        <v>5</v>
      </c>
      <c r="N285">
        <v>64804</v>
      </c>
      <c r="O285" t="s">
        <v>1671</v>
      </c>
      <c r="P285">
        <v>37.064363364696398</v>
      </c>
      <c r="Q285">
        <v>-94.400859746606699</v>
      </c>
      <c r="R285">
        <v>750</v>
      </c>
      <c r="U285" t="s">
        <v>1672</v>
      </c>
      <c r="V285" t="s">
        <v>1668</v>
      </c>
      <c r="W285" t="s">
        <v>491</v>
      </c>
      <c r="X285" t="s">
        <v>487</v>
      </c>
      <c r="Y285" t="s">
        <v>5</v>
      </c>
      <c r="Z285" t="s">
        <v>172</v>
      </c>
      <c r="AA285">
        <v>44415</v>
      </c>
      <c r="AB285" t="s">
        <v>1673</v>
      </c>
      <c r="AC285" t="s">
        <v>1674</v>
      </c>
      <c r="AD285">
        <v>23</v>
      </c>
      <c r="AE285" t="s">
        <v>1675</v>
      </c>
      <c r="AJ285" t="s">
        <v>1668</v>
      </c>
    </row>
    <row r="286" spans="1:36">
      <c r="A286">
        <v>4025</v>
      </c>
      <c r="B286" t="s">
        <v>174</v>
      </c>
      <c r="C286" t="s">
        <v>732</v>
      </c>
      <c r="D286" t="s">
        <v>1665</v>
      </c>
      <c r="E286" t="s">
        <v>176</v>
      </c>
      <c r="F286" t="s">
        <v>1676</v>
      </c>
      <c r="G286" t="s">
        <v>1667</v>
      </c>
      <c r="H286" t="s">
        <v>920</v>
      </c>
      <c r="I286" t="s">
        <v>1668</v>
      </c>
      <c r="J286" t="s">
        <v>1677</v>
      </c>
      <c r="K286" t="s">
        <v>1670</v>
      </c>
      <c r="L286" t="s">
        <v>487</v>
      </c>
      <c r="M286" t="s">
        <v>5</v>
      </c>
      <c r="N286">
        <v>64801</v>
      </c>
      <c r="O286" t="s">
        <v>1678</v>
      </c>
      <c r="P286">
        <v>37.094787005651298</v>
      </c>
      <c r="Q286">
        <v>-94.528397473064302</v>
      </c>
      <c r="S286">
        <v>0</v>
      </c>
      <c r="T286" t="s">
        <v>822</v>
      </c>
      <c r="U286" t="s">
        <v>1672</v>
      </c>
      <c r="V286" t="s">
        <v>1668</v>
      </c>
      <c r="W286" t="s">
        <v>491</v>
      </c>
      <c r="X286" t="s">
        <v>487</v>
      </c>
      <c r="Y286" t="s">
        <v>5</v>
      </c>
      <c r="Z286" t="s">
        <v>8379</v>
      </c>
      <c r="AB286" t="s">
        <v>9780</v>
      </c>
      <c r="AC286" t="s">
        <v>1674</v>
      </c>
      <c r="AD286">
        <v>23</v>
      </c>
      <c r="AE286" t="s">
        <v>1679</v>
      </c>
      <c r="AJ286" t="s">
        <v>1668</v>
      </c>
    </row>
    <row r="287" spans="1:36">
      <c r="A287">
        <v>4026</v>
      </c>
      <c r="B287" t="s">
        <v>174</v>
      </c>
      <c r="C287" t="s">
        <v>732</v>
      </c>
      <c r="D287" t="s">
        <v>1665</v>
      </c>
      <c r="E287" t="s">
        <v>176</v>
      </c>
      <c r="F287" t="s">
        <v>1680</v>
      </c>
      <c r="G287" t="s">
        <v>1681</v>
      </c>
      <c r="H287" t="s">
        <v>1682</v>
      </c>
      <c r="I287" t="s">
        <v>1668</v>
      </c>
      <c r="J287" t="s">
        <v>1683</v>
      </c>
      <c r="K287" t="s">
        <v>1684</v>
      </c>
      <c r="L287" t="s">
        <v>227</v>
      </c>
      <c r="M287" t="s">
        <v>6</v>
      </c>
      <c r="N287" t="s">
        <v>1685</v>
      </c>
      <c r="O287" t="s">
        <v>1686</v>
      </c>
      <c r="P287">
        <v>49.151970910832503</v>
      </c>
      <c r="Q287">
        <v>-122.85931363087801</v>
      </c>
      <c r="U287" t="s">
        <v>1672</v>
      </c>
      <c r="V287" t="s">
        <v>1668</v>
      </c>
      <c r="W287" t="s">
        <v>491</v>
      </c>
      <c r="X287" t="s">
        <v>487</v>
      </c>
      <c r="Y287" t="s">
        <v>5</v>
      </c>
      <c r="Z287" t="s">
        <v>172</v>
      </c>
      <c r="AA287">
        <v>44415</v>
      </c>
      <c r="AB287" t="s">
        <v>1687</v>
      </c>
      <c r="AC287" t="s">
        <v>1674</v>
      </c>
      <c r="AD287">
        <v>23</v>
      </c>
      <c r="AE287" t="s">
        <v>1688</v>
      </c>
      <c r="AJ287" t="s">
        <v>1668</v>
      </c>
    </row>
    <row r="288" spans="1:36">
      <c r="A288">
        <v>4027</v>
      </c>
      <c r="B288" t="s">
        <v>9759</v>
      </c>
      <c r="C288" t="s">
        <v>732</v>
      </c>
      <c r="D288" t="s">
        <v>1689</v>
      </c>
      <c r="E288" t="s">
        <v>164</v>
      </c>
      <c r="F288" t="s">
        <v>1689</v>
      </c>
      <c r="G288" t="s">
        <v>1690</v>
      </c>
      <c r="H288" t="s">
        <v>874</v>
      </c>
      <c r="I288" t="s">
        <v>1691</v>
      </c>
      <c r="J288" t="s">
        <v>1692</v>
      </c>
      <c r="K288" t="s">
        <v>1693</v>
      </c>
      <c r="L288" t="s">
        <v>1300</v>
      </c>
      <c r="M288" t="s">
        <v>5</v>
      </c>
      <c r="N288">
        <v>16803</v>
      </c>
      <c r="O288" t="s">
        <v>1694</v>
      </c>
      <c r="P288">
        <v>40.778985731443299</v>
      </c>
      <c r="Q288">
        <v>-77.895136133007597</v>
      </c>
      <c r="R288">
        <v>12</v>
      </c>
      <c r="S288">
        <v>0</v>
      </c>
      <c r="T288" t="s">
        <v>822</v>
      </c>
      <c r="U288" t="s">
        <v>1689</v>
      </c>
      <c r="V288" t="s">
        <v>1691</v>
      </c>
      <c r="W288" t="s">
        <v>1693</v>
      </c>
      <c r="X288" t="s">
        <v>1300</v>
      </c>
      <c r="Y288" t="s">
        <v>5</v>
      </c>
      <c r="Z288" t="s">
        <v>8379</v>
      </c>
      <c r="AB288" t="s">
        <v>9782</v>
      </c>
      <c r="AC288" t="s">
        <v>1695</v>
      </c>
      <c r="AD288">
        <v>25</v>
      </c>
      <c r="AE288" t="s">
        <v>1696</v>
      </c>
      <c r="AJ288" t="s">
        <v>1697</v>
      </c>
    </row>
    <row r="289" spans="1:37">
      <c r="A289">
        <v>4028</v>
      </c>
      <c r="B289" t="s">
        <v>174</v>
      </c>
      <c r="C289" t="s">
        <v>732</v>
      </c>
      <c r="D289" t="s">
        <v>1709</v>
      </c>
      <c r="E289" t="s">
        <v>164</v>
      </c>
      <c r="F289" t="s">
        <v>1712</v>
      </c>
      <c r="G289" t="s">
        <v>1553</v>
      </c>
      <c r="H289" t="s">
        <v>874</v>
      </c>
      <c r="I289" t="s">
        <v>1711</v>
      </c>
      <c r="J289" t="s">
        <v>1715</v>
      </c>
      <c r="K289" t="s">
        <v>1712</v>
      </c>
      <c r="L289" t="s">
        <v>214</v>
      </c>
      <c r="M289" t="s">
        <v>6</v>
      </c>
      <c r="N289" t="s">
        <v>1716</v>
      </c>
      <c r="O289" t="s">
        <v>1717</v>
      </c>
      <c r="P289">
        <v>43.603811074216999</v>
      </c>
      <c r="Q289">
        <v>-79.737918358262206</v>
      </c>
      <c r="R289">
        <v>65</v>
      </c>
      <c r="S289">
        <v>0</v>
      </c>
      <c r="T289" t="s">
        <v>822</v>
      </c>
      <c r="U289" t="s">
        <v>1709</v>
      </c>
      <c r="V289" t="s">
        <v>1711</v>
      </c>
      <c r="W289" t="s">
        <v>1712</v>
      </c>
      <c r="X289" t="s">
        <v>214</v>
      </c>
      <c r="Y289" t="s">
        <v>6</v>
      </c>
      <c r="Z289" t="s">
        <v>8379</v>
      </c>
      <c r="AB289" t="s">
        <v>9784</v>
      </c>
      <c r="AC289" t="s">
        <v>1713</v>
      </c>
      <c r="AD289">
        <v>25</v>
      </c>
      <c r="AE289" t="s">
        <v>1718</v>
      </c>
      <c r="AJ289" t="s">
        <v>1714</v>
      </c>
    </row>
    <row r="290" spans="1:37">
      <c r="A290">
        <v>4029</v>
      </c>
      <c r="B290" t="s">
        <v>174</v>
      </c>
      <c r="C290" t="s">
        <v>732</v>
      </c>
      <c r="D290" t="s">
        <v>1709</v>
      </c>
      <c r="E290" t="s">
        <v>164</v>
      </c>
      <c r="F290" t="s">
        <v>1710</v>
      </c>
      <c r="G290" t="s">
        <v>1553</v>
      </c>
      <c r="H290" t="s">
        <v>920</v>
      </c>
      <c r="I290" t="s">
        <v>1711</v>
      </c>
      <c r="K290" t="s">
        <v>1710</v>
      </c>
      <c r="L290" t="s">
        <v>808</v>
      </c>
      <c r="M290" t="s">
        <v>5</v>
      </c>
      <c r="P290">
        <v>42.101382314515703</v>
      </c>
      <c r="Q290">
        <v>-79.241098150721498</v>
      </c>
      <c r="R290" t="s">
        <v>8693</v>
      </c>
      <c r="S290">
        <v>0</v>
      </c>
      <c r="T290" t="s">
        <v>822</v>
      </c>
      <c r="U290" t="s">
        <v>1709</v>
      </c>
      <c r="V290" t="s">
        <v>1711</v>
      </c>
      <c r="W290" t="s">
        <v>1712</v>
      </c>
      <c r="X290" t="s">
        <v>214</v>
      </c>
      <c r="Y290" t="s">
        <v>6</v>
      </c>
      <c r="Z290" t="s">
        <v>8379</v>
      </c>
      <c r="AB290" t="s">
        <v>9785</v>
      </c>
      <c r="AC290" t="s">
        <v>1713</v>
      </c>
      <c r="AD290">
        <v>25</v>
      </c>
      <c r="AE290" t="s">
        <v>9786</v>
      </c>
      <c r="AJ290" t="s">
        <v>1714</v>
      </c>
    </row>
    <row r="291" spans="1:37">
      <c r="A291">
        <v>4030</v>
      </c>
      <c r="B291" t="s">
        <v>198</v>
      </c>
      <c r="C291" t="s">
        <v>732</v>
      </c>
      <c r="D291" t="s">
        <v>9924</v>
      </c>
      <c r="E291" t="s">
        <v>164</v>
      </c>
      <c r="F291" t="s">
        <v>9927</v>
      </c>
      <c r="G291" t="s">
        <v>9807</v>
      </c>
      <c r="H291" t="s">
        <v>7633</v>
      </c>
      <c r="I291" t="s">
        <v>9928</v>
      </c>
      <c r="J291" t="s">
        <v>1007</v>
      </c>
      <c r="K291" t="s">
        <v>1007</v>
      </c>
      <c r="L291" t="s">
        <v>1007</v>
      </c>
      <c r="M291" t="s">
        <v>5</v>
      </c>
      <c r="S291">
        <v>20</v>
      </c>
      <c r="T291" t="s">
        <v>822</v>
      </c>
      <c r="U291" t="s">
        <v>9924</v>
      </c>
      <c r="V291" t="s">
        <v>9928</v>
      </c>
      <c r="W291" t="s">
        <v>9925</v>
      </c>
      <c r="Y291" t="s">
        <v>9926</v>
      </c>
      <c r="Z291" t="s">
        <v>7932</v>
      </c>
      <c r="AA291">
        <v>45900</v>
      </c>
      <c r="AB291" t="s">
        <v>9929</v>
      </c>
      <c r="AC291" t="s">
        <v>9930</v>
      </c>
      <c r="AD291">
        <v>36</v>
      </c>
      <c r="AE291" t="s">
        <v>9931</v>
      </c>
    </row>
    <row r="292" spans="1:37">
      <c r="A292">
        <v>4031</v>
      </c>
      <c r="B292" t="s">
        <v>174</v>
      </c>
      <c r="C292" t="s">
        <v>732</v>
      </c>
      <c r="D292" t="s">
        <v>2325</v>
      </c>
      <c r="E292" t="s">
        <v>176</v>
      </c>
      <c r="F292" t="s">
        <v>1720</v>
      </c>
      <c r="G292" t="s">
        <v>1553</v>
      </c>
      <c r="H292" t="s">
        <v>874</v>
      </c>
      <c r="I292" t="s">
        <v>1521</v>
      </c>
      <c r="J292" t="s">
        <v>1721</v>
      </c>
      <c r="K292" t="s">
        <v>1722</v>
      </c>
      <c r="L292" t="s">
        <v>170</v>
      </c>
      <c r="M292" t="s">
        <v>5</v>
      </c>
      <c r="N292" t="s">
        <v>1723</v>
      </c>
      <c r="O292" t="s">
        <v>1724</v>
      </c>
      <c r="P292">
        <v>34.302284460282699</v>
      </c>
      <c r="Q292">
        <v>-118.461357446913</v>
      </c>
      <c r="U292" t="s">
        <v>1719</v>
      </c>
      <c r="V292" t="s">
        <v>1521</v>
      </c>
      <c r="W292" t="s">
        <v>1522</v>
      </c>
      <c r="X292" t="s">
        <v>1300</v>
      </c>
      <c r="Y292" t="s">
        <v>5</v>
      </c>
      <c r="Z292" t="s">
        <v>8379</v>
      </c>
      <c r="AB292" t="s">
        <v>9788</v>
      </c>
      <c r="AC292" t="s">
        <v>1726</v>
      </c>
      <c r="AD292">
        <v>30</v>
      </c>
      <c r="AE292" t="s">
        <v>9787</v>
      </c>
      <c r="AJ292" t="s">
        <v>1521</v>
      </c>
    </row>
    <row r="293" spans="1:37">
      <c r="A293">
        <v>4032</v>
      </c>
      <c r="B293" t="s">
        <v>198</v>
      </c>
      <c r="C293" t="s">
        <v>732</v>
      </c>
      <c r="D293" t="s">
        <v>2325</v>
      </c>
      <c r="E293" t="s">
        <v>176</v>
      </c>
      <c r="F293" t="s">
        <v>8195</v>
      </c>
      <c r="G293" t="s">
        <v>8234</v>
      </c>
      <c r="H293" t="s">
        <v>1797</v>
      </c>
      <c r="I293" t="s">
        <v>1521</v>
      </c>
      <c r="K293" t="s">
        <v>3003</v>
      </c>
      <c r="L293" t="s">
        <v>786</v>
      </c>
      <c r="M293" t="s">
        <v>5</v>
      </c>
      <c r="P293">
        <v>34.702500000000001</v>
      </c>
      <c r="Q293">
        <v>-82.456800000000001</v>
      </c>
      <c r="U293" t="s">
        <v>1719</v>
      </c>
      <c r="V293" t="s">
        <v>1521</v>
      </c>
      <c r="W293" t="s">
        <v>1522</v>
      </c>
      <c r="X293" t="s">
        <v>1300</v>
      </c>
      <c r="Y293" t="s">
        <v>5</v>
      </c>
      <c r="Z293" t="s">
        <v>10276</v>
      </c>
      <c r="AB293" t="s">
        <v>9791</v>
      </c>
      <c r="AC293" t="s">
        <v>8196</v>
      </c>
      <c r="AD293">
        <v>24</v>
      </c>
      <c r="AJ293" t="s">
        <v>6107</v>
      </c>
    </row>
    <row r="294" spans="1:37">
      <c r="A294">
        <v>4033</v>
      </c>
      <c r="B294" t="s">
        <v>174</v>
      </c>
      <c r="C294" t="s">
        <v>732</v>
      </c>
      <c r="D294" t="s">
        <v>2325</v>
      </c>
      <c r="E294" t="s">
        <v>176</v>
      </c>
      <c r="F294" t="s">
        <v>8195</v>
      </c>
      <c r="G294" t="s">
        <v>8234</v>
      </c>
      <c r="H294" t="s">
        <v>1797</v>
      </c>
      <c r="I294" t="s">
        <v>1521</v>
      </c>
      <c r="J294" t="s">
        <v>9792</v>
      </c>
      <c r="K294" t="s">
        <v>9793</v>
      </c>
      <c r="L294" t="s">
        <v>1300</v>
      </c>
      <c r="M294" t="s">
        <v>5</v>
      </c>
      <c r="N294">
        <v>19044</v>
      </c>
      <c r="O294" t="s">
        <v>9794</v>
      </c>
      <c r="P294">
        <v>40.1873</v>
      </c>
      <c r="Q294">
        <v>-75.143199999999993</v>
      </c>
      <c r="S294">
        <v>0</v>
      </c>
      <c r="T294" t="s">
        <v>822</v>
      </c>
      <c r="U294" t="s">
        <v>1719</v>
      </c>
      <c r="V294" t="s">
        <v>1521</v>
      </c>
      <c r="W294" t="s">
        <v>1522</v>
      </c>
      <c r="X294" t="s">
        <v>1300</v>
      </c>
      <c r="Y294" t="s">
        <v>5</v>
      </c>
      <c r="Z294" t="s">
        <v>7932</v>
      </c>
      <c r="AA294">
        <v>45883</v>
      </c>
      <c r="AB294" t="s">
        <v>9795</v>
      </c>
      <c r="AC294" t="s">
        <v>1726</v>
      </c>
      <c r="AD294">
        <v>30</v>
      </c>
    </row>
    <row r="295" spans="1:37">
      <c r="A295">
        <v>4034</v>
      </c>
      <c r="B295" t="s">
        <v>161</v>
      </c>
      <c r="C295" t="s">
        <v>732</v>
      </c>
      <c r="D295" t="s">
        <v>1727</v>
      </c>
      <c r="E295" t="s">
        <v>176</v>
      </c>
      <c r="F295" t="s">
        <v>1728</v>
      </c>
      <c r="G295" t="s">
        <v>1540</v>
      </c>
      <c r="H295" t="s">
        <v>1729</v>
      </c>
      <c r="I295" t="s">
        <v>1730</v>
      </c>
      <c r="J295" t="s">
        <v>1731</v>
      </c>
      <c r="K295" t="s">
        <v>820</v>
      </c>
      <c r="L295" t="s">
        <v>170</v>
      </c>
      <c r="M295" t="s">
        <v>5</v>
      </c>
      <c r="N295">
        <v>94538</v>
      </c>
      <c r="O295" t="s">
        <v>1732</v>
      </c>
      <c r="P295">
        <v>37.482105255957201</v>
      </c>
      <c r="Q295">
        <v>-121.944321289149</v>
      </c>
      <c r="R295">
        <v>215</v>
      </c>
      <c r="S295">
        <v>0</v>
      </c>
      <c r="T295" t="s">
        <v>822</v>
      </c>
      <c r="U295" t="s">
        <v>1727</v>
      </c>
      <c r="V295" t="s">
        <v>1730</v>
      </c>
      <c r="W295" t="s">
        <v>820</v>
      </c>
      <c r="X295" t="s">
        <v>170</v>
      </c>
      <c r="Y295" t="s">
        <v>5</v>
      </c>
      <c r="Z295" t="s">
        <v>8379</v>
      </c>
      <c r="AB295" t="s">
        <v>1733</v>
      </c>
      <c r="AC295" t="s">
        <v>1734</v>
      </c>
      <c r="AD295">
        <v>17</v>
      </c>
      <c r="AE295" t="s">
        <v>9838</v>
      </c>
      <c r="AJ295" t="s">
        <v>9839</v>
      </c>
    </row>
    <row r="296" spans="1:37">
      <c r="A296">
        <v>4035</v>
      </c>
      <c r="B296" t="s">
        <v>174</v>
      </c>
      <c r="C296" t="s">
        <v>732</v>
      </c>
      <c r="D296" t="s">
        <v>7807</v>
      </c>
      <c r="E296" t="s">
        <v>176</v>
      </c>
      <c r="F296" t="s">
        <v>7807</v>
      </c>
      <c r="G296" t="s">
        <v>7766</v>
      </c>
      <c r="H296" t="s">
        <v>1131</v>
      </c>
      <c r="I296" t="s">
        <v>7808</v>
      </c>
      <c r="J296" t="s">
        <v>7809</v>
      </c>
      <c r="K296" t="s">
        <v>1403</v>
      </c>
      <c r="L296" t="s">
        <v>436</v>
      </c>
      <c r="M296" t="s">
        <v>5</v>
      </c>
      <c r="N296">
        <v>48103</v>
      </c>
      <c r="P296">
        <v>42.277438082902002</v>
      </c>
      <c r="Q296">
        <v>-83.800584842328902</v>
      </c>
      <c r="R296">
        <v>127</v>
      </c>
      <c r="U296" t="s">
        <v>7807</v>
      </c>
      <c r="V296" t="s">
        <v>7810</v>
      </c>
      <c r="W296" t="s">
        <v>2034</v>
      </c>
      <c r="X296" t="s">
        <v>170</v>
      </c>
      <c r="Y296" t="s">
        <v>5</v>
      </c>
      <c r="Z296" t="s">
        <v>9112</v>
      </c>
      <c r="AB296" t="s">
        <v>9798</v>
      </c>
      <c r="AC296" t="s">
        <v>10277</v>
      </c>
      <c r="AD296">
        <v>28</v>
      </c>
      <c r="AE296" t="s">
        <v>9797</v>
      </c>
    </row>
    <row r="297" spans="1:37">
      <c r="A297">
        <v>4036</v>
      </c>
      <c r="B297" t="s">
        <v>161</v>
      </c>
      <c r="C297" t="s">
        <v>732</v>
      </c>
      <c r="D297" t="s">
        <v>7807</v>
      </c>
      <c r="E297" t="s">
        <v>164</v>
      </c>
      <c r="F297" t="s">
        <v>1735</v>
      </c>
      <c r="G297" t="s">
        <v>1736</v>
      </c>
      <c r="H297" t="s">
        <v>874</v>
      </c>
      <c r="I297" t="s">
        <v>1737</v>
      </c>
      <c r="J297" t="s">
        <v>1738</v>
      </c>
      <c r="K297" t="s">
        <v>1739</v>
      </c>
      <c r="L297" t="s">
        <v>804</v>
      </c>
      <c r="M297" t="s">
        <v>5</v>
      </c>
      <c r="N297">
        <v>46256</v>
      </c>
      <c r="O297" t="s">
        <v>1740</v>
      </c>
      <c r="P297">
        <v>39.916858099796201</v>
      </c>
      <c r="Q297">
        <v>-86.034603047559699</v>
      </c>
      <c r="R297">
        <v>49</v>
      </c>
      <c r="S297">
        <v>1</v>
      </c>
      <c r="T297" t="s">
        <v>822</v>
      </c>
      <c r="U297" t="s">
        <v>1741</v>
      </c>
      <c r="V297" t="s">
        <v>1737</v>
      </c>
      <c r="W297" t="s">
        <v>1739</v>
      </c>
      <c r="X297" t="s">
        <v>804</v>
      </c>
      <c r="Y297" t="s">
        <v>5</v>
      </c>
      <c r="Z297" t="s">
        <v>8379</v>
      </c>
      <c r="AB297" t="s">
        <v>1742</v>
      </c>
      <c r="AC297" t="s">
        <v>1743</v>
      </c>
      <c r="AD297">
        <v>27</v>
      </c>
      <c r="AE297" t="s">
        <v>1744</v>
      </c>
      <c r="AF297" t="s">
        <v>1745</v>
      </c>
      <c r="AH297" t="s">
        <v>1746</v>
      </c>
      <c r="AJ297" t="s">
        <v>1737</v>
      </c>
      <c r="AK297" t="s">
        <v>1747</v>
      </c>
    </row>
    <row r="298" spans="1:37">
      <c r="A298">
        <v>4037</v>
      </c>
      <c r="B298" t="s">
        <v>198</v>
      </c>
      <c r="C298" t="s">
        <v>732</v>
      </c>
      <c r="D298" t="s">
        <v>9979</v>
      </c>
      <c r="E298" t="s">
        <v>164</v>
      </c>
      <c r="F298" t="s">
        <v>9980</v>
      </c>
      <c r="G298" t="s">
        <v>2031</v>
      </c>
      <c r="H298" t="s">
        <v>9981</v>
      </c>
      <c r="I298" t="s">
        <v>9983</v>
      </c>
      <c r="J298" t="s">
        <v>9982</v>
      </c>
      <c r="K298" t="s">
        <v>6055</v>
      </c>
      <c r="L298" t="s">
        <v>878</v>
      </c>
      <c r="M298" t="s">
        <v>5</v>
      </c>
      <c r="N298">
        <v>40065</v>
      </c>
      <c r="P298">
        <v>38.1678</v>
      </c>
      <c r="Q298">
        <v>-85.185599999999994</v>
      </c>
      <c r="R298">
        <v>700</v>
      </c>
      <c r="S298">
        <v>6</v>
      </c>
      <c r="T298" t="s">
        <v>1595</v>
      </c>
      <c r="U298" t="s">
        <v>9366</v>
      </c>
      <c r="V298" t="s">
        <v>9984</v>
      </c>
      <c r="W298" t="s">
        <v>9985</v>
      </c>
      <c r="X298" t="s">
        <v>214</v>
      </c>
      <c r="Y298" t="s">
        <v>6</v>
      </c>
      <c r="Z298" t="s">
        <v>7932</v>
      </c>
      <c r="AA298">
        <v>45918</v>
      </c>
      <c r="AB298" t="s">
        <v>9986</v>
      </c>
      <c r="AC298" t="s">
        <v>9987</v>
      </c>
      <c r="AD298">
        <v>29</v>
      </c>
      <c r="AE298" t="s">
        <v>11195</v>
      </c>
    </row>
    <row r="299" spans="1:37">
      <c r="A299">
        <v>4038</v>
      </c>
      <c r="B299" t="s">
        <v>198</v>
      </c>
      <c r="C299" t="s">
        <v>732</v>
      </c>
      <c r="D299" t="s">
        <v>2633</v>
      </c>
      <c r="E299" t="s">
        <v>164</v>
      </c>
      <c r="F299" t="s">
        <v>2633</v>
      </c>
      <c r="G299" t="s">
        <v>2031</v>
      </c>
      <c r="H299" t="s">
        <v>8056</v>
      </c>
      <c r="I299" t="s">
        <v>2630</v>
      </c>
      <c r="K299" t="s">
        <v>9932</v>
      </c>
      <c r="L299" t="s">
        <v>740</v>
      </c>
      <c r="M299" t="s">
        <v>5</v>
      </c>
      <c r="O299" t="s">
        <v>2632</v>
      </c>
      <c r="P299">
        <v>42.729300000000002</v>
      </c>
      <c r="Q299">
        <v>-71.185599999999994</v>
      </c>
      <c r="R299">
        <v>150</v>
      </c>
      <c r="S299">
        <v>200</v>
      </c>
      <c r="T299" t="s">
        <v>1648</v>
      </c>
      <c r="U299" t="s">
        <v>2633</v>
      </c>
      <c r="V299" t="s">
        <v>2630</v>
      </c>
      <c r="W299" t="s">
        <v>3307</v>
      </c>
      <c r="X299" t="s">
        <v>740</v>
      </c>
      <c r="Y299" t="s">
        <v>5</v>
      </c>
      <c r="Z299" t="s">
        <v>7932</v>
      </c>
      <c r="AA299">
        <v>45902</v>
      </c>
      <c r="AB299" t="s">
        <v>9933</v>
      </c>
      <c r="AC299" t="s">
        <v>9934</v>
      </c>
      <c r="AD299">
        <v>28</v>
      </c>
      <c r="AE299" t="s">
        <v>9935</v>
      </c>
    </row>
    <row r="300" spans="1:37">
      <c r="A300">
        <v>4039</v>
      </c>
      <c r="B300" t="s">
        <v>198</v>
      </c>
      <c r="C300" t="s">
        <v>732</v>
      </c>
      <c r="D300" t="s">
        <v>1748</v>
      </c>
      <c r="E300" t="s">
        <v>164</v>
      </c>
      <c r="F300" t="s">
        <v>1748</v>
      </c>
      <c r="G300" t="s">
        <v>1749</v>
      </c>
      <c r="H300" t="s">
        <v>1750</v>
      </c>
      <c r="I300" t="s">
        <v>1751</v>
      </c>
      <c r="J300" t="s">
        <v>1752</v>
      </c>
      <c r="K300" t="s">
        <v>1753</v>
      </c>
      <c r="L300" t="s">
        <v>1613</v>
      </c>
      <c r="M300" t="s">
        <v>5</v>
      </c>
      <c r="N300">
        <v>22030</v>
      </c>
      <c r="O300" t="s">
        <v>1754</v>
      </c>
      <c r="P300">
        <v>38.856534400434299</v>
      </c>
      <c r="Q300">
        <v>-77.336158688351404</v>
      </c>
      <c r="U300" t="s">
        <v>1748</v>
      </c>
      <c r="V300" t="s">
        <v>1751</v>
      </c>
      <c r="W300" t="s">
        <v>1753</v>
      </c>
      <c r="X300" t="s">
        <v>1613</v>
      </c>
      <c r="Y300" t="s">
        <v>5</v>
      </c>
      <c r="Z300" t="s">
        <v>312</v>
      </c>
      <c r="AA300">
        <v>45412</v>
      </c>
      <c r="AB300" t="s">
        <v>313</v>
      </c>
      <c r="AC300" t="s">
        <v>8049</v>
      </c>
      <c r="AD300">
        <v>31</v>
      </c>
      <c r="AF300" t="s">
        <v>1755</v>
      </c>
      <c r="AH300" t="s">
        <v>1754</v>
      </c>
      <c r="AK300" t="s">
        <v>1756</v>
      </c>
    </row>
    <row r="301" spans="1:37">
      <c r="A301">
        <v>4040</v>
      </c>
      <c r="B301" t="s">
        <v>392</v>
      </c>
      <c r="C301" t="s">
        <v>732</v>
      </c>
      <c r="D301" t="s">
        <v>1757</v>
      </c>
      <c r="E301" t="s">
        <v>164</v>
      </c>
      <c r="F301" t="s">
        <v>1592</v>
      </c>
      <c r="G301" t="s">
        <v>1540</v>
      </c>
      <c r="H301" t="s">
        <v>874</v>
      </c>
      <c r="I301" t="s">
        <v>1584</v>
      </c>
      <c r="J301" t="s">
        <v>1593</v>
      </c>
      <c r="K301" t="s">
        <v>1594</v>
      </c>
      <c r="L301" t="s">
        <v>308</v>
      </c>
      <c r="M301" t="s">
        <v>5</v>
      </c>
      <c r="N301">
        <v>38069</v>
      </c>
      <c r="O301" t="s">
        <v>1587</v>
      </c>
      <c r="P301">
        <v>35.402915620047601</v>
      </c>
      <c r="Q301">
        <v>-89.417311946036904</v>
      </c>
      <c r="R301" t="s">
        <v>8739</v>
      </c>
      <c r="S301">
        <v>43</v>
      </c>
      <c r="T301" t="s">
        <v>1595</v>
      </c>
      <c r="U301" t="s">
        <v>1757</v>
      </c>
      <c r="V301" t="s">
        <v>1760</v>
      </c>
      <c r="W301" t="s">
        <v>1762</v>
      </c>
      <c r="X301" t="s">
        <v>436</v>
      </c>
      <c r="Y301" t="s">
        <v>5</v>
      </c>
      <c r="Z301" t="s">
        <v>8379</v>
      </c>
      <c r="AB301" t="s">
        <v>9763</v>
      </c>
      <c r="AC301" t="s">
        <v>10272</v>
      </c>
      <c r="AD301">
        <v>25</v>
      </c>
      <c r="AE301" t="s">
        <v>9764</v>
      </c>
      <c r="AJ301" t="s">
        <v>1591</v>
      </c>
    </row>
    <row r="302" spans="1:37">
      <c r="A302">
        <v>4041</v>
      </c>
      <c r="B302" t="s">
        <v>392</v>
      </c>
      <c r="C302" t="s">
        <v>732</v>
      </c>
      <c r="D302" t="s">
        <v>1757</v>
      </c>
      <c r="E302" t="s">
        <v>164</v>
      </c>
      <c r="F302" t="s">
        <v>1582</v>
      </c>
      <c r="G302" t="s">
        <v>1583</v>
      </c>
      <c r="H302" t="s">
        <v>1498</v>
      </c>
      <c r="I302" t="s">
        <v>1584</v>
      </c>
      <c r="J302" t="s">
        <v>1585</v>
      </c>
      <c r="K302" t="s">
        <v>1586</v>
      </c>
      <c r="L302" t="s">
        <v>878</v>
      </c>
      <c r="M302" t="s">
        <v>5</v>
      </c>
      <c r="N302">
        <v>42740</v>
      </c>
      <c r="O302" t="s">
        <v>1587</v>
      </c>
      <c r="P302">
        <v>37.6</v>
      </c>
      <c r="Q302">
        <v>-85.9</v>
      </c>
      <c r="R302" t="s">
        <v>8740</v>
      </c>
      <c r="S302">
        <v>20</v>
      </c>
      <c r="T302" t="s">
        <v>822</v>
      </c>
      <c r="U302" t="s">
        <v>1757</v>
      </c>
      <c r="V302" t="s">
        <v>1760</v>
      </c>
      <c r="W302" t="s">
        <v>1762</v>
      </c>
      <c r="X302" t="s">
        <v>436</v>
      </c>
      <c r="Y302" t="s">
        <v>5</v>
      </c>
      <c r="Z302" t="s">
        <v>8379</v>
      </c>
      <c r="AB302" t="s">
        <v>9765</v>
      </c>
      <c r="AC302" t="s">
        <v>10274</v>
      </c>
      <c r="AD302">
        <v>24</v>
      </c>
      <c r="AE302" t="s">
        <v>9766</v>
      </c>
      <c r="AJ302" t="s">
        <v>1591</v>
      </c>
    </row>
    <row r="303" spans="1:37">
      <c r="A303">
        <v>4042</v>
      </c>
      <c r="B303" t="s">
        <v>392</v>
      </c>
      <c r="C303" t="s">
        <v>732</v>
      </c>
      <c r="D303" t="s">
        <v>1757</v>
      </c>
      <c r="E303" t="s">
        <v>176</v>
      </c>
      <c r="F303" t="s">
        <v>1758</v>
      </c>
      <c r="G303" t="s">
        <v>9807</v>
      </c>
      <c r="H303" t="s">
        <v>1131</v>
      </c>
      <c r="I303" t="s">
        <v>1760</v>
      </c>
      <c r="K303" t="s">
        <v>1761</v>
      </c>
      <c r="L303" t="s">
        <v>436</v>
      </c>
      <c r="M303" t="s">
        <v>5</v>
      </c>
      <c r="P303">
        <v>42.280462271338401</v>
      </c>
      <c r="Q303">
        <v>-84.959887720388096</v>
      </c>
      <c r="R303" t="s">
        <v>8741</v>
      </c>
      <c r="S303">
        <v>20</v>
      </c>
      <c r="T303" t="s">
        <v>822</v>
      </c>
      <c r="U303" t="s">
        <v>1757</v>
      </c>
      <c r="V303" t="s">
        <v>1760</v>
      </c>
      <c r="W303" t="s">
        <v>1762</v>
      </c>
      <c r="X303" t="s">
        <v>436</v>
      </c>
      <c r="Y303" t="s">
        <v>5</v>
      </c>
      <c r="Z303" t="s">
        <v>8379</v>
      </c>
      <c r="AB303" t="s">
        <v>9808</v>
      </c>
      <c r="AC303" t="s">
        <v>10278</v>
      </c>
      <c r="AD303">
        <v>26</v>
      </c>
      <c r="AE303" t="s">
        <v>1763</v>
      </c>
      <c r="AJ303" t="s">
        <v>1764</v>
      </c>
    </row>
    <row r="304" spans="1:37">
      <c r="A304">
        <v>4043</v>
      </c>
      <c r="B304" t="s">
        <v>174</v>
      </c>
      <c r="C304" t="s">
        <v>732</v>
      </c>
      <c r="D304" t="s">
        <v>1765</v>
      </c>
      <c r="E304" t="s">
        <v>176</v>
      </c>
      <c r="F304" t="s">
        <v>1765</v>
      </c>
      <c r="G304" t="s">
        <v>1759</v>
      </c>
      <c r="H304" t="s">
        <v>1766</v>
      </c>
      <c r="I304" t="s">
        <v>1767</v>
      </c>
      <c r="J304" t="s">
        <v>1768</v>
      </c>
      <c r="K304" t="s">
        <v>1769</v>
      </c>
      <c r="L304" t="s">
        <v>723</v>
      </c>
      <c r="M304" t="s">
        <v>5</v>
      </c>
      <c r="N304">
        <v>80241</v>
      </c>
      <c r="O304" t="s">
        <v>1770</v>
      </c>
      <c r="P304">
        <v>39.920424677799602</v>
      </c>
      <c r="Q304">
        <v>-104.98311545595</v>
      </c>
      <c r="R304">
        <v>50</v>
      </c>
      <c r="U304" t="s">
        <v>1771</v>
      </c>
      <c r="V304" t="s">
        <v>1767</v>
      </c>
      <c r="W304" t="s">
        <v>1769</v>
      </c>
      <c r="X304" t="s">
        <v>723</v>
      </c>
      <c r="Y304" t="s">
        <v>5</v>
      </c>
      <c r="Z304" t="s">
        <v>172</v>
      </c>
      <c r="AA304">
        <v>44780</v>
      </c>
      <c r="AB304" t="s">
        <v>1772</v>
      </c>
      <c r="AC304" t="s">
        <v>8050</v>
      </c>
      <c r="AD304">
        <v>19</v>
      </c>
    </row>
    <row r="305" spans="1:37">
      <c r="A305">
        <v>4044</v>
      </c>
      <c r="B305" t="s">
        <v>392</v>
      </c>
      <c r="C305" t="s">
        <v>732</v>
      </c>
      <c r="D305" t="s">
        <v>1773</v>
      </c>
      <c r="E305" t="s">
        <v>176</v>
      </c>
      <c r="F305" t="s">
        <v>1774</v>
      </c>
      <c r="G305" t="s">
        <v>1775</v>
      </c>
      <c r="H305" t="s">
        <v>1766</v>
      </c>
      <c r="I305" t="s">
        <v>1767</v>
      </c>
      <c r="K305" t="s">
        <v>1776</v>
      </c>
      <c r="L305" t="s">
        <v>188</v>
      </c>
      <c r="M305" t="s">
        <v>5</v>
      </c>
      <c r="N305">
        <v>27560</v>
      </c>
      <c r="P305">
        <v>35.826784277159</v>
      </c>
      <c r="Q305">
        <v>-78.830690592721893</v>
      </c>
      <c r="R305" t="s">
        <v>8742</v>
      </c>
      <c r="S305">
        <v>1</v>
      </c>
      <c r="T305" t="s">
        <v>822</v>
      </c>
      <c r="U305" t="s">
        <v>1771</v>
      </c>
      <c r="V305" t="s">
        <v>1767</v>
      </c>
      <c r="W305" t="s">
        <v>1769</v>
      </c>
      <c r="X305" t="s">
        <v>723</v>
      </c>
      <c r="Y305" t="s">
        <v>5</v>
      </c>
      <c r="Z305" t="s">
        <v>8379</v>
      </c>
      <c r="AB305" t="s">
        <v>9841</v>
      </c>
      <c r="AC305" t="s">
        <v>8050</v>
      </c>
      <c r="AD305">
        <v>19</v>
      </c>
      <c r="AE305" t="s">
        <v>9842</v>
      </c>
    </row>
    <row r="306" spans="1:37">
      <c r="A306">
        <v>4045</v>
      </c>
      <c r="B306" t="s">
        <v>174</v>
      </c>
      <c r="C306" t="s">
        <v>732</v>
      </c>
      <c r="D306" t="s">
        <v>9936</v>
      </c>
      <c r="E306" t="s">
        <v>164</v>
      </c>
      <c r="F306" t="s">
        <v>9936</v>
      </c>
      <c r="G306" t="s">
        <v>2031</v>
      </c>
      <c r="H306" t="s">
        <v>9939</v>
      </c>
      <c r="I306" t="s">
        <v>9940</v>
      </c>
      <c r="J306" t="s">
        <v>9938</v>
      </c>
      <c r="K306" t="s">
        <v>9937</v>
      </c>
      <c r="L306" t="s">
        <v>831</v>
      </c>
      <c r="M306" t="s">
        <v>5</v>
      </c>
      <c r="N306" t="s">
        <v>9941</v>
      </c>
      <c r="P306">
        <v>40.4223</v>
      </c>
      <c r="Q306">
        <v>-80.589500000000001</v>
      </c>
      <c r="R306">
        <v>750</v>
      </c>
      <c r="S306">
        <v>500</v>
      </c>
      <c r="T306" t="s">
        <v>1648</v>
      </c>
      <c r="U306" t="s">
        <v>9936</v>
      </c>
      <c r="V306" t="s">
        <v>9940</v>
      </c>
      <c r="W306" t="s">
        <v>9942</v>
      </c>
      <c r="X306" t="s">
        <v>740</v>
      </c>
      <c r="Y306" t="s">
        <v>5</v>
      </c>
      <c r="Z306" t="s">
        <v>7932</v>
      </c>
      <c r="AA306">
        <v>45902</v>
      </c>
      <c r="AB306" t="s">
        <v>9943</v>
      </c>
      <c r="AC306" t="s">
        <v>10297</v>
      </c>
      <c r="AD306">
        <v>26</v>
      </c>
    </row>
    <row r="307" spans="1:37">
      <c r="A307">
        <v>4046</v>
      </c>
      <c r="B307" t="s">
        <v>9759</v>
      </c>
      <c r="C307" t="s">
        <v>732</v>
      </c>
      <c r="D307" t="s">
        <v>1777</v>
      </c>
      <c r="E307" t="s">
        <v>164</v>
      </c>
      <c r="F307" t="s">
        <v>1778</v>
      </c>
      <c r="G307" t="s">
        <v>8062</v>
      </c>
      <c r="H307" t="s">
        <v>1779</v>
      </c>
      <c r="I307" t="s">
        <v>1780</v>
      </c>
      <c r="J307" t="s">
        <v>1781</v>
      </c>
      <c r="L307" t="s">
        <v>842</v>
      </c>
      <c r="M307" t="s">
        <v>5</v>
      </c>
      <c r="P307">
        <v>34.2673932940044</v>
      </c>
      <c r="Q307">
        <v>-79.760065192782093</v>
      </c>
      <c r="R307" t="s">
        <v>8743</v>
      </c>
      <c r="S307">
        <v>34</v>
      </c>
      <c r="T307" t="s">
        <v>822</v>
      </c>
      <c r="U307" t="s">
        <v>1777</v>
      </c>
      <c r="V307" t="s">
        <v>1782</v>
      </c>
      <c r="W307" t="s">
        <v>1783</v>
      </c>
      <c r="X307" t="s">
        <v>1783</v>
      </c>
      <c r="Y307" t="s">
        <v>1452</v>
      </c>
      <c r="Z307" t="s">
        <v>8379</v>
      </c>
      <c r="AB307" t="s">
        <v>1784</v>
      </c>
      <c r="AC307" t="s">
        <v>8063</v>
      </c>
      <c r="AD307">
        <v>23</v>
      </c>
      <c r="AE307" t="s">
        <v>1785</v>
      </c>
      <c r="AJ307" t="s">
        <v>9811</v>
      </c>
    </row>
    <row r="308" spans="1:37">
      <c r="A308">
        <v>4047</v>
      </c>
      <c r="B308" t="s">
        <v>392</v>
      </c>
      <c r="C308" t="s">
        <v>732</v>
      </c>
      <c r="D308" t="s">
        <v>1786</v>
      </c>
      <c r="E308" t="s">
        <v>164</v>
      </c>
      <c r="F308" t="s">
        <v>1787</v>
      </c>
      <c r="G308" t="s">
        <v>1788</v>
      </c>
      <c r="H308" t="s">
        <v>7633</v>
      </c>
      <c r="I308" t="s">
        <v>1789</v>
      </c>
      <c r="K308" t="s">
        <v>1790</v>
      </c>
      <c r="L308" t="s">
        <v>804</v>
      </c>
      <c r="M308" t="s">
        <v>5</v>
      </c>
      <c r="P308">
        <v>41.7067108249136</v>
      </c>
      <c r="Q308">
        <v>-86.498274978759</v>
      </c>
      <c r="R308" t="s">
        <v>8741</v>
      </c>
      <c r="S308">
        <v>36</v>
      </c>
      <c r="T308" t="s">
        <v>822</v>
      </c>
      <c r="U308" t="s">
        <v>1791</v>
      </c>
      <c r="V308" t="s">
        <v>1792</v>
      </c>
      <c r="W308" t="s">
        <v>1793</v>
      </c>
      <c r="X308" t="s">
        <v>1794</v>
      </c>
      <c r="Y308" t="s">
        <v>1441</v>
      </c>
      <c r="Z308" t="s">
        <v>8379</v>
      </c>
      <c r="AB308" t="s">
        <v>9814</v>
      </c>
      <c r="AC308" t="s">
        <v>8064</v>
      </c>
      <c r="AD308">
        <v>30</v>
      </c>
      <c r="AE308" t="s">
        <v>11049</v>
      </c>
      <c r="AJ308" t="s">
        <v>1789</v>
      </c>
    </row>
    <row r="309" spans="1:37">
      <c r="A309">
        <v>4048</v>
      </c>
      <c r="B309" t="s">
        <v>198</v>
      </c>
      <c r="C309" t="s">
        <v>732</v>
      </c>
      <c r="D309" t="s">
        <v>1083</v>
      </c>
      <c r="E309" t="s">
        <v>164</v>
      </c>
      <c r="F309" t="s">
        <v>1795</v>
      </c>
      <c r="G309" t="s">
        <v>1796</v>
      </c>
      <c r="H309" t="s">
        <v>1797</v>
      </c>
      <c r="I309" t="s">
        <v>1085</v>
      </c>
      <c r="J309" t="s">
        <v>1798</v>
      </c>
      <c r="K309" t="s">
        <v>1799</v>
      </c>
      <c r="L309" t="s">
        <v>836</v>
      </c>
      <c r="M309" t="s">
        <v>5</v>
      </c>
      <c r="P309">
        <v>41.245030505177603</v>
      </c>
      <c r="Q309">
        <v>-87.866012795943206</v>
      </c>
      <c r="R309" t="s">
        <v>8744</v>
      </c>
      <c r="S309">
        <v>40</v>
      </c>
      <c r="T309" t="s">
        <v>822</v>
      </c>
      <c r="U309" t="s">
        <v>1087</v>
      </c>
      <c r="V309" t="s">
        <v>1088</v>
      </c>
      <c r="W309" t="s">
        <v>1089</v>
      </c>
      <c r="X309" t="s">
        <v>1090</v>
      </c>
      <c r="Y309" t="s">
        <v>1091</v>
      </c>
      <c r="Z309" t="s">
        <v>8379</v>
      </c>
      <c r="AB309" t="s">
        <v>9819</v>
      </c>
      <c r="AC309" t="s">
        <v>10279</v>
      </c>
      <c r="AD309">
        <v>26</v>
      </c>
      <c r="AE309" t="s">
        <v>9816</v>
      </c>
      <c r="AJ309" t="s">
        <v>1802</v>
      </c>
    </row>
    <row r="310" spans="1:37">
      <c r="A310">
        <v>4049</v>
      </c>
      <c r="B310" t="s">
        <v>9759</v>
      </c>
      <c r="C310" t="s">
        <v>732</v>
      </c>
      <c r="D310" t="s">
        <v>1083</v>
      </c>
      <c r="E310" t="s">
        <v>164</v>
      </c>
      <c r="F310" t="s">
        <v>1803</v>
      </c>
      <c r="G310" t="s">
        <v>1796</v>
      </c>
      <c r="H310" t="s">
        <v>1131</v>
      </c>
      <c r="I310" t="s">
        <v>1085</v>
      </c>
      <c r="K310" t="s">
        <v>1086</v>
      </c>
      <c r="L310" t="s">
        <v>436</v>
      </c>
      <c r="M310" t="s">
        <v>5</v>
      </c>
      <c r="P310">
        <v>43.776527528058097</v>
      </c>
      <c r="Q310">
        <v>-85.503626107379105</v>
      </c>
      <c r="R310" t="s">
        <v>8745</v>
      </c>
      <c r="U310" t="s">
        <v>1087</v>
      </c>
      <c r="V310" t="s">
        <v>1088</v>
      </c>
      <c r="W310" t="s">
        <v>1089</v>
      </c>
      <c r="X310" t="s">
        <v>1090</v>
      </c>
      <c r="Y310" t="s">
        <v>1091</v>
      </c>
      <c r="Z310" t="s">
        <v>8379</v>
      </c>
      <c r="AB310" t="s">
        <v>9818</v>
      </c>
      <c r="AC310" t="s">
        <v>10279</v>
      </c>
      <c r="AD310">
        <v>26</v>
      </c>
      <c r="AE310" t="s">
        <v>9817</v>
      </c>
      <c r="AJ310" t="s">
        <v>1804</v>
      </c>
    </row>
    <row r="311" spans="1:37">
      <c r="A311">
        <v>4050</v>
      </c>
      <c r="B311" t="s">
        <v>392</v>
      </c>
      <c r="C311" t="s">
        <v>732</v>
      </c>
      <c r="D311" t="s">
        <v>1805</v>
      </c>
      <c r="E311" t="s">
        <v>176</v>
      </c>
      <c r="F311" t="s">
        <v>1806</v>
      </c>
      <c r="G311" t="s">
        <v>1540</v>
      </c>
      <c r="H311" t="s">
        <v>1498</v>
      </c>
      <c r="I311" t="s">
        <v>1802</v>
      </c>
      <c r="J311" t="s">
        <v>1807</v>
      </c>
      <c r="K311" t="s">
        <v>1808</v>
      </c>
      <c r="L311" t="s">
        <v>916</v>
      </c>
      <c r="M311" t="s">
        <v>5</v>
      </c>
      <c r="N311">
        <v>43128</v>
      </c>
      <c r="P311">
        <v>39.630107135506499</v>
      </c>
      <c r="Q311">
        <v>-83.565148093683803</v>
      </c>
      <c r="R311" t="s">
        <v>8746</v>
      </c>
      <c r="S311">
        <v>40</v>
      </c>
      <c r="T311" t="s">
        <v>822</v>
      </c>
      <c r="U311" t="s">
        <v>1809</v>
      </c>
      <c r="V311" t="s">
        <v>1802</v>
      </c>
      <c r="W311" t="s">
        <v>1810</v>
      </c>
      <c r="X311" t="s">
        <v>1180</v>
      </c>
      <c r="Y311" t="s">
        <v>1811</v>
      </c>
      <c r="Z311" t="s">
        <v>8379</v>
      </c>
      <c r="AB311" t="s">
        <v>1812</v>
      </c>
      <c r="AC311" t="s">
        <v>1813</v>
      </c>
      <c r="AD311">
        <v>20</v>
      </c>
      <c r="AE311" t="s">
        <v>11040</v>
      </c>
      <c r="AJ311" t="s">
        <v>1802</v>
      </c>
    </row>
    <row r="312" spans="1:37">
      <c r="A312">
        <v>4051</v>
      </c>
      <c r="B312" t="s">
        <v>198</v>
      </c>
      <c r="C312" t="s">
        <v>732</v>
      </c>
      <c r="D312" t="s">
        <v>1805</v>
      </c>
      <c r="E312" t="s">
        <v>176</v>
      </c>
      <c r="F312" t="s">
        <v>9944</v>
      </c>
      <c r="G312" t="s">
        <v>2031</v>
      </c>
      <c r="H312" t="s">
        <v>53</v>
      </c>
      <c r="I312" t="s">
        <v>9945</v>
      </c>
      <c r="J312" t="s">
        <v>9946</v>
      </c>
      <c r="K312" t="s">
        <v>9947</v>
      </c>
      <c r="L312" t="s">
        <v>214</v>
      </c>
      <c r="M312" t="s">
        <v>6</v>
      </c>
      <c r="N312" t="s">
        <v>9948</v>
      </c>
      <c r="P312">
        <v>44.116500000000002</v>
      </c>
      <c r="Q312">
        <v>-79.8459</v>
      </c>
      <c r="R312">
        <v>1000</v>
      </c>
      <c r="S312">
        <v>36</v>
      </c>
      <c r="T312" t="s">
        <v>822</v>
      </c>
      <c r="U312" t="s">
        <v>9950</v>
      </c>
      <c r="V312" t="s">
        <v>9951</v>
      </c>
      <c r="W312" t="s">
        <v>6175</v>
      </c>
      <c r="Y312" t="s">
        <v>926</v>
      </c>
      <c r="Z312" t="s">
        <v>7932</v>
      </c>
      <c r="AA312">
        <v>45902</v>
      </c>
      <c r="AB312" t="s">
        <v>9949</v>
      </c>
      <c r="AC312" t="s">
        <v>10296</v>
      </c>
      <c r="AD312">
        <v>29</v>
      </c>
      <c r="AE312" t="s">
        <v>9952</v>
      </c>
    </row>
    <row r="313" spans="1:37">
      <c r="A313">
        <v>4052</v>
      </c>
      <c r="B313" t="s">
        <v>392</v>
      </c>
      <c r="C313" t="s">
        <v>732</v>
      </c>
      <c r="D313" t="s">
        <v>1827</v>
      </c>
      <c r="E313" t="s">
        <v>164</v>
      </c>
      <c r="F313" t="s">
        <v>1828</v>
      </c>
      <c r="G313" t="s">
        <v>1497</v>
      </c>
      <c r="H313" t="s">
        <v>1498</v>
      </c>
      <c r="I313" t="s">
        <v>1804</v>
      </c>
      <c r="J313" t="s">
        <v>1829</v>
      </c>
      <c r="K313" t="s">
        <v>3843</v>
      </c>
      <c r="L313" t="s">
        <v>842</v>
      </c>
      <c r="M313" t="s">
        <v>5</v>
      </c>
      <c r="P313">
        <v>32.170062625405599</v>
      </c>
      <c r="Q313">
        <v>-81.455761492072099</v>
      </c>
      <c r="R313" t="s">
        <v>8712</v>
      </c>
      <c r="S313">
        <v>30</v>
      </c>
      <c r="T313" t="s">
        <v>822</v>
      </c>
      <c r="U313" t="s">
        <v>1830</v>
      </c>
      <c r="V313" t="s">
        <v>1822</v>
      </c>
      <c r="W313" t="s">
        <v>1179</v>
      </c>
      <c r="X313" t="s">
        <v>1180</v>
      </c>
      <c r="Y313" t="s">
        <v>1832</v>
      </c>
      <c r="Z313" t="s">
        <v>8379</v>
      </c>
      <c r="AB313" t="s">
        <v>9830</v>
      </c>
      <c r="AC313" t="s">
        <v>1833</v>
      </c>
      <c r="AD313">
        <v>20</v>
      </c>
      <c r="AE313" t="s">
        <v>9831</v>
      </c>
      <c r="AJ313" t="s">
        <v>1804</v>
      </c>
    </row>
    <row r="314" spans="1:37">
      <c r="A314">
        <v>4053</v>
      </c>
      <c r="B314" t="s">
        <v>392</v>
      </c>
      <c r="C314" t="s">
        <v>732</v>
      </c>
      <c r="D314" t="s">
        <v>1834</v>
      </c>
      <c r="E314" t="s">
        <v>164</v>
      </c>
      <c r="F314" t="s">
        <v>1835</v>
      </c>
      <c r="G314" t="s">
        <v>1540</v>
      </c>
      <c r="H314" t="s">
        <v>1498</v>
      </c>
      <c r="I314" t="s">
        <v>1836</v>
      </c>
      <c r="J314" t="s">
        <v>9848</v>
      </c>
      <c r="K314" t="s">
        <v>9849</v>
      </c>
      <c r="L314" t="s">
        <v>842</v>
      </c>
      <c r="M314" t="s">
        <v>5</v>
      </c>
      <c r="N314">
        <v>35960</v>
      </c>
      <c r="P314">
        <v>34.2664660058321</v>
      </c>
      <c r="Q314">
        <v>-84.8155940253084</v>
      </c>
      <c r="R314" t="s">
        <v>8747</v>
      </c>
      <c r="S314">
        <v>35</v>
      </c>
      <c r="T314" t="s">
        <v>822</v>
      </c>
      <c r="U314" t="s">
        <v>1837</v>
      </c>
      <c r="V314" t="s">
        <v>1822</v>
      </c>
      <c r="W314" t="s">
        <v>1838</v>
      </c>
      <c r="X314" t="s">
        <v>1831</v>
      </c>
      <c r="Y314" t="s">
        <v>1011</v>
      </c>
      <c r="Z314" t="s">
        <v>8379</v>
      </c>
      <c r="AB314" t="s">
        <v>1839</v>
      </c>
      <c r="AC314" t="s">
        <v>1840</v>
      </c>
      <c r="AD314">
        <v>27</v>
      </c>
      <c r="AE314" t="s">
        <v>9850</v>
      </c>
      <c r="AJ314" t="s">
        <v>1804</v>
      </c>
    </row>
    <row r="315" spans="1:37">
      <c r="A315">
        <v>4054</v>
      </c>
      <c r="B315" t="s">
        <v>9759</v>
      </c>
      <c r="C315" t="s">
        <v>732</v>
      </c>
      <c r="D315" t="s">
        <v>1841</v>
      </c>
      <c r="E315" t="s">
        <v>164</v>
      </c>
      <c r="F315" t="s">
        <v>1842</v>
      </c>
      <c r="G315" t="s">
        <v>1497</v>
      </c>
      <c r="H315" t="s">
        <v>1498</v>
      </c>
      <c r="I315" t="s">
        <v>1843</v>
      </c>
      <c r="J315" t="s">
        <v>1844</v>
      </c>
      <c r="K315" t="s">
        <v>1845</v>
      </c>
      <c r="L315" t="s">
        <v>808</v>
      </c>
      <c r="M315" t="s">
        <v>5</v>
      </c>
      <c r="N315">
        <v>13760</v>
      </c>
      <c r="O315" t="s">
        <v>1846</v>
      </c>
      <c r="P315">
        <v>42.104971638309401</v>
      </c>
      <c r="Q315">
        <v>-76.044493930507997</v>
      </c>
      <c r="R315">
        <v>100</v>
      </c>
      <c r="S315">
        <v>1</v>
      </c>
      <c r="T315" t="s">
        <v>822</v>
      </c>
      <c r="U315" t="s">
        <v>1847</v>
      </c>
      <c r="V315" t="s">
        <v>1848</v>
      </c>
      <c r="W315" t="s">
        <v>1146</v>
      </c>
      <c r="X315" t="s">
        <v>603</v>
      </c>
      <c r="Y315" t="s">
        <v>246</v>
      </c>
      <c r="Z315" t="s">
        <v>8379</v>
      </c>
      <c r="AB315" t="s">
        <v>9845</v>
      </c>
      <c r="AC315" t="s">
        <v>1849</v>
      </c>
      <c r="AD315">
        <v>29</v>
      </c>
      <c r="AE315" t="s">
        <v>9843</v>
      </c>
      <c r="AJ315" t="s">
        <v>1850</v>
      </c>
    </row>
    <row r="316" spans="1:37">
      <c r="A316">
        <v>4055</v>
      </c>
      <c r="B316" t="s">
        <v>9759</v>
      </c>
      <c r="C316" t="s">
        <v>732</v>
      </c>
      <c r="D316" t="s">
        <v>1841</v>
      </c>
      <c r="E316" t="s">
        <v>164</v>
      </c>
      <c r="F316" t="s">
        <v>1851</v>
      </c>
      <c r="G316" t="s">
        <v>1497</v>
      </c>
      <c r="H316" t="s">
        <v>1498</v>
      </c>
      <c r="I316" t="s">
        <v>1843</v>
      </c>
      <c r="J316" t="s">
        <v>1844</v>
      </c>
      <c r="K316" t="s">
        <v>1845</v>
      </c>
      <c r="L316" t="s">
        <v>808</v>
      </c>
      <c r="M316" t="s">
        <v>5</v>
      </c>
      <c r="N316">
        <v>13760</v>
      </c>
      <c r="O316" t="s">
        <v>1846</v>
      </c>
      <c r="P316">
        <v>42.104971638309401</v>
      </c>
      <c r="Q316">
        <v>-76.044493930507997</v>
      </c>
      <c r="R316" t="s">
        <v>8748</v>
      </c>
      <c r="S316">
        <v>29</v>
      </c>
      <c r="T316" t="s">
        <v>822</v>
      </c>
      <c r="U316" t="s">
        <v>1847</v>
      </c>
      <c r="V316" t="s">
        <v>1848</v>
      </c>
      <c r="W316" t="s">
        <v>1146</v>
      </c>
      <c r="X316" t="s">
        <v>603</v>
      </c>
      <c r="Y316" t="s">
        <v>246</v>
      </c>
      <c r="Z316" t="s">
        <v>8379</v>
      </c>
      <c r="AB316" t="s">
        <v>9846</v>
      </c>
      <c r="AC316" t="s">
        <v>1849</v>
      </c>
      <c r="AD316">
        <v>29</v>
      </c>
      <c r="AE316" t="s">
        <v>9844</v>
      </c>
      <c r="AJ316" t="s">
        <v>1850</v>
      </c>
    </row>
    <row r="317" spans="1:37">
      <c r="A317">
        <v>4056</v>
      </c>
      <c r="B317" t="s">
        <v>9759</v>
      </c>
      <c r="C317" t="s">
        <v>732</v>
      </c>
      <c r="D317" t="s">
        <v>1841</v>
      </c>
      <c r="E317" t="s">
        <v>164</v>
      </c>
      <c r="F317" t="s">
        <v>1851</v>
      </c>
      <c r="G317" t="s">
        <v>1497</v>
      </c>
      <c r="H317" t="s">
        <v>1498</v>
      </c>
      <c r="I317" t="s">
        <v>1843</v>
      </c>
      <c r="J317" t="s">
        <v>1844</v>
      </c>
      <c r="K317" t="s">
        <v>1845</v>
      </c>
      <c r="L317" t="s">
        <v>808</v>
      </c>
      <c r="M317" t="s">
        <v>5</v>
      </c>
      <c r="N317">
        <v>13760</v>
      </c>
      <c r="O317" t="s">
        <v>1846</v>
      </c>
      <c r="P317">
        <v>42.104971638309401</v>
      </c>
      <c r="Q317">
        <v>-76.044493930507997</v>
      </c>
      <c r="R317" t="s">
        <v>8749</v>
      </c>
      <c r="S317">
        <v>8</v>
      </c>
      <c r="T317" t="s">
        <v>822</v>
      </c>
      <c r="U317" t="s">
        <v>1847</v>
      </c>
      <c r="V317" t="s">
        <v>1848</v>
      </c>
      <c r="W317" t="s">
        <v>1146</v>
      </c>
      <c r="X317" t="s">
        <v>603</v>
      </c>
      <c r="Y317" t="s">
        <v>246</v>
      </c>
      <c r="Z317" t="s">
        <v>8379</v>
      </c>
      <c r="AB317" t="s">
        <v>9847</v>
      </c>
      <c r="AC317" t="s">
        <v>1849</v>
      </c>
      <c r="AD317">
        <v>29</v>
      </c>
      <c r="AE317" t="s">
        <v>9844</v>
      </c>
      <c r="AJ317" t="s">
        <v>1850</v>
      </c>
    </row>
    <row r="318" spans="1:37">
      <c r="A318">
        <v>4057</v>
      </c>
      <c r="B318" t="s">
        <v>161</v>
      </c>
      <c r="C318" t="s">
        <v>732</v>
      </c>
      <c r="D318" t="s">
        <v>1852</v>
      </c>
      <c r="E318" t="s">
        <v>164</v>
      </c>
      <c r="F318" t="s">
        <v>1852</v>
      </c>
      <c r="G318" t="s">
        <v>1540</v>
      </c>
      <c r="H318" t="s">
        <v>1853</v>
      </c>
      <c r="I318" t="s">
        <v>1854</v>
      </c>
      <c r="J318" t="s">
        <v>1855</v>
      </c>
      <c r="K318" t="s">
        <v>1856</v>
      </c>
      <c r="L318" t="s">
        <v>1857</v>
      </c>
      <c r="M318" t="s">
        <v>5</v>
      </c>
      <c r="N318">
        <v>20705</v>
      </c>
      <c r="O318" t="s">
        <v>1858</v>
      </c>
      <c r="P318">
        <v>39.062138041641802</v>
      </c>
      <c r="Q318">
        <v>-76.887316600000005</v>
      </c>
      <c r="R318">
        <v>70</v>
      </c>
      <c r="S318">
        <v>10</v>
      </c>
      <c r="T318" t="s">
        <v>1859</v>
      </c>
      <c r="U318" t="s">
        <v>1852</v>
      </c>
      <c r="V318" t="s">
        <v>1854</v>
      </c>
      <c r="W318" t="s">
        <v>1860</v>
      </c>
      <c r="X318" t="s">
        <v>1857</v>
      </c>
      <c r="Y318" t="s">
        <v>5</v>
      </c>
      <c r="Z318" t="s">
        <v>8379</v>
      </c>
      <c r="AB318" t="s">
        <v>9852</v>
      </c>
      <c r="AC318" t="s">
        <v>1861</v>
      </c>
      <c r="AD318">
        <v>24</v>
      </c>
      <c r="AE318" t="s">
        <v>9851</v>
      </c>
      <c r="AF318" t="s">
        <v>1862</v>
      </c>
      <c r="AH318" t="s">
        <v>1863</v>
      </c>
      <c r="AJ318" t="s">
        <v>1864</v>
      </c>
      <c r="AK318" t="s">
        <v>1865</v>
      </c>
    </row>
    <row r="319" spans="1:37">
      <c r="A319">
        <v>4058</v>
      </c>
      <c r="B319" t="s">
        <v>161</v>
      </c>
      <c r="C319" t="s">
        <v>732</v>
      </c>
      <c r="D319" t="s">
        <v>1866</v>
      </c>
      <c r="E319" t="s">
        <v>164</v>
      </c>
      <c r="F319" t="s">
        <v>1866</v>
      </c>
      <c r="G319" t="s">
        <v>1540</v>
      </c>
      <c r="H319" t="s">
        <v>874</v>
      </c>
      <c r="I319" t="s">
        <v>1867</v>
      </c>
      <c r="J319" t="s">
        <v>1868</v>
      </c>
      <c r="K319" t="s">
        <v>820</v>
      </c>
      <c r="L319" t="s">
        <v>170</v>
      </c>
      <c r="M319" t="s">
        <v>5</v>
      </c>
      <c r="N319">
        <v>94538</v>
      </c>
      <c r="O319" t="s">
        <v>1869</v>
      </c>
      <c r="P319">
        <v>37.473522257191703</v>
      </c>
      <c r="Q319">
        <v>-121.93735917195499</v>
      </c>
      <c r="R319">
        <v>18</v>
      </c>
      <c r="U319" t="s">
        <v>1866</v>
      </c>
      <c r="V319" t="s">
        <v>1867</v>
      </c>
      <c r="W319" t="s">
        <v>820</v>
      </c>
      <c r="X319" t="s">
        <v>170</v>
      </c>
      <c r="Y319" t="s">
        <v>5</v>
      </c>
      <c r="Z319" t="s">
        <v>172</v>
      </c>
      <c r="AA319">
        <v>44890</v>
      </c>
      <c r="AB319" t="s">
        <v>1870</v>
      </c>
      <c r="AC319" t="s">
        <v>1871</v>
      </c>
      <c r="AD319">
        <v>29</v>
      </c>
      <c r="AE319" t="s">
        <v>1872</v>
      </c>
      <c r="AJ319" t="s">
        <v>1867</v>
      </c>
    </row>
    <row r="320" spans="1:37">
      <c r="A320">
        <v>4059</v>
      </c>
      <c r="B320" t="s">
        <v>9759</v>
      </c>
      <c r="C320" t="s">
        <v>732</v>
      </c>
      <c r="D320" t="s">
        <v>1879</v>
      </c>
      <c r="E320" t="s">
        <v>176</v>
      </c>
      <c r="F320" t="s">
        <v>1879</v>
      </c>
      <c r="G320" t="s">
        <v>1497</v>
      </c>
      <c r="H320" t="s">
        <v>874</v>
      </c>
      <c r="I320" t="s">
        <v>1880</v>
      </c>
      <c r="J320" t="s">
        <v>1881</v>
      </c>
      <c r="K320" t="s">
        <v>1882</v>
      </c>
      <c r="L320" t="s">
        <v>1045</v>
      </c>
      <c r="M320" t="s">
        <v>5</v>
      </c>
      <c r="N320">
        <v>85326</v>
      </c>
      <c r="O320" t="s">
        <v>1883</v>
      </c>
      <c r="P320">
        <v>33.375249605238899</v>
      </c>
      <c r="Q320">
        <v>-112.62219117672799</v>
      </c>
      <c r="R320" t="s">
        <v>8750</v>
      </c>
      <c r="S320">
        <v>12</v>
      </c>
      <c r="T320" t="s">
        <v>822</v>
      </c>
      <c r="U320" t="s">
        <v>1879</v>
      </c>
      <c r="V320" t="s">
        <v>1880</v>
      </c>
      <c r="W320" t="s">
        <v>1884</v>
      </c>
      <c r="X320" t="s">
        <v>113</v>
      </c>
      <c r="Y320" t="s">
        <v>5</v>
      </c>
      <c r="Z320" t="s">
        <v>8379</v>
      </c>
      <c r="AB320" t="s">
        <v>1885</v>
      </c>
      <c r="AC320" t="s">
        <v>10280</v>
      </c>
      <c r="AD320">
        <v>25</v>
      </c>
      <c r="AJ320" t="s">
        <v>9854</v>
      </c>
    </row>
    <row r="321" spans="1:36">
      <c r="A321">
        <v>4060</v>
      </c>
      <c r="B321" t="s">
        <v>392</v>
      </c>
      <c r="C321" t="s">
        <v>732</v>
      </c>
      <c r="D321" t="s">
        <v>1903</v>
      </c>
      <c r="E321" t="s">
        <v>164</v>
      </c>
      <c r="F321" t="s">
        <v>2189</v>
      </c>
      <c r="G321" t="s">
        <v>1540</v>
      </c>
      <c r="H321" t="s">
        <v>874</v>
      </c>
      <c r="I321" t="s">
        <v>1900</v>
      </c>
      <c r="J321" t="s">
        <v>2191</v>
      </c>
      <c r="K321" t="s">
        <v>2191</v>
      </c>
      <c r="L321" t="s">
        <v>436</v>
      </c>
      <c r="M321" t="s">
        <v>5</v>
      </c>
      <c r="N321">
        <v>48864</v>
      </c>
      <c r="O321" t="s">
        <v>2192</v>
      </c>
      <c r="P321">
        <v>42.727766379673099</v>
      </c>
      <c r="Q321">
        <v>-84.55</v>
      </c>
      <c r="R321" t="s">
        <v>8741</v>
      </c>
      <c r="S321">
        <v>50</v>
      </c>
      <c r="T321" t="s">
        <v>822</v>
      </c>
      <c r="U321" t="s">
        <v>1903</v>
      </c>
      <c r="V321" t="s">
        <v>1900</v>
      </c>
      <c r="W321" t="s">
        <v>1179</v>
      </c>
      <c r="Y321" t="s">
        <v>1011</v>
      </c>
      <c r="Z321" t="s">
        <v>8379</v>
      </c>
      <c r="AB321" t="s">
        <v>9914</v>
      </c>
      <c r="AC321" t="s">
        <v>10293</v>
      </c>
      <c r="AD321">
        <v>29</v>
      </c>
      <c r="AE321" t="s">
        <v>9915</v>
      </c>
      <c r="AJ321" t="s">
        <v>2190</v>
      </c>
    </row>
    <row r="322" spans="1:36">
      <c r="A322">
        <v>4061</v>
      </c>
      <c r="B322" t="s">
        <v>198</v>
      </c>
      <c r="C322" t="s">
        <v>732</v>
      </c>
      <c r="D322" t="s">
        <v>1887</v>
      </c>
      <c r="E322" t="s">
        <v>164</v>
      </c>
      <c r="F322" t="s">
        <v>1888</v>
      </c>
      <c r="G322" t="s">
        <v>1540</v>
      </c>
      <c r="H322" t="s">
        <v>1131</v>
      </c>
      <c r="I322" t="s">
        <v>1889</v>
      </c>
      <c r="J322" t="s">
        <v>1890</v>
      </c>
      <c r="K322" t="s">
        <v>9855</v>
      </c>
      <c r="L322" t="s">
        <v>1045</v>
      </c>
      <c r="M322" t="s">
        <v>5</v>
      </c>
      <c r="N322">
        <v>85142</v>
      </c>
      <c r="O322" t="s">
        <v>1892</v>
      </c>
      <c r="P322">
        <v>33.25</v>
      </c>
      <c r="Q322">
        <v>-111.63</v>
      </c>
      <c r="R322" t="s">
        <v>8737</v>
      </c>
      <c r="S322">
        <v>17</v>
      </c>
      <c r="T322" t="s">
        <v>822</v>
      </c>
      <c r="U322" t="s">
        <v>1174</v>
      </c>
      <c r="V322" t="s">
        <v>1893</v>
      </c>
      <c r="W322" t="s">
        <v>1179</v>
      </c>
      <c r="X322" t="s">
        <v>1180</v>
      </c>
      <c r="Y322" t="s">
        <v>963</v>
      </c>
      <c r="Z322" t="s">
        <v>8379</v>
      </c>
      <c r="AB322" t="s">
        <v>1894</v>
      </c>
      <c r="AC322" t="s">
        <v>10281</v>
      </c>
      <c r="AD322">
        <v>29</v>
      </c>
      <c r="AE322" t="s">
        <v>9856</v>
      </c>
      <c r="AJ322" t="s">
        <v>1896</v>
      </c>
    </row>
    <row r="323" spans="1:36">
      <c r="A323">
        <v>4062</v>
      </c>
      <c r="B323" t="s">
        <v>392</v>
      </c>
      <c r="C323" t="s">
        <v>732</v>
      </c>
      <c r="D323" t="s">
        <v>1887</v>
      </c>
      <c r="E323" t="s">
        <v>164</v>
      </c>
      <c r="F323" t="s">
        <v>1897</v>
      </c>
      <c r="G323" t="s">
        <v>1759</v>
      </c>
      <c r="H323" t="s">
        <v>874</v>
      </c>
      <c r="I323" t="s">
        <v>1889</v>
      </c>
      <c r="J323" t="s">
        <v>1890</v>
      </c>
      <c r="K323" t="s">
        <v>9855</v>
      </c>
      <c r="L323" t="s">
        <v>1045</v>
      </c>
      <c r="M323" t="s">
        <v>5</v>
      </c>
      <c r="N323">
        <v>85142</v>
      </c>
      <c r="O323" t="s">
        <v>1892</v>
      </c>
      <c r="P323">
        <v>33.25</v>
      </c>
      <c r="Q323">
        <v>-111.63</v>
      </c>
      <c r="R323" t="s">
        <v>8737</v>
      </c>
      <c r="S323">
        <v>36</v>
      </c>
      <c r="T323" t="s">
        <v>822</v>
      </c>
      <c r="U323" t="s">
        <v>1174</v>
      </c>
      <c r="V323" t="s">
        <v>1893</v>
      </c>
      <c r="W323" t="s">
        <v>1179</v>
      </c>
      <c r="X323" t="s">
        <v>1180</v>
      </c>
      <c r="Y323" t="s">
        <v>963</v>
      </c>
      <c r="Z323" t="s">
        <v>8379</v>
      </c>
      <c r="AB323" t="s">
        <v>1894</v>
      </c>
      <c r="AC323" t="s">
        <v>10281</v>
      </c>
      <c r="AD323">
        <v>29</v>
      </c>
      <c r="AE323" t="s">
        <v>9857</v>
      </c>
      <c r="AJ323" t="s">
        <v>1896</v>
      </c>
    </row>
    <row r="324" spans="1:36">
      <c r="A324">
        <v>4063</v>
      </c>
      <c r="B324" t="s">
        <v>174</v>
      </c>
      <c r="C324" t="s">
        <v>732</v>
      </c>
      <c r="D324" t="s">
        <v>1887</v>
      </c>
      <c r="E324" t="s">
        <v>164</v>
      </c>
      <c r="F324" t="s">
        <v>1899</v>
      </c>
      <c r="G324" t="s">
        <v>1540</v>
      </c>
      <c r="H324" t="s">
        <v>874</v>
      </c>
      <c r="I324" t="s">
        <v>1900</v>
      </c>
      <c r="J324" t="s">
        <v>1901</v>
      </c>
      <c r="K324" t="s">
        <v>1646</v>
      </c>
      <c r="L324" t="s">
        <v>436</v>
      </c>
      <c r="M324" t="s">
        <v>5</v>
      </c>
      <c r="N324">
        <v>49423</v>
      </c>
      <c r="O324" t="s">
        <v>1902</v>
      </c>
      <c r="P324">
        <v>42.755714621959697</v>
      </c>
      <c r="Q324">
        <v>-86.069521803511506</v>
      </c>
      <c r="R324">
        <v>1495</v>
      </c>
      <c r="S324">
        <v>16</v>
      </c>
      <c r="T324" t="s">
        <v>822</v>
      </c>
      <c r="U324" t="s">
        <v>1903</v>
      </c>
      <c r="V324" t="s">
        <v>1904</v>
      </c>
      <c r="W324" t="s">
        <v>1179</v>
      </c>
      <c r="X324" t="s">
        <v>1180</v>
      </c>
      <c r="Y324" t="s">
        <v>963</v>
      </c>
      <c r="Z324" t="s">
        <v>8379</v>
      </c>
      <c r="AB324" t="s">
        <v>1905</v>
      </c>
      <c r="AC324" t="s">
        <v>10281</v>
      </c>
      <c r="AD324">
        <v>29</v>
      </c>
      <c r="AE324" t="s">
        <v>11041</v>
      </c>
      <c r="AJ324" t="s">
        <v>1896</v>
      </c>
    </row>
    <row r="325" spans="1:36">
      <c r="A325">
        <v>4064</v>
      </c>
      <c r="B325" t="s">
        <v>392</v>
      </c>
      <c r="C325" t="s">
        <v>732</v>
      </c>
      <c r="D325" t="s">
        <v>1887</v>
      </c>
      <c r="E325" t="s">
        <v>164</v>
      </c>
      <c r="F325" t="s">
        <v>1899</v>
      </c>
      <c r="G325" t="s">
        <v>1540</v>
      </c>
      <c r="H325" t="s">
        <v>874</v>
      </c>
      <c r="I325" t="s">
        <v>1900</v>
      </c>
      <c r="J325" t="s">
        <v>1901</v>
      </c>
      <c r="K325" t="s">
        <v>1646</v>
      </c>
      <c r="L325" t="s">
        <v>436</v>
      </c>
      <c r="M325" t="s">
        <v>5</v>
      </c>
      <c r="N325">
        <v>49423</v>
      </c>
      <c r="O325" t="s">
        <v>1902</v>
      </c>
      <c r="P325">
        <v>42.755714621959697</v>
      </c>
      <c r="Q325">
        <v>-86.069521803511506</v>
      </c>
      <c r="R325" t="s">
        <v>8751</v>
      </c>
      <c r="S325">
        <v>5</v>
      </c>
      <c r="T325" t="s">
        <v>822</v>
      </c>
      <c r="U325" t="s">
        <v>1903</v>
      </c>
      <c r="V325" t="s">
        <v>1904</v>
      </c>
      <c r="W325" t="s">
        <v>1179</v>
      </c>
      <c r="X325" t="s">
        <v>1180</v>
      </c>
      <c r="Y325" t="s">
        <v>963</v>
      </c>
      <c r="Z325" t="s">
        <v>8379</v>
      </c>
      <c r="AB325" t="s">
        <v>1906</v>
      </c>
      <c r="AC325" t="s">
        <v>10281</v>
      </c>
      <c r="AD325">
        <v>29</v>
      </c>
      <c r="AE325" t="s">
        <v>11042</v>
      </c>
      <c r="AJ325" t="s">
        <v>1896</v>
      </c>
    </row>
    <row r="326" spans="1:36">
      <c r="A326">
        <v>4065</v>
      </c>
      <c r="B326" t="s">
        <v>161</v>
      </c>
      <c r="C326" t="s">
        <v>732</v>
      </c>
      <c r="D326" t="s">
        <v>1907</v>
      </c>
      <c r="E326" t="s">
        <v>176</v>
      </c>
      <c r="F326" t="s">
        <v>1907</v>
      </c>
      <c r="G326" t="s">
        <v>1908</v>
      </c>
      <c r="H326" t="s">
        <v>1498</v>
      </c>
      <c r="I326" t="s">
        <v>1909</v>
      </c>
      <c r="J326" t="s">
        <v>1910</v>
      </c>
      <c r="K326" t="s">
        <v>1911</v>
      </c>
      <c r="L326" t="s">
        <v>170</v>
      </c>
      <c r="M326" t="s">
        <v>5</v>
      </c>
      <c r="N326">
        <v>95827</v>
      </c>
      <c r="O326" t="s">
        <v>1912</v>
      </c>
      <c r="P326">
        <v>38.571685427540302</v>
      </c>
      <c r="Q326">
        <v>-121.330717907926</v>
      </c>
      <c r="R326">
        <v>26</v>
      </c>
      <c r="U326" t="s">
        <v>1913</v>
      </c>
      <c r="V326" t="s">
        <v>1909</v>
      </c>
      <c r="W326" t="s">
        <v>1911</v>
      </c>
      <c r="X326" t="s">
        <v>170</v>
      </c>
      <c r="Y326" t="s">
        <v>5</v>
      </c>
      <c r="Z326" t="s">
        <v>8379</v>
      </c>
      <c r="AB326" t="s">
        <v>1914</v>
      </c>
      <c r="AC326" t="s">
        <v>1915</v>
      </c>
      <c r="AD326">
        <v>22</v>
      </c>
      <c r="AE326" t="s">
        <v>9859</v>
      </c>
      <c r="AJ326" t="s">
        <v>1916</v>
      </c>
    </row>
    <row r="327" spans="1:36">
      <c r="A327">
        <v>4066</v>
      </c>
      <c r="B327" t="s">
        <v>161</v>
      </c>
      <c r="C327" t="s">
        <v>732</v>
      </c>
      <c r="D327" t="s">
        <v>6338</v>
      </c>
      <c r="E327" t="s">
        <v>176</v>
      </c>
      <c r="F327" t="s">
        <v>6338</v>
      </c>
      <c r="G327" t="s">
        <v>346</v>
      </c>
      <c r="H327" t="s">
        <v>8053</v>
      </c>
      <c r="I327" t="s">
        <v>6339</v>
      </c>
      <c r="J327" t="s">
        <v>6340</v>
      </c>
      <c r="K327" t="s">
        <v>792</v>
      </c>
      <c r="L327" t="s">
        <v>170</v>
      </c>
      <c r="M327" t="s">
        <v>5</v>
      </c>
      <c r="N327">
        <v>91016</v>
      </c>
      <c r="P327">
        <v>34.1404</v>
      </c>
      <c r="Q327">
        <v>-117.99209999999999</v>
      </c>
      <c r="R327">
        <v>10</v>
      </c>
      <c r="U327" t="s">
        <v>6338</v>
      </c>
      <c r="V327" t="s">
        <v>6339</v>
      </c>
      <c r="W327" t="s">
        <v>792</v>
      </c>
      <c r="X327" t="s">
        <v>170</v>
      </c>
      <c r="Y327" t="s">
        <v>5</v>
      </c>
      <c r="Z327" t="s">
        <v>6438</v>
      </c>
      <c r="AB327" t="s">
        <v>6339</v>
      </c>
      <c r="AC327" t="s">
        <v>8052</v>
      </c>
      <c r="AD327">
        <v>28</v>
      </c>
    </row>
    <row r="328" spans="1:36">
      <c r="A328">
        <v>4067</v>
      </c>
      <c r="B328" t="s">
        <v>9759</v>
      </c>
      <c r="C328" t="s">
        <v>732</v>
      </c>
      <c r="D328" t="s">
        <v>1917</v>
      </c>
      <c r="E328" t="s">
        <v>164</v>
      </c>
      <c r="F328" t="s">
        <v>1918</v>
      </c>
      <c r="G328" t="s">
        <v>1497</v>
      </c>
      <c r="H328" t="s">
        <v>1131</v>
      </c>
      <c r="I328" t="s">
        <v>1919</v>
      </c>
      <c r="J328" t="s">
        <v>1920</v>
      </c>
      <c r="K328" t="s">
        <v>1921</v>
      </c>
      <c r="L328" t="s">
        <v>149</v>
      </c>
      <c r="M328" t="s">
        <v>6</v>
      </c>
      <c r="N328" t="s">
        <v>1922</v>
      </c>
      <c r="O328" t="s">
        <v>1923</v>
      </c>
      <c r="P328">
        <v>45.681473588788101</v>
      </c>
      <c r="Q328">
        <v>-74.081395718152905</v>
      </c>
      <c r="R328" t="s">
        <v>8752</v>
      </c>
      <c r="S328">
        <v>5</v>
      </c>
      <c r="T328" t="s">
        <v>1595</v>
      </c>
      <c r="U328" t="s">
        <v>1917</v>
      </c>
      <c r="V328" t="s">
        <v>1919</v>
      </c>
      <c r="W328" t="s">
        <v>477</v>
      </c>
      <c r="X328" t="s">
        <v>149</v>
      </c>
      <c r="Y328" t="s">
        <v>6</v>
      </c>
      <c r="Z328" t="s">
        <v>8379</v>
      </c>
      <c r="AB328" t="s">
        <v>9861</v>
      </c>
      <c r="AC328" t="s">
        <v>1925</v>
      </c>
      <c r="AD328">
        <v>29</v>
      </c>
      <c r="AE328" t="s">
        <v>9862</v>
      </c>
      <c r="AJ328" t="s">
        <v>1919</v>
      </c>
    </row>
    <row r="329" spans="1:36">
      <c r="A329">
        <v>4068</v>
      </c>
      <c r="B329" t="s">
        <v>174</v>
      </c>
      <c r="C329" t="s">
        <v>732</v>
      </c>
      <c r="D329" t="s">
        <v>1927</v>
      </c>
      <c r="E329" t="s">
        <v>176</v>
      </c>
      <c r="F329" t="s">
        <v>1928</v>
      </c>
      <c r="G329" t="s">
        <v>1759</v>
      </c>
      <c r="H329" t="s">
        <v>1131</v>
      </c>
      <c r="I329" t="s">
        <v>1929</v>
      </c>
      <c r="J329" t="s">
        <v>1930</v>
      </c>
      <c r="K329" t="s">
        <v>1000</v>
      </c>
      <c r="L329" t="s">
        <v>997</v>
      </c>
      <c r="M329" t="s">
        <v>6</v>
      </c>
      <c r="N329" t="s">
        <v>1931</v>
      </c>
      <c r="O329" t="s">
        <v>1932</v>
      </c>
      <c r="P329">
        <v>51.0648140682421</v>
      </c>
      <c r="Q329">
        <v>-113.98953545798101</v>
      </c>
      <c r="R329">
        <v>70</v>
      </c>
      <c r="U329" t="s">
        <v>1933</v>
      </c>
      <c r="V329" t="s">
        <v>1929</v>
      </c>
      <c r="W329" t="s">
        <v>970</v>
      </c>
      <c r="X329" t="s">
        <v>182</v>
      </c>
      <c r="Y329" t="s">
        <v>5</v>
      </c>
      <c r="Z329" t="s">
        <v>172</v>
      </c>
      <c r="AA329">
        <v>44801</v>
      </c>
      <c r="AB329" t="s">
        <v>1934</v>
      </c>
      <c r="AC329" t="s">
        <v>1935</v>
      </c>
      <c r="AD329">
        <v>22</v>
      </c>
      <c r="AJ329" t="s">
        <v>1929</v>
      </c>
    </row>
    <row r="330" spans="1:36">
      <c r="A330">
        <v>4069</v>
      </c>
      <c r="B330" t="s">
        <v>174</v>
      </c>
      <c r="C330" t="s">
        <v>732</v>
      </c>
      <c r="D330" t="s">
        <v>1927</v>
      </c>
      <c r="E330" t="s">
        <v>176</v>
      </c>
      <c r="F330" t="s">
        <v>1927</v>
      </c>
      <c r="G330" t="s">
        <v>1759</v>
      </c>
      <c r="H330" t="s">
        <v>1131</v>
      </c>
      <c r="I330" t="s">
        <v>1929</v>
      </c>
      <c r="J330" t="s">
        <v>1936</v>
      </c>
      <c r="K330" t="s">
        <v>970</v>
      </c>
      <c r="L330" t="s">
        <v>182</v>
      </c>
      <c r="M330" t="s">
        <v>5</v>
      </c>
      <c r="N330">
        <v>89074</v>
      </c>
      <c r="O330" t="s">
        <v>1937</v>
      </c>
      <c r="P330">
        <v>36.034691600122102</v>
      </c>
      <c r="Q330">
        <v>-115.043187889192</v>
      </c>
      <c r="R330">
        <v>31</v>
      </c>
      <c r="S330">
        <v>0</v>
      </c>
      <c r="T330" t="s">
        <v>822</v>
      </c>
      <c r="U330" t="s">
        <v>1933</v>
      </c>
      <c r="V330" t="s">
        <v>1929</v>
      </c>
      <c r="W330" t="s">
        <v>970</v>
      </c>
      <c r="X330" t="s">
        <v>182</v>
      </c>
      <c r="Y330" t="s">
        <v>5</v>
      </c>
      <c r="Z330" t="s">
        <v>8379</v>
      </c>
      <c r="AB330" t="s">
        <v>1934</v>
      </c>
      <c r="AC330" t="s">
        <v>1935</v>
      </c>
      <c r="AD330">
        <v>22</v>
      </c>
      <c r="AE330" t="s">
        <v>9863</v>
      </c>
      <c r="AJ330" t="s">
        <v>1929</v>
      </c>
    </row>
    <row r="331" spans="1:36">
      <c r="A331">
        <v>4070</v>
      </c>
      <c r="B331" t="s">
        <v>9759</v>
      </c>
      <c r="C331" t="s">
        <v>732</v>
      </c>
      <c r="D331" t="s">
        <v>1938</v>
      </c>
      <c r="E331" t="s">
        <v>164</v>
      </c>
      <c r="F331" t="s">
        <v>1939</v>
      </c>
      <c r="G331" t="s">
        <v>1583</v>
      </c>
      <c r="H331" t="s">
        <v>1498</v>
      </c>
      <c r="I331" t="s">
        <v>1940</v>
      </c>
      <c r="K331" t="s">
        <v>1941</v>
      </c>
      <c r="L331" t="s">
        <v>1942</v>
      </c>
      <c r="M331" t="s">
        <v>957</v>
      </c>
      <c r="O331" t="s">
        <v>1943</v>
      </c>
      <c r="P331">
        <v>19.764892594452199</v>
      </c>
      <c r="Q331">
        <v>-98.580269430550899</v>
      </c>
      <c r="R331" t="s">
        <v>8753</v>
      </c>
      <c r="S331">
        <v>1</v>
      </c>
      <c r="T331" t="s">
        <v>822</v>
      </c>
      <c r="U331" t="s">
        <v>1938</v>
      </c>
      <c r="V331" t="s">
        <v>1944</v>
      </c>
      <c r="W331" t="s">
        <v>1945</v>
      </c>
      <c r="Y331" t="s">
        <v>957</v>
      </c>
      <c r="Z331" t="s">
        <v>8379</v>
      </c>
      <c r="AB331" t="s">
        <v>1946</v>
      </c>
      <c r="AC331" t="s">
        <v>1947</v>
      </c>
      <c r="AD331">
        <v>14</v>
      </c>
      <c r="AJ331" t="s">
        <v>1944</v>
      </c>
    </row>
    <row r="332" spans="1:36">
      <c r="A332">
        <v>4071</v>
      </c>
      <c r="B332" t="s">
        <v>392</v>
      </c>
      <c r="C332" t="s">
        <v>732</v>
      </c>
      <c r="D332" t="s">
        <v>9317</v>
      </c>
      <c r="E332" t="s">
        <v>176</v>
      </c>
      <c r="F332" t="s">
        <v>9318</v>
      </c>
      <c r="G332" t="s">
        <v>53</v>
      </c>
      <c r="H332" t="s">
        <v>9319</v>
      </c>
      <c r="I332" t="s">
        <v>2873</v>
      </c>
      <c r="J332" t="s">
        <v>9320</v>
      </c>
      <c r="K332" t="s">
        <v>2501</v>
      </c>
      <c r="L332" t="s">
        <v>170</v>
      </c>
      <c r="M332" t="s">
        <v>9321</v>
      </c>
      <c r="N332" t="s">
        <v>9322</v>
      </c>
      <c r="P332">
        <v>37.721299999999999</v>
      </c>
      <c r="Q332">
        <v>-122.1529</v>
      </c>
      <c r="S332">
        <v>100</v>
      </c>
      <c r="T332" t="s">
        <v>1648</v>
      </c>
      <c r="U332" t="s">
        <v>9317</v>
      </c>
      <c r="V332" t="s">
        <v>2873</v>
      </c>
      <c r="W332" t="s">
        <v>2034</v>
      </c>
      <c r="X332" t="s">
        <v>170</v>
      </c>
      <c r="Y332" t="s">
        <v>5</v>
      </c>
      <c r="Z332" t="s">
        <v>7932</v>
      </c>
      <c r="AA332">
        <v>45872</v>
      </c>
      <c r="AB332" t="s">
        <v>9323</v>
      </c>
      <c r="AC332" t="s">
        <v>10295</v>
      </c>
      <c r="AD332">
        <v>21</v>
      </c>
      <c r="AE332" t="s">
        <v>9865</v>
      </c>
    </row>
    <row r="333" spans="1:36">
      <c r="A333">
        <v>4072</v>
      </c>
      <c r="B333" t="s">
        <v>198</v>
      </c>
      <c r="C333" t="s">
        <v>732</v>
      </c>
      <c r="D333" t="s">
        <v>9317</v>
      </c>
      <c r="E333" t="s">
        <v>176</v>
      </c>
      <c r="F333" t="s">
        <v>9953</v>
      </c>
      <c r="G333" t="s">
        <v>53</v>
      </c>
      <c r="H333" t="s">
        <v>9319</v>
      </c>
      <c r="I333" t="s">
        <v>2873</v>
      </c>
      <c r="J333" t="s">
        <v>9954</v>
      </c>
      <c r="K333" t="s">
        <v>1549</v>
      </c>
      <c r="L333" t="s">
        <v>182</v>
      </c>
      <c r="M333" t="s">
        <v>5</v>
      </c>
      <c r="P333">
        <v>39.672800000000002</v>
      </c>
      <c r="Q333">
        <v>-119.851</v>
      </c>
      <c r="R333">
        <v>1000</v>
      </c>
      <c r="S333">
        <v>10</v>
      </c>
      <c r="T333" t="s">
        <v>822</v>
      </c>
      <c r="U333" t="s">
        <v>9317</v>
      </c>
      <c r="V333" t="s">
        <v>2873</v>
      </c>
      <c r="W333" t="s">
        <v>2034</v>
      </c>
      <c r="X333" t="s">
        <v>170</v>
      </c>
      <c r="Y333" t="s">
        <v>5</v>
      </c>
      <c r="Z333" t="s">
        <v>7932</v>
      </c>
      <c r="AA333">
        <v>45902</v>
      </c>
      <c r="AB333" t="s">
        <v>9955</v>
      </c>
      <c r="AC333" t="s">
        <v>10295</v>
      </c>
      <c r="AD333">
        <v>21</v>
      </c>
      <c r="AE333" t="s">
        <v>9956</v>
      </c>
    </row>
    <row r="334" spans="1:36">
      <c r="A334">
        <v>4073</v>
      </c>
      <c r="B334" t="s">
        <v>174</v>
      </c>
      <c r="C334" t="s">
        <v>732</v>
      </c>
      <c r="D334" t="s">
        <v>9957</v>
      </c>
      <c r="E334" t="s">
        <v>164</v>
      </c>
      <c r="F334" t="s">
        <v>9958</v>
      </c>
      <c r="G334" t="s">
        <v>2031</v>
      </c>
      <c r="H334" t="s">
        <v>9959</v>
      </c>
      <c r="I334" t="s">
        <v>9960</v>
      </c>
      <c r="J334" t="s">
        <v>9961</v>
      </c>
      <c r="K334" t="s">
        <v>9962</v>
      </c>
      <c r="L334" t="s">
        <v>529</v>
      </c>
      <c r="M334" t="s">
        <v>5</v>
      </c>
      <c r="N334" t="s">
        <v>9963</v>
      </c>
      <c r="O334" t="s">
        <v>9964</v>
      </c>
      <c r="P334">
        <v>45.059199999999997</v>
      </c>
      <c r="Q334">
        <v>-93.313800000000001</v>
      </c>
      <c r="S334">
        <v>0</v>
      </c>
      <c r="T334" t="s">
        <v>822</v>
      </c>
      <c r="U334" t="s">
        <v>9957</v>
      </c>
      <c r="V334" t="s">
        <v>9960</v>
      </c>
      <c r="W334" t="s">
        <v>9965</v>
      </c>
      <c r="X334" t="s">
        <v>529</v>
      </c>
      <c r="Y334" t="s">
        <v>5</v>
      </c>
      <c r="Z334" t="s">
        <v>7932</v>
      </c>
      <c r="AA334">
        <v>45902</v>
      </c>
      <c r="AB334" t="s">
        <v>9974</v>
      </c>
      <c r="AC334" t="s">
        <v>9966</v>
      </c>
      <c r="AD334">
        <v>27</v>
      </c>
    </row>
    <row r="335" spans="1:36">
      <c r="A335">
        <v>4074</v>
      </c>
      <c r="B335" t="s">
        <v>9739</v>
      </c>
      <c r="C335" t="s">
        <v>732</v>
      </c>
      <c r="D335" t="s">
        <v>1948</v>
      </c>
      <c r="E335" t="s">
        <v>164</v>
      </c>
      <c r="F335" t="s">
        <v>1949</v>
      </c>
      <c r="G335" t="s">
        <v>1540</v>
      </c>
      <c r="H335" t="s">
        <v>1950</v>
      </c>
      <c r="I335" t="s">
        <v>1951</v>
      </c>
      <c r="J335" t="s">
        <v>1952</v>
      </c>
      <c r="K335" t="s">
        <v>1178</v>
      </c>
      <c r="L335" t="s">
        <v>308</v>
      </c>
      <c r="M335" t="s">
        <v>5</v>
      </c>
      <c r="N335">
        <v>37040</v>
      </c>
      <c r="P335">
        <v>36.587270686140997</v>
      </c>
      <c r="Q335">
        <v>-87.260910730624602</v>
      </c>
      <c r="R335" t="s">
        <v>8754</v>
      </c>
      <c r="S335">
        <v>2</v>
      </c>
      <c r="T335" t="s">
        <v>822</v>
      </c>
      <c r="U335" t="s">
        <v>1948</v>
      </c>
      <c r="V335" t="s">
        <v>1951</v>
      </c>
      <c r="W335" t="s">
        <v>1953</v>
      </c>
      <c r="X335" t="s">
        <v>755</v>
      </c>
      <c r="Y335" t="s">
        <v>5</v>
      </c>
      <c r="Z335" t="s">
        <v>8379</v>
      </c>
      <c r="AB335" t="s">
        <v>9866</v>
      </c>
      <c r="AC335" t="s">
        <v>1954</v>
      </c>
      <c r="AD335">
        <v>23</v>
      </c>
      <c r="AE335" t="s">
        <v>9867</v>
      </c>
      <c r="AJ335" t="s">
        <v>1955</v>
      </c>
    </row>
    <row r="336" spans="1:36">
      <c r="A336">
        <v>4075</v>
      </c>
      <c r="B336" t="s">
        <v>198</v>
      </c>
      <c r="C336" t="s">
        <v>732</v>
      </c>
      <c r="D336" t="s">
        <v>2912</v>
      </c>
      <c r="E336" t="s">
        <v>164</v>
      </c>
      <c r="F336" t="s">
        <v>9967</v>
      </c>
      <c r="G336" t="s">
        <v>7812</v>
      </c>
      <c r="H336" t="s">
        <v>65</v>
      </c>
      <c r="I336" t="s">
        <v>9968</v>
      </c>
      <c r="J336" t="s">
        <v>9969</v>
      </c>
      <c r="K336" t="s">
        <v>9970</v>
      </c>
      <c r="L336" t="s">
        <v>2352</v>
      </c>
      <c r="M336" t="s">
        <v>5</v>
      </c>
      <c r="N336" t="s">
        <v>9971</v>
      </c>
      <c r="P336">
        <v>41.171500000000002</v>
      </c>
      <c r="Q336">
        <v>-73.186499999999995</v>
      </c>
      <c r="R336">
        <v>300</v>
      </c>
      <c r="S336">
        <v>1</v>
      </c>
      <c r="T336" t="s">
        <v>822</v>
      </c>
      <c r="U336" t="s">
        <v>2912</v>
      </c>
      <c r="V336" t="s">
        <v>9968</v>
      </c>
      <c r="W336" t="s">
        <v>981</v>
      </c>
      <c r="X336" t="s">
        <v>740</v>
      </c>
      <c r="Y336" t="s">
        <v>5</v>
      </c>
      <c r="Z336" t="s">
        <v>7932</v>
      </c>
      <c r="AA336">
        <v>45902</v>
      </c>
      <c r="AB336" t="s">
        <v>9973</v>
      </c>
      <c r="AC336" t="s">
        <v>9972</v>
      </c>
      <c r="AD336">
        <v>26</v>
      </c>
    </row>
    <row r="337" spans="1:37">
      <c r="A337">
        <v>4076</v>
      </c>
      <c r="B337" t="s">
        <v>174</v>
      </c>
      <c r="C337" t="s">
        <v>732</v>
      </c>
      <c r="D337" t="s">
        <v>1219</v>
      </c>
      <c r="E337" t="s">
        <v>176</v>
      </c>
      <c r="F337" t="s">
        <v>1219</v>
      </c>
      <c r="G337" t="s">
        <v>1759</v>
      </c>
      <c r="H337" t="s">
        <v>53</v>
      </c>
      <c r="I337" t="s">
        <v>1956</v>
      </c>
      <c r="J337" t="s">
        <v>1221</v>
      </c>
      <c r="K337" t="s">
        <v>1222</v>
      </c>
      <c r="L337" t="s">
        <v>170</v>
      </c>
      <c r="M337" t="s">
        <v>5</v>
      </c>
      <c r="N337">
        <v>90025</v>
      </c>
      <c r="O337" t="s">
        <v>1223</v>
      </c>
      <c r="P337">
        <v>34.043757131072297</v>
      </c>
      <c r="Q337">
        <v>-118.46755600274101</v>
      </c>
      <c r="R337">
        <v>23</v>
      </c>
      <c r="S337">
        <v>0</v>
      </c>
      <c r="T337" t="s">
        <v>822</v>
      </c>
      <c r="U337" t="s">
        <v>1219</v>
      </c>
      <c r="V337" t="s">
        <v>1956</v>
      </c>
      <c r="W337" t="s">
        <v>1222</v>
      </c>
      <c r="X337" t="s">
        <v>170</v>
      </c>
      <c r="Y337" t="s">
        <v>5</v>
      </c>
      <c r="Z337" t="s">
        <v>8379</v>
      </c>
      <c r="AB337" t="s">
        <v>1224</v>
      </c>
      <c r="AC337" t="s">
        <v>10282</v>
      </c>
      <c r="AD337">
        <v>12</v>
      </c>
      <c r="AE337" t="s">
        <v>9870</v>
      </c>
      <c r="AJ337" t="s">
        <v>1957</v>
      </c>
    </row>
    <row r="338" spans="1:37">
      <c r="A338">
        <v>4077</v>
      </c>
      <c r="B338" t="s">
        <v>174</v>
      </c>
      <c r="C338" t="s">
        <v>732</v>
      </c>
      <c r="D338" t="s">
        <v>1958</v>
      </c>
      <c r="E338" t="s">
        <v>176</v>
      </c>
      <c r="F338" t="s">
        <v>1959</v>
      </c>
      <c r="G338" t="s">
        <v>1568</v>
      </c>
      <c r="H338" t="s">
        <v>874</v>
      </c>
      <c r="I338" t="s">
        <v>1960</v>
      </c>
      <c r="J338" t="s">
        <v>1961</v>
      </c>
      <c r="K338" t="s">
        <v>1403</v>
      </c>
      <c r="L338" t="s">
        <v>436</v>
      </c>
      <c r="M338" t="s">
        <v>5</v>
      </c>
      <c r="N338">
        <v>48108</v>
      </c>
      <c r="O338" t="s">
        <v>1962</v>
      </c>
      <c r="P338">
        <v>42.288839199934699</v>
      </c>
      <c r="Q338">
        <v>-83.847445743994598</v>
      </c>
      <c r="R338">
        <v>118</v>
      </c>
      <c r="S338">
        <v>0</v>
      </c>
      <c r="T338" t="s">
        <v>822</v>
      </c>
      <c r="U338" t="s">
        <v>1963</v>
      </c>
      <c r="V338" t="s">
        <v>1960</v>
      </c>
      <c r="W338" t="s">
        <v>1964</v>
      </c>
      <c r="X338" t="s">
        <v>836</v>
      </c>
      <c r="Y338" t="s">
        <v>5</v>
      </c>
      <c r="Z338" t="s">
        <v>8379</v>
      </c>
      <c r="AB338" t="s">
        <v>9871</v>
      </c>
      <c r="AC338" t="s">
        <v>1966</v>
      </c>
      <c r="AD338">
        <v>29</v>
      </c>
      <c r="AJ338" t="s">
        <v>1967</v>
      </c>
    </row>
    <row r="339" spans="1:37">
      <c r="A339">
        <v>4078</v>
      </c>
      <c r="B339" t="s">
        <v>174</v>
      </c>
      <c r="C339" t="s">
        <v>732</v>
      </c>
      <c r="D339" t="s">
        <v>11330</v>
      </c>
      <c r="E339" t="s">
        <v>176</v>
      </c>
      <c r="F339" t="s">
        <v>11330</v>
      </c>
      <c r="G339" t="s">
        <v>2080</v>
      </c>
      <c r="H339" t="s">
        <v>8051</v>
      </c>
      <c r="I339" t="s">
        <v>6473</v>
      </c>
      <c r="J339" t="s">
        <v>6474</v>
      </c>
      <c r="K339" t="s">
        <v>6475</v>
      </c>
      <c r="L339" t="s">
        <v>786</v>
      </c>
      <c r="M339" t="s">
        <v>5</v>
      </c>
      <c r="N339">
        <v>29405</v>
      </c>
      <c r="P339">
        <v>32.8843204905493</v>
      </c>
      <c r="Q339">
        <v>-79.975138154003403</v>
      </c>
      <c r="R339">
        <v>5000</v>
      </c>
      <c r="U339" t="s">
        <v>6472</v>
      </c>
      <c r="V339" t="s">
        <v>6473</v>
      </c>
      <c r="W339" t="s">
        <v>6475</v>
      </c>
      <c r="X339" t="s">
        <v>786</v>
      </c>
      <c r="Y339" t="s">
        <v>5</v>
      </c>
      <c r="Z339" t="s">
        <v>9805</v>
      </c>
      <c r="AB339" t="s">
        <v>7828</v>
      </c>
      <c r="AC339" t="s">
        <v>6476</v>
      </c>
      <c r="AD339">
        <v>18</v>
      </c>
      <c r="AE339" t="s">
        <v>7829</v>
      </c>
    </row>
    <row r="340" spans="1:37">
      <c r="A340">
        <v>4079</v>
      </c>
      <c r="B340" t="s">
        <v>392</v>
      </c>
      <c r="C340" t="s">
        <v>732</v>
      </c>
      <c r="D340" t="s">
        <v>1968</v>
      </c>
      <c r="E340" t="s">
        <v>164</v>
      </c>
      <c r="F340" t="s">
        <v>1969</v>
      </c>
      <c r="G340" t="s">
        <v>8065</v>
      </c>
      <c r="H340" t="s">
        <v>1498</v>
      </c>
      <c r="I340" t="s">
        <v>1970</v>
      </c>
      <c r="K340" t="s">
        <v>1971</v>
      </c>
      <c r="L340" t="s">
        <v>214</v>
      </c>
      <c r="M340" t="s">
        <v>6</v>
      </c>
      <c r="N340" t="s">
        <v>1972</v>
      </c>
      <c r="P340">
        <v>42.296901815874001</v>
      </c>
      <c r="Q340">
        <v>-82.985760473662907</v>
      </c>
      <c r="R340" t="s">
        <v>8755</v>
      </c>
      <c r="S340">
        <v>50</v>
      </c>
      <c r="T340" t="s">
        <v>822</v>
      </c>
      <c r="U340" t="s">
        <v>1973</v>
      </c>
      <c r="V340" t="s">
        <v>1974</v>
      </c>
      <c r="W340" t="s">
        <v>1975</v>
      </c>
      <c r="X340" t="s">
        <v>1976</v>
      </c>
      <c r="Y340" t="s">
        <v>1977</v>
      </c>
      <c r="Z340" t="s">
        <v>8379</v>
      </c>
      <c r="AB340" t="s">
        <v>9872</v>
      </c>
      <c r="AC340" t="s">
        <v>1979</v>
      </c>
      <c r="AD340">
        <v>30</v>
      </c>
      <c r="AE340" t="s">
        <v>9873</v>
      </c>
      <c r="AJ340" t="s">
        <v>1981</v>
      </c>
    </row>
    <row r="341" spans="1:37">
      <c r="A341">
        <v>4080</v>
      </c>
      <c r="B341" t="s">
        <v>9759</v>
      </c>
      <c r="C341" t="s">
        <v>732</v>
      </c>
      <c r="D341" t="s">
        <v>1982</v>
      </c>
      <c r="E341" t="s">
        <v>164</v>
      </c>
      <c r="F341" t="s">
        <v>1983</v>
      </c>
      <c r="G341" t="s">
        <v>1497</v>
      </c>
      <c r="H341" t="s">
        <v>874</v>
      </c>
      <c r="I341" t="s">
        <v>1984</v>
      </c>
      <c r="J341" t="s">
        <v>1985</v>
      </c>
      <c r="K341" t="s">
        <v>1986</v>
      </c>
      <c r="L341" t="s">
        <v>149</v>
      </c>
      <c r="M341" t="s">
        <v>6</v>
      </c>
      <c r="P341">
        <v>45.533332999999999</v>
      </c>
      <c r="Q341">
        <v>-73.283332999999999</v>
      </c>
      <c r="R341" t="s">
        <v>8750</v>
      </c>
      <c r="S341">
        <v>60</v>
      </c>
      <c r="T341" t="s">
        <v>822</v>
      </c>
      <c r="U341" t="s">
        <v>1987</v>
      </c>
      <c r="V341" t="s">
        <v>1988</v>
      </c>
      <c r="W341" t="s">
        <v>1989</v>
      </c>
      <c r="Y341" t="s">
        <v>1990</v>
      </c>
      <c r="Z341" t="s">
        <v>9874</v>
      </c>
      <c r="AB341" t="s">
        <v>9877</v>
      </c>
      <c r="AC341" t="s">
        <v>1991</v>
      </c>
      <c r="AD341">
        <v>19</v>
      </c>
      <c r="AE341" t="s">
        <v>9876</v>
      </c>
    </row>
    <row r="342" spans="1:37">
      <c r="A342">
        <v>4081</v>
      </c>
      <c r="B342" t="s">
        <v>174</v>
      </c>
      <c r="C342" t="s">
        <v>732</v>
      </c>
      <c r="D342" t="s">
        <v>9077</v>
      </c>
      <c r="E342" t="s">
        <v>164</v>
      </c>
      <c r="F342" t="s">
        <v>9078</v>
      </c>
      <c r="G342" t="s">
        <v>53</v>
      </c>
      <c r="H342" t="s">
        <v>8056</v>
      </c>
      <c r="I342" t="s">
        <v>9079</v>
      </c>
      <c r="J342" t="s">
        <v>9080</v>
      </c>
      <c r="K342" t="s">
        <v>1356</v>
      </c>
      <c r="L342" t="s">
        <v>1357</v>
      </c>
      <c r="M342" t="s">
        <v>5</v>
      </c>
      <c r="N342" t="s">
        <v>9081</v>
      </c>
      <c r="P342">
        <v>40.866700000000002</v>
      </c>
      <c r="Q342">
        <v>-74.4011</v>
      </c>
      <c r="R342">
        <v>9</v>
      </c>
      <c r="S342">
        <v>10</v>
      </c>
      <c r="T342" t="s">
        <v>9082</v>
      </c>
      <c r="U342" t="s">
        <v>9077</v>
      </c>
      <c r="V342" t="s">
        <v>9079</v>
      </c>
      <c r="W342" t="s">
        <v>1356</v>
      </c>
      <c r="X342" t="s">
        <v>1357</v>
      </c>
      <c r="Y342" t="s">
        <v>5</v>
      </c>
      <c r="Z342" t="s">
        <v>7932</v>
      </c>
      <c r="AA342">
        <v>45867</v>
      </c>
      <c r="AB342" t="s">
        <v>9083</v>
      </c>
      <c r="AC342" t="s">
        <v>9084</v>
      </c>
      <c r="AD342">
        <v>12</v>
      </c>
    </row>
    <row r="343" spans="1:37">
      <c r="A343">
        <v>4082</v>
      </c>
      <c r="B343" t="s">
        <v>174</v>
      </c>
      <c r="C343" t="s">
        <v>732</v>
      </c>
      <c r="D343" t="s">
        <v>1992</v>
      </c>
      <c r="E343" t="s">
        <v>164</v>
      </c>
      <c r="F343" t="s">
        <v>1993</v>
      </c>
      <c r="G343" t="s">
        <v>9878</v>
      </c>
      <c r="H343" t="s">
        <v>1131</v>
      </c>
      <c r="I343" t="s">
        <v>1994</v>
      </c>
      <c r="J343" t="s">
        <v>1995</v>
      </c>
      <c r="K343" t="s">
        <v>1996</v>
      </c>
      <c r="L343" t="s">
        <v>436</v>
      </c>
      <c r="M343" t="s">
        <v>5</v>
      </c>
      <c r="N343">
        <v>48111</v>
      </c>
      <c r="O343" t="s">
        <v>1997</v>
      </c>
      <c r="P343">
        <v>42.245867446516797</v>
      </c>
      <c r="Q343">
        <v>-83.546254357343301</v>
      </c>
      <c r="R343" t="s">
        <v>8756</v>
      </c>
      <c r="S343">
        <v>0</v>
      </c>
      <c r="T343" t="s">
        <v>822</v>
      </c>
      <c r="U343" t="s">
        <v>1992</v>
      </c>
      <c r="V343" t="s">
        <v>1994</v>
      </c>
      <c r="W343" t="s">
        <v>886</v>
      </c>
      <c r="X343" t="s">
        <v>436</v>
      </c>
      <c r="Y343" t="s">
        <v>5</v>
      </c>
      <c r="Z343" t="s">
        <v>8379</v>
      </c>
      <c r="AB343" t="s">
        <v>1998</v>
      </c>
      <c r="AC343" t="s">
        <v>10283</v>
      </c>
      <c r="AD343">
        <v>27</v>
      </c>
      <c r="AE343" t="s">
        <v>11192</v>
      </c>
      <c r="AJ343" t="s">
        <v>1999</v>
      </c>
    </row>
    <row r="344" spans="1:37">
      <c r="A344">
        <v>4083</v>
      </c>
      <c r="B344" t="s">
        <v>174</v>
      </c>
      <c r="C344" t="s">
        <v>732</v>
      </c>
      <c r="D344" t="s">
        <v>2000</v>
      </c>
      <c r="E344" t="s">
        <v>176</v>
      </c>
      <c r="F344" t="s">
        <v>2001</v>
      </c>
      <c r="G344" t="s">
        <v>1759</v>
      </c>
      <c r="H344" t="s">
        <v>9879</v>
      </c>
      <c r="I344" t="s">
        <v>7765</v>
      </c>
      <c r="J344" t="s">
        <v>7763</v>
      </c>
      <c r="K344" t="s">
        <v>2002</v>
      </c>
      <c r="L344" t="s">
        <v>2003</v>
      </c>
      <c r="M344" t="s">
        <v>5</v>
      </c>
      <c r="N344">
        <v>66018</v>
      </c>
      <c r="P344">
        <v>38.9409312131978</v>
      </c>
      <c r="Q344">
        <v>-95.006540071722696</v>
      </c>
      <c r="R344" t="s">
        <v>8757</v>
      </c>
      <c r="S344">
        <v>5</v>
      </c>
      <c r="T344" t="s">
        <v>822</v>
      </c>
      <c r="U344" t="s">
        <v>2000</v>
      </c>
      <c r="V344" t="s">
        <v>7764</v>
      </c>
      <c r="W344" t="s">
        <v>2004</v>
      </c>
      <c r="X344" t="s">
        <v>2005</v>
      </c>
      <c r="Y344" t="s">
        <v>926</v>
      </c>
      <c r="Z344" t="s">
        <v>9874</v>
      </c>
      <c r="AB344" t="s">
        <v>11044</v>
      </c>
      <c r="AC344" t="s">
        <v>8055</v>
      </c>
      <c r="AD344">
        <v>31</v>
      </c>
      <c r="AE344" t="s">
        <v>10284</v>
      </c>
      <c r="AJ344" t="s">
        <v>2006</v>
      </c>
    </row>
    <row r="345" spans="1:37">
      <c r="A345">
        <v>4084</v>
      </c>
      <c r="B345" t="s">
        <v>161</v>
      </c>
      <c r="C345" t="s">
        <v>732</v>
      </c>
      <c r="D345" t="s">
        <v>2007</v>
      </c>
      <c r="E345" t="s">
        <v>176</v>
      </c>
      <c r="F345" t="s">
        <v>2007</v>
      </c>
      <c r="G345" t="s">
        <v>6436</v>
      </c>
      <c r="H345" t="s">
        <v>8056</v>
      </c>
      <c r="I345" t="s">
        <v>2008</v>
      </c>
      <c r="J345" t="s">
        <v>2009</v>
      </c>
      <c r="K345" t="s">
        <v>2010</v>
      </c>
      <c r="L345" t="s">
        <v>1418</v>
      </c>
      <c r="M345" t="s">
        <v>5</v>
      </c>
      <c r="N345">
        <v>33351</v>
      </c>
      <c r="P345">
        <v>26.178380010077301</v>
      </c>
      <c r="Q345">
        <v>-80.2923737741351</v>
      </c>
      <c r="R345">
        <v>9</v>
      </c>
      <c r="U345" t="s">
        <v>2007</v>
      </c>
      <c r="V345" t="s">
        <v>2008</v>
      </c>
      <c r="W345" t="s">
        <v>2010</v>
      </c>
      <c r="X345" t="s">
        <v>1418</v>
      </c>
      <c r="Y345" t="s">
        <v>5</v>
      </c>
      <c r="Z345" t="s">
        <v>6438</v>
      </c>
      <c r="AB345" t="s">
        <v>6440</v>
      </c>
      <c r="AC345" t="s">
        <v>8057</v>
      </c>
      <c r="AD345">
        <v>31</v>
      </c>
      <c r="AF345" t="s">
        <v>6441</v>
      </c>
      <c r="AH345" t="s">
        <v>6443</v>
      </c>
      <c r="AJ345" t="s">
        <v>2008</v>
      </c>
      <c r="AK345" t="s">
        <v>6442</v>
      </c>
    </row>
    <row r="346" spans="1:37">
      <c r="A346">
        <v>4085</v>
      </c>
      <c r="B346" t="s">
        <v>392</v>
      </c>
      <c r="C346" t="s">
        <v>732</v>
      </c>
      <c r="D346" t="s">
        <v>2011</v>
      </c>
      <c r="E346" t="s">
        <v>176</v>
      </c>
      <c r="F346" t="s">
        <v>2012</v>
      </c>
      <c r="G346" t="s">
        <v>1497</v>
      </c>
      <c r="H346" t="s">
        <v>7633</v>
      </c>
      <c r="I346" t="s">
        <v>2013</v>
      </c>
      <c r="K346" t="s">
        <v>2014</v>
      </c>
      <c r="L346" t="s">
        <v>786</v>
      </c>
      <c r="M346" t="s">
        <v>5</v>
      </c>
      <c r="N346">
        <v>29488</v>
      </c>
      <c r="P346">
        <v>32.905006720180602</v>
      </c>
      <c r="Q346">
        <v>-80.668964685056295</v>
      </c>
      <c r="R346" t="s">
        <v>8758</v>
      </c>
      <c r="S346">
        <v>3</v>
      </c>
      <c r="T346" t="s">
        <v>822</v>
      </c>
      <c r="U346" t="s">
        <v>2015</v>
      </c>
      <c r="V346" t="s">
        <v>2016</v>
      </c>
      <c r="W346" t="s">
        <v>2017</v>
      </c>
      <c r="Y346" t="s">
        <v>2018</v>
      </c>
      <c r="Z346" t="s">
        <v>8379</v>
      </c>
      <c r="AB346" t="s">
        <v>2019</v>
      </c>
      <c r="AC346" t="s">
        <v>2020</v>
      </c>
      <c r="AD346">
        <v>29</v>
      </c>
      <c r="AE346" t="s">
        <v>2021</v>
      </c>
      <c r="AJ346" t="s">
        <v>2013</v>
      </c>
    </row>
    <row r="347" spans="1:37">
      <c r="A347">
        <v>4086</v>
      </c>
      <c r="B347" t="s">
        <v>198</v>
      </c>
      <c r="C347" t="s">
        <v>732</v>
      </c>
      <c r="D347" t="s">
        <v>2029</v>
      </c>
      <c r="E347" t="s">
        <v>164</v>
      </c>
      <c r="F347" t="s">
        <v>2030</v>
      </c>
      <c r="G347" t="s">
        <v>2031</v>
      </c>
      <c r="H347" t="s">
        <v>8056</v>
      </c>
      <c r="I347" t="s">
        <v>2032</v>
      </c>
      <c r="J347" t="s">
        <v>2033</v>
      </c>
      <c r="K347" t="s">
        <v>2034</v>
      </c>
      <c r="L347" t="s">
        <v>170</v>
      </c>
      <c r="M347" t="s">
        <v>5</v>
      </c>
      <c r="N347">
        <v>95110</v>
      </c>
      <c r="O347" t="s">
        <v>2035</v>
      </c>
      <c r="P347">
        <v>37.366613961499802</v>
      </c>
      <c r="Q347">
        <v>-121.916999002418</v>
      </c>
      <c r="R347" t="s">
        <v>8759</v>
      </c>
      <c r="U347" t="s">
        <v>2029</v>
      </c>
      <c r="V347" t="s">
        <v>2032</v>
      </c>
      <c r="W347" t="s">
        <v>2034</v>
      </c>
      <c r="X347" t="s">
        <v>170</v>
      </c>
      <c r="Y347" t="s">
        <v>5</v>
      </c>
      <c r="Z347" t="s">
        <v>8379</v>
      </c>
      <c r="AB347" t="s">
        <v>2036</v>
      </c>
      <c r="AC347" t="s">
        <v>10285</v>
      </c>
      <c r="AD347">
        <v>25</v>
      </c>
      <c r="AE347" t="s">
        <v>2037</v>
      </c>
      <c r="AJ347" t="s">
        <v>9888</v>
      </c>
    </row>
    <row r="348" spans="1:37">
      <c r="A348">
        <v>4087</v>
      </c>
      <c r="B348" t="s">
        <v>198</v>
      </c>
      <c r="C348" t="s">
        <v>732</v>
      </c>
      <c r="D348" t="s">
        <v>2029</v>
      </c>
      <c r="E348" t="s">
        <v>164</v>
      </c>
      <c r="F348" t="s">
        <v>2038</v>
      </c>
      <c r="G348" t="s">
        <v>2031</v>
      </c>
      <c r="H348" t="s">
        <v>8056</v>
      </c>
      <c r="I348" t="s">
        <v>2032</v>
      </c>
      <c r="J348" t="s">
        <v>2039</v>
      </c>
      <c r="K348" t="s">
        <v>2034</v>
      </c>
      <c r="L348" t="s">
        <v>170</v>
      </c>
      <c r="M348" t="s">
        <v>5</v>
      </c>
      <c r="N348">
        <v>95131</v>
      </c>
      <c r="O348" t="s">
        <v>2035</v>
      </c>
      <c r="P348">
        <v>37.392142681078901</v>
      </c>
      <c r="Q348">
        <v>-121.883633644745</v>
      </c>
      <c r="R348" t="s">
        <v>8760</v>
      </c>
      <c r="U348" t="s">
        <v>2029</v>
      </c>
      <c r="V348" t="s">
        <v>2032</v>
      </c>
      <c r="W348" t="s">
        <v>2034</v>
      </c>
      <c r="X348" t="s">
        <v>170</v>
      </c>
      <c r="Y348" t="s">
        <v>5</v>
      </c>
      <c r="Z348" t="s">
        <v>8379</v>
      </c>
      <c r="AB348" t="s">
        <v>2036</v>
      </c>
      <c r="AC348" t="s">
        <v>10285</v>
      </c>
      <c r="AD348">
        <v>25</v>
      </c>
      <c r="AE348" t="s">
        <v>2040</v>
      </c>
      <c r="AJ348" t="s">
        <v>9886</v>
      </c>
    </row>
    <row r="349" spans="1:37">
      <c r="A349">
        <v>4088</v>
      </c>
      <c r="B349" t="s">
        <v>392</v>
      </c>
      <c r="C349" t="s">
        <v>732</v>
      </c>
      <c r="D349" t="s">
        <v>3037</v>
      </c>
      <c r="E349" t="s">
        <v>164</v>
      </c>
      <c r="F349" t="s">
        <v>3037</v>
      </c>
      <c r="G349" t="s">
        <v>2031</v>
      </c>
      <c r="H349" t="s">
        <v>53</v>
      </c>
      <c r="I349" t="s">
        <v>3038</v>
      </c>
      <c r="J349" t="s">
        <v>3039</v>
      </c>
      <c r="K349" t="s">
        <v>3040</v>
      </c>
      <c r="L349" t="s">
        <v>842</v>
      </c>
      <c r="M349" t="s">
        <v>5</v>
      </c>
      <c r="N349">
        <v>30308</v>
      </c>
      <c r="O349" t="s">
        <v>3041</v>
      </c>
      <c r="P349">
        <v>33.75</v>
      </c>
      <c r="Q349">
        <v>-84.38</v>
      </c>
      <c r="R349" t="s">
        <v>1587</v>
      </c>
      <c r="S349">
        <v>50</v>
      </c>
      <c r="T349" t="s">
        <v>1595</v>
      </c>
      <c r="U349" t="s">
        <v>3037</v>
      </c>
      <c r="V349" t="s">
        <v>3038</v>
      </c>
      <c r="W349" t="s">
        <v>1036</v>
      </c>
      <c r="X349" t="s">
        <v>170</v>
      </c>
      <c r="Y349" t="s">
        <v>5</v>
      </c>
      <c r="Z349" t="s">
        <v>9771</v>
      </c>
      <c r="AB349" t="s">
        <v>11046</v>
      </c>
      <c r="AC349" t="s">
        <v>3043</v>
      </c>
      <c r="AD349">
        <v>30</v>
      </c>
      <c r="AE349" t="s">
        <v>11045</v>
      </c>
      <c r="AJ349" t="s">
        <v>3044</v>
      </c>
    </row>
    <row r="350" spans="1:37">
      <c r="A350">
        <v>4089</v>
      </c>
      <c r="B350" t="s">
        <v>161</v>
      </c>
      <c r="C350" t="s">
        <v>732</v>
      </c>
      <c r="D350" t="s">
        <v>2041</v>
      </c>
      <c r="E350" t="s">
        <v>164</v>
      </c>
      <c r="F350" t="s">
        <v>2042</v>
      </c>
      <c r="G350" t="s">
        <v>1497</v>
      </c>
      <c r="H350" t="s">
        <v>9885</v>
      </c>
      <c r="I350" t="s">
        <v>2043</v>
      </c>
      <c r="J350" t="s">
        <v>2044</v>
      </c>
      <c r="K350" t="s">
        <v>1390</v>
      </c>
      <c r="L350" t="s">
        <v>755</v>
      </c>
      <c r="M350" t="s">
        <v>5</v>
      </c>
      <c r="N350">
        <v>78737</v>
      </c>
      <c r="O350" t="s">
        <v>2045</v>
      </c>
      <c r="P350">
        <v>30.321541305918402</v>
      </c>
      <c r="Q350">
        <v>-97.694147246222002</v>
      </c>
      <c r="R350">
        <v>6</v>
      </c>
      <c r="U350" t="s">
        <v>2041</v>
      </c>
      <c r="V350" t="s">
        <v>2043</v>
      </c>
      <c r="W350" t="s">
        <v>1390</v>
      </c>
      <c r="X350" t="s">
        <v>755</v>
      </c>
      <c r="Y350" t="s">
        <v>5</v>
      </c>
      <c r="Z350" t="s">
        <v>8379</v>
      </c>
      <c r="AB350" t="s">
        <v>2046</v>
      </c>
      <c r="AC350" t="s">
        <v>2047</v>
      </c>
      <c r="AD350">
        <v>25</v>
      </c>
      <c r="AE350" t="s">
        <v>2048</v>
      </c>
      <c r="AJ350" t="s">
        <v>9887</v>
      </c>
    </row>
    <row r="351" spans="1:37">
      <c r="A351">
        <v>4090</v>
      </c>
      <c r="B351" t="s">
        <v>174</v>
      </c>
      <c r="C351" t="s">
        <v>732</v>
      </c>
      <c r="D351" t="s">
        <v>2049</v>
      </c>
      <c r="E351" t="s">
        <v>164</v>
      </c>
      <c r="F351" t="s">
        <v>2050</v>
      </c>
      <c r="G351" t="s">
        <v>1568</v>
      </c>
      <c r="H351" t="s">
        <v>7634</v>
      </c>
      <c r="I351" t="s">
        <v>2051</v>
      </c>
      <c r="J351" t="s">
        <v>2052</v>
      </c>
      <c r="K351" t="s">
        <v>462</v>
      </c>
      <c r="L351" t="s">
        <v>1418</v>
      </c>
      <c r="M351" t="s">
        <v>5</v>
      </c>
      <c r="N351">
        <v>32221</v>
      </c>
      <c r="O351" t="s">
        <v>2053</v>
      </c>
      <c r="P351">
        <v>30.79147</v>
      </c>
      <c r="Q351">
        <v>-81.887559999999993</v>
      </c>
      <c r="R351">
        <v>45</v>
      </c>
      <c r="S351">
        <v>2</v>
      </c>
      <c r="T351" t="s">
        <v>822</v>
      </c>
      <c r="U351" t="s">
        <v>2054</v>
      </c>
      <c r="V351" t="s">
        <v>2051</v>
      </c>
      <c r="W351" t="s">
        <v>2055</v>
      </c>
      <c r="X351" t="s">
        <v>2056</v>
      </c>
      <c r="Y351" t="s">
        <v>2057</v>
      </c>
      <c r="Z351" t="s">
        <v>8379</v>
      </c>
      <c r="AB351" t="s">
        <v>9890</v>
      </c>
      <c r="AC351" t="s">
        <v>2058</v>
      </c>
      <c r="AD351">
        <v>20</v>
      </c>
      <c r="AJ351" t="s">
        <v>2059</v>
      </c>
    </row>
    <row r="352" spans="1:37">
      <c r="A352">
        <v>4091</v>
      </c>
      <c r="B352" t="s">
        <v>174</v>
      </c>
      <c r="C352" t="s">
        <v>732</v>
      </c>
      <c r="D352" t="s">
        <v>2049</v>
      </c>
      <c r="E352" t="s">
        <v>164</v>
      </c>
      <c r="F352" t="s">
        <v>9892</v>
      </c>
      <c r="G352" t="s">
        <v>1759</v>
      </c>
      <c r="H352" t="s">
        <v>7634</v>
      </c>
      <c r="I352" t="s">
        <v>2051</v>
      </c>
      <c r="J352" t="s">
        <v>9893</v>
      </c>
      <c r="K352" t="s">
        <v>3052</v>
      </c>
      <c r="L352" t="s">
        <v>1857</v>
      </c>
      <c r="M352" t="s">
        <v>5</v>
      </c>
      <c r="N352">
        <v>21030</v>
      </c>
      <c r="O352" t="s">
        <v>9894</v>
      </c>
      <c r="P352">
        <v>39.478832938410598</v>
      </c>
      <c r="Q352">
        <v>-76.649848946384907</v>
      </c>
      <c r="S352">
        <v>0</v>
      </c>
      <c r="T352" t="s">
        <v>822</v>
      </c>
      <c r="U352" t="s">
        <v>2054</v>
      </c>
      <c r="V352" t="s">
        <v>2051</v>
      </c>
      <c r="W352" t="s">
        <v>2055</v>
      </c>
      <c r="X352" t="s">
        <v>2056</v>
      </c>
      <c r="Y352" t="s">
        <v>2057</v>
      </c>
      <c r="Z352" t="s">
        <v>7932</v>
      </c>
      <c r="AA352">
        <v>45900</v>
      </c>
      <c r="AB352" t="s">
        <v>9895</v>
      </c>
      <c r="AC352" t="s">
        <v>2058</v>
      </c>
      <c r="AD352">
        <v>20</v>
      </c>
    </row>
    <row r="353" spans="1:37">
      <c r="A353">
        <v>4092</v>
      </c>
      <c r="B353" t="s">
        <v>174</v>
      </c>
      <c r="C353" t="s">
        <v>732</v>
      </c>
      <c r="D353" t="s">
        <v>9490</v>
      </c>
      <c r="E353" t="s">
        <v>164</v>
      </c>
      <c r="F353" t="s">
        <v>6425</v>
      </c>
      <c r="G353" t="s">
        <v>2031</v>
      </c>
      <c r="H353" t="s">
        <v>9491</v>
      </c>
      <c r="I353" t="s">
        <v>6426</v>
      </c>
      <c r="J353" t="s">
        <v>6427</v>
      </c>
      <c r="K353" t="s">
        <v>2034</v>
      </c>
      <c r="L353" t="s">
        <v>170</v>
      </c>
      <c r="M353" t="s">
        <v>5</v>
      </c>
      <c r="N353">
        <v>95138</v>
      </c>
      <c r="O353" t="s">
        <v>9492</v>
      </c>
      <c r="P353">
        <v>37.261374413940601</v>
      </c>
      <c r="Q353">
        <v>-121.784331857672</v>
      </c>
      <c r="R353">
        <v>60</v>
      </c>
      <c r="U353" t="s">
        <v>6428</v>
      </c>
      <c r="V353" t="s">
        <v>6429</v>
      </c>
      <c r="W353" t="s">
        <v>2034</v>
      </c>
      <c r="X353" t="s">
        <v>170</v>
      </c>
      <c r="Y353" t="s">
        <v>5</v>
      </c>
      <c r="Z353" t="s">
        <v>9493</v>
      </c>
      <c r="AB353" t="s">
        <v>6430</v>
      </c>
      <c r="AC353" t="s">
        <v>9495</v>
      </c>
      <c r="AD353">
        <v>28</v>
      </c>
      <c r="AE353" t="s">
        <v>6431</v>
      </c>
      <c r="AF353" t="s">
        <v>9496</v>
      </c>
      <c r="AH353" t="s">
        <v>9498</v>
      </c>
      <c r="AK353" t="s">
        <v>9497</v>
      </c>
    </row>
    <row r="354" spans="1:37">
      <c r="A354">
        <v>4093</v>
      </c>
      <c r="B354" t="s">
        <v>174</v>
      </c>
      <c r="C354" t="s">
        <v>732</v>
      </c>
      <c r="D354" t="s">
        <v>2060</v>
      </c>
      <c r="E354" t="s">
        <v>164</v>
      </c>
      <c r="F354" t="s">
        <v>2061</v>
      </c>
      <c r="G354" t="s">
        <v>1553</v>
      </c>
      <c r="H354" t="s">
        <v>1498</v>
      </c>
      <c r="I354" t="s">
        <v>2062</v>
      </c>
      <c r="J354" t="s">
        <v>2063</v>
      </c>
      <c r="K354" t="s">
        <v>2061</v>
      </c>
      <c r="L354" t="s">
        <v>436</v>
      </c>
      <c r="M354" t="s">
        <v>5</v>
      </c>
      <c r="N354">
        <v>48326</v>
      </c>
      <c r="O354" t="s">
        <v>2064</v>
      </c>
      <c r="P354">
        <v>42.7004122349081</v>
      </c>
      <c r="Q354">
        <v>-83.270784057654296</v>
      </c>
      <c r="R354">
        <v>500</v>
      </c>
      <c r="T354" t="s">
        <v>822</v>
      </c>
      <c r="U354" t="s">
        <v>2065</v>
      </c>
      <c r="V354" t="s">
        <v>2062</v>
      </c>
      <c r="W354" t="s">
        <v>2066</v>
      </c>
      <c r="X354" t="s">
        <v>2067</v>
      </c>
      <c r="Y354" t="s">
        <v>2068</v>
      </c>
      <c r="Z354" t="s">
        <v>8379</v>
      </c>
      <c r="AB354" t="s">
        <v>2069</v>
      </c>
      <c r="AC354" t="s">
        <v>2070</v>
      </c>
      <c r="AD354">
        <v>27</v>
      </c>
      <c r="AJ354" t="s">
        <v>2071</v>
      </c>
    </row>
    <row r="355" spans="1:37">
      <c r="A355">
        <v>4094</v>
      </c>
      <c r="B355" t="s">
        <v>161</v>
      </c>
      <c r="C355" t="s">
        <v>732</v>
      </c>
      <c r="D355" t="s">
        <v>2072</v>
      </c>
      <c r="E355" t="s">
        <v>176</v>
      </c>
      <c r="F355" t="s">
        <v>2072</v>
      </c>
      <c r="G355" t="s">
        <v>7812</v>
      </c>
      <c r="H355" t="s">
        <v>9897</v>
      </c>
      <c r="I355" t="s">
        <v>2073</v>
      </c>
      <c r="J355" t="s">
        <v>2074</v>
      </c>
      <c r="K355" t="s">
        <v>1556</v>
      </c>
      <c r="L355" t="s">
        <v>1045</v>
      </c>
      <c r="M355" t="s">
        <v>5</v>
      </c>
      <c r="N355">
        <v>85756</v>
      </c>
      <c r="O355" t="s">
        <v>2075</v>
      </c>
      <c r="P355">
        <v>32.125936651375099</v>
      </c>
      <c r="Q355">
        <v>-110.92951774327</v>
      </c>
      <c r="R355">
        <v>100</v>
      </c>
      <c r="S355">
        <v>75</v>
      </c>
      <c r="T355" t="s">
        <v>1648</v>
      </c>
      <c r="U355" t="s">
        <v>2072</v>
      </c>
      <c r="V355" t="s">
        <v>2073</v>
      </c>
      <c r="W355" t="s">
        <v>1556</v>
      </c>
      <c r="X355" t="s">
        <v>1045</v>
      </c>
      <c r="Y355" t="s">
        <v>5</v>
      </c>
      <c r="Z355" t="s">
        <v>8379</v>
      </c>
      <c r="AB355" t="s">
        <v>2076</v>
      </c>
      <c r="AC355" t="s">
        <v>2077</v>
      </c>
      <c r="AD355">
        <v>17</v>
      </c>
      <c r="AE355" t="s">
        <v>9898</v>
      </c>
      <c r="AJ355" t="s">
        <v>2073</v>
      </c>
    </row>
    <row r="356" spans="1:37">
      <c r="A356">
        <v>4095</v>
      </c>
      <c r="B356" t="s">
        <v>174</v>
      </c>
      <c r="C356" t="s">
        <v>732</v>
      </c>
      <c r="D356" t="s">
        <v>2085</v>
      </c>
      <c r="E356" t="s">
        <v>164</v>
      </c>
      <c r="F356" t="s">
        <v>2086</v>
      </c>
      <c r="G356" t="s">
        <v>1540</v>
      </c>
      <c r="H356" t="s">
        <v>874</v>
      </c>
      <c r="I356" t="s">
        <v>2087</v>
      </c>
      <c r="J356" t="s">
        <v>2088</v>
      </c>
      <c r="K356" t="s">
        <v>2089</v>
      </c>
      <c r="L356" t="s">
        <v>842</v>
      </c>
      <c r="M356" t="s">
        <v>5</v>
      </c>
      <c r="N356">
        <v>30529</v>
      </c>
      <c r="O356" t="s">
        <v>2090</v>
      </c>
      <c r="P356">
        <v>34.239581701647197</v>
      </c>
      <c r="Q356">
        <v>-83.483465928768794</v>
      </c>
      <c r="R356">
        <v>1300</v>
      </c>
      <c r="S356">
        <v>10</v>
      </c>
      <c r="T356" t="s">
        <v>822</v>
      </c>
      <c r="U356" t="s">
        <v>2091</v>
      </c>
      <c r="V356" t="s">
        <v>2087</v>
      </c>
      <c r="W356" t="s">
        <v>2092</v>
      </c>
      <c r="X356" t="s">
        <v>1180</v>
      </c>
      <c r="Y356" t="s">
        <v>963</v>
      </c>
      <c r="Z356" t="s">
        <v>172</v>
      </c>
      <c r="AA356">
        <v>45088</v>
      </c>
      <c r="AB356" t="s">
        <v>2093</v>
      </c>
      <c r="AC356" t="s">
        <v>8066</v>
      </c>
      <c r="AD356">
        <v>27</v>
      </c>
      <c r="AE356" t="s">
        <v>2094</v>
      </c>
      <c r="AJ356" t="s">
        <v>2095</v>
      </c>
    </row>
    <row r="357" spans="1:37">
      <c r="A357">
        <v>4096</v>
      </c>
      <c r="B357" t="s">
        <v>392</v>
      </c>
      <c r="C357" t="s">
        <v>732</v>
      </c>
      <c r="D357" t="s">
        <v>2085</v>
      </c>
      <c r="E357" t="s">
        <v>164</v>
      </c>
      <c r="F357" t="s">
        <v>2096</v>
      </c>
      <c r="G357" t="s">
        <v>1540</v>
      </c>
      <c r="H357" t="s">
        <v>874</v>
      </c>
      <c r="I357" t="s">
        <v>2087</v>
      </c>
      <c r="J357" t="s">
        <v>2088</v>
      </c>
      <c r="K357" t="s">
        <v>2089</v>
      </c>
      <c r="L357" t="s">
        <v>842</v>
      </c>
      <c r="M357" t="s">
        <v>5</v>
      </c>
      <c r="N357">
        <v>30529</v>
      </c>
      <c r="O357" t="s">
        <v>2090</v>
      </c>
      <c r="P357">
        <v>34.239581701647197</v>
      </c>
      <c r="Q357">
        <v>-83.483465928768794</v>
      </c>
      <c r="R357" t="s">
        <v>8741</v>
      </c>
      <c r="S357">
        <v>12</v>
      </c>
      <c r="T357" t="s">
        <v>822</v>
      </c>
      <c r="U357" t="s">
        <v>2091</v>
      </c>
      <c r="V357" t="s">
        <v>2087</v>
      </c>
      <c r="W357" t="s">
        <v>2092</v>
      </c>
      <c r="X357" t="s">
        <v>1180</v>
      </c>
      <c r="Y357" t="s">
        <v>963</v>
      </c>
      <c r="Z357" t="s">
        <v>172</v>
      </c>
      <c r="AA357">
        <v>45088</v>
      </c>
      <c r="AB357" t="s">
        <v>2097</v>
      </c>
      <c r="AC357" t="s">
        <v>8066</v>
      </c>
      <c r="AD357">
        <v>27</v>
      </c>
      <c r="AE357" t="s">
        <v>2098</v>
      </c>
      <c r="AJ357" t="s">
        <v>2095</v>
      </c>
    </row>
    <row r="358" spans="1:37">
      <c r="A358">
        <v>4097</v>
      </c>
      <c r="B358" t="s">
        <v>174</v>
      </c>
      <c r="C358" t="s">
        <v>732</v>
      </c>
      <c r="D358" t="s">
        <v>2099</v>
      </c>
      <c r="E358" t="s">
        <v>176</v>
      </c>
      <c r="F358" t="s">
        <v>2100</v>
      </c>
      <c r="G358" t="s">
        <v>1497</v>
      </c>
      <c r="H358" t="s">
        <v>1498</v>
      </c>
      <c r="I358" t="s">
        <v>2101</v>
      </c>
      <c r="J358" t="s">
        <v>2102</v>
      </c>
      <c r="K358" t="s">
        <v>2103</v>
      </c>
      <c r="L358" t="s">
        <v>723</v>
      </c>
      <c r="M358" t="s">
        <v>5</v>
      </c>
      <c r="N358">
        <v>80027</v>
      </c>
      <c r="O358" t="s">
        <v>2104</v>
      </c>
      <c r="P358">
        <v>39.963788819829901</v>
      </c>
      <c r="Q358">
        <v>-105.121641843162</v>
      </c>
      <c r="R358">
        <v>127</v>
      </c>
      <c r="S358">
        <v>1</v>
      </c>
      <c r="T358" t="s">
        <v>822</v>
      </c>
      <c r="U358" t="s">
        <v>2105</v>
      </c>
      <c r="V358" t="s">
        <v>2101</v>
      </c>
      <c r="W358" t="s">
        <v>2103</v>
      </c>
      <c r="X358" t="s">
        <v>723</v>
      </c>
      <c r="Y358" t="s">
        <v>5</v>
      </c>
      <c r="Z358" t="s">
        <v>172</v>
      </c>
      <c r="AA358">
        <v>45088</v>
      </c>
      <c r="AB358" t="s">
        <v>2106</v>
      </c>
      <c r="AC358" t="s">
        <v>8067</v>
      </c>
      <c r="AD358">
        <v>19</v>
      </c>
      <c r="AE358" t="s">
        <v>2107</v>
      </c>
      <c r="AJ358" t="s">
        <v>2108</v>
      </c>
    </row>
    <row r="359" spans="1:37">
      <c r="A359">
        <v>4098</v>
      </c>
      <c r="B359" t="s">
        <v>392</v>
      </c>
      <c r="C359" t="s">
        <v>732</v>
      </c>
      <c r="D359" t="s">
        <v>2109</v>
      </c>
      <c r="E359" t="s">
        <v>164</v>
      </c>
      <c r="F359" t="s">
        <v>2110</v>
      </c>
      <c r="G359" t="s">
        <v>9807</v>
      </c>
      <c r="H359" t="s">
        <v>7633</v>
      </c>
      <c r="I359" t="s">
        <v>1981</v>
      </c>
      <c r="K359" t="s">
        <v>2111</v>
      </c>
      <c r="L359" t="s">
        <v>804</v>
      </c>
      <c r="M359" t="s">
        <v>5</v>
      </c>
      <c r="P359">
        <v>40.495539904811999</v>
      </c>
      <c r="Q359">
        <v>-86.131014737889004</v>
      </c>
      <c r="R359" t="s">
        <v>8761</v>
      </c>
      <c r="S359">
        <v>33</v>
      </c>
      <c r="T359" t="s">
        <v>822</v>
      </c>
      <c r="U359" t="s">
        <v>1973</v>
      </c>
      <c r="V359" t="s">
        <v>1974</v>
      </c>
      <c r="W359" t="s">
        <v>2112</v>
      </c>
      <c r="X359" t="s">
        <v>1976</v>
      </c>
      <c r="Y359" t="s">
        <v>1977</v>
      </c>
      <c r="Z359" t="s">
        <v>8379</v>
      </c>
      <c r="AB359" t="s">
        <v>11052</v>
      </c>
      <c r="AC359" t="s">
        <v>10286</v>
      </c>
      <c r="AD359">
        <v>23</v>
      </c>
      <c r="AE359" t="s">
        <v>11050</v>
      </c>
      <c r="AJ359" t="s">
        <v>9905</v>
      </c>
    </row>
    <row r="360" spans="1:37">
      <c r="A360">
        <v>4099</v>
      </c>
      <c r="B360" t="s">
        <v>198</v>
      </c>
      <c r="C360" t="s">
        <v>732</v>
      </c>
      <c r="D360" t="s">
        <v>2109</v>
      </c>
      <c r="E360" t="s">
        <v>164</v>
      </c>
      <c r="F360" t="s">
        <v>2113</v>
      </c>
      <c r="G360" t="s">
        <v>1759</v>
      </c>
      <c r="H360" t="s">
        <v>7634</v>
      </c>
      <c r="I360" t="s">
        <v>2114</v>
      </c>
      <c r="K360" t="s">
        <v>2111</v>
      </c>
      <c r="L360" t="s">
        <v>804</v>
      </c>
      <c r="M360" t="s">
        <v>5</v>
      </c>
      <c r="P360">
        <v>40.495539904811999</v>
      </c>
      <c r="Q360">
        <v>-86.131014737889004</v>
      </c>
      <c r="R360" t="s">
        <v>8761</v>
      </c>
      <c r="S360">
        <v>34</v>
      </c>
      <c r="T360" t="s">
        <v>822</v>
      </c>
      <c r="U360" t="s">
        <v>1973</v>
      </c>
      <c r="V360" t="s">
        <v>1974</v>
      </c>
      <c r="W360" t="s">
        <v>2112</v>
      </c>
      <c r="X360" t="s">
        <v>1976</v>
      </c>
      <c r="Y360" t="s">
        <v>1977</v>
      </c>
      <c r="Z360" t="s">
        <v>8379</v>
      </c>
      <c r="AB360" t="s">
        <v>2114</v>
      </c>
      <c r="AC360" t="s">
        <v>10286</v>
      </c>
      <c r="AD360">
        <v>23</v>
      </c>
      <c r="AE360" t="s">
        <v>2115</v>
      </c>
      <c r="AJ360" t="s">
        <v>9905</v>
      </c>
    </row>
    <row r="361" spans="1:37">
      <c r="A361">
        <v>4100</v>
      </c>
      <c r="B361" t="s">
        <v>9759</v>
      </c>
      <c r="C361" t="s">
        <v>732</v>
      </c>
      <c r="D361" t="s">
        <v>2116</v>
      </c>
      <c r="E361" t="s">
        <v>164</v>
      </c>
      <c r="F361" t="s">
        <v>2117</v>
      </c>
      <c r="G361" t="s">
        <v>1497</v>
      </c>
      <c r="H361" t="s">
        <v>1498</v>
      </c>
      <c r="I361" t="s">
        <v>2118</v>
      </c>
      <c r="J361" t="s">
        <v>2119</v>
      </c>
      <c r="K361" t="s">
        <v>1222</v>
      </c>
      <c r="L361" t="s">
        <v>170</v>
      </c>
      <c r="M361" t="s">
        <v>5</v>
      </c>
      <c r="N361">
        <v>90067</v>
      </c>
      <c r="P361">
        <v>34.059593517784897</v>
      </c>
      <c r="Q361">
        <v>-118.41392254509501</v>
      </c>
      <c r="R361" t="s">
        <v>8762</v>
      </c>
      <c r="S361">
        <v>54</v>
      </c>
      <c r="T361" t="s">
        <v>822</v>
      </c>
      <c r="U361" t="s">
        <v>2116</v>
      </c>
      <c r="V361" t="s">
        <v>2118</v>
      </c>
      <c r="W361" t="s">
        <v>1222</v>
      </c>
      <c r="X361" t="s">
        <v>1222</v>
      </c>
      <c r="Y361" t="s">
        <v>5</v>
      </c>
      <c r="Z361" t="s">
        <v>8379</v>
      </c>
      <c r="AB361" t="s">
        <v>9906</v>
      </c>
      <c r="AC361" t="s">
        <v>2121</v>
      </c>
      <c r="AD361">
        <v>30</v>
      </c>
      <c r="AE361" t="s">
        <v>2122</v>
      </c>
      <c r="AJ361" t="s">
        <v>2123</v>
      </c>
    </row>
    <row r="362" spans="1:37">
      <c r="A362">
        <v>4101</v>
      </c>
      <c r="B362" t="s">
        <v>9759</v>
      </c>
      <c r="C362" t="s">
        <v>732</v>
      </c>
      <c r="D362" t="s">
        <v>2124</v>
      </c>
      <c r="E362" t="s">
        <v>176</v>
      </c>
      <c r="F362" t="s">
        <v>2125</v>
      </c>
      <c r="G362" t="s">
        <v>1497</v>
      </c>
      <c r="H362" t="s">
        <v>1498</v>
      </c>
      <c r="I362" t="s">
        <v>1974</v>
      </c>
      <c r="J362" t="s">
        <v>2126</v>
      </c>
      <c r="K362" t="s">
        <v>2127</v>
      </c>
      <c r="L362" t="s">
        <v>836</v>
      </c>
      <c r="M362" t="s">
        <v>5</v>
      </c>
      <c r="N362">
        <v>61008</v>
      </c>
      <c r="P362">
        <v>42.236956447799599</v>
      </c>
      <c r="Q362">
        <v>-88.870705132558797</v>
      </c>
      <c r="R362" t="s">
        <v>8763</v>
      </c>
      <c r="U362" t="s">
        <v>2124</v>
      </c>
      <c r="V362" t="s">
        <v>1974</v>
      </c>
      <c r="W362" t="s">
        <v>2128</v>
      </c>
      <c r="X362" t="s">
        <v>2129</v>
      </c>
      <c r="Y362" t="s">
        <v>2130</v>
      </c>
      <c r="Z362" t="s">
        <v>8379</v>
      </c>
      <c r="AB362" t="s">
        <v>9907</v>
      </c>
      <c r="AC362" t="s">
        <v>10287</v>
      </c>
      <c r="AD362">
        <v>26</v>
      </c>
      <c r="AE362" t="s">
        <v>2131</v>
      </c>
      <c r="AJ362" t="s">
        <v>1970</v>
      </c>
    </row>
    <row r="363" spans="1:37">
      <c r="A363">
        <v>4102</v>
      </c>
      <c r="B363" t="s">
        <v>9759</v>
      </c>
      <c r="C363" t="s">
        <v>732</v>
      </c>
      <c r="D363" t="s">
        <v>10288</v>
      </c>
      <c r="E363" t="s">
        <v>164</v>
      </c>
      <c r="F363" t="s">
        <v>2132</v>
      </c>
      <c r="G363" t="s">
        <v>8068</v>
      </c>
      <c r="H363" t="s">
        <v>1498</v>
      </c>
      <c r="I363" t="s">
        <v>2133</v>
      </c>
      <c r="K363" t="s">
        <v>477</v>
      </c>
      <c r="L363" t="s">
        <v>149</v>
      </c>
      <c r="M363" t="s">
        <v>6</v>
      </c>
      <c r="P363">
        <v>45.5</v>
      </c>
      <c r="Q363">
        <v>-73.56</v>
      </c>
      <c r="R363" t="s">
        <v>1587</v>
      </c>
      <c r="S363">
        <v>10</v>
      </c>
      <c r="T363" t="s">
        <v>1595</v>
      </c>
      <c r="U363" t="s">
        <v>2132</v>
      </c>
      <c r="V363" t="s">
        <v>2133</v>
      </c>
      <c r="W363" t="s">
        <v>217</v>
      </c>
      <c r="X363" t="s">
        <v>214</v>
      </c>
      <c r="Y363" t="s">
        <v>6</v>
      </c>
      <c r="Z363" t="s">
        <v>8379</v>
      </c>
      <c r="AB363" t="s">
        <v>2134</v>
      </c>
      <c r="AC363" t="s">
        <v>2135</v>
      </c>
      <c r="AD363">
        <v>29</v>
      </c>
      <c r="AE363" t="s">
        <v>2136</v>
      </c>
      <c r="AJ363" t="s">
        <v>2137</v>
      </c>
    </row>
    <row r="364" spans="1:37">
      <c r="A364">
        <v>4103</v>
      </c>
      <c r="B364" t="s">
        <v>174</v>
      </c>
      <c r="C364" t="s">
        <v>732</v>
      </c>
      <c r="D364" t="s">
        <v>2138</v>
      </c>
      <c r="E364" t="s">
        <v>176</v>
      </c>
      <c r="F364" t="s">
        <v>2139</v>
      </c>
      <c r="G364" t="s">
        <v>2140</v>
      </c>
      <c r="H364" t="s">
        <v>1498</v>
      </c>
      <c r="I364" t="s">
        <v>2141</v>
      </c>
      <c r="J364" t="s">
        <v>2142</v>
      </c>
      <c r="K364" t="s">
        <v>561</v>
      </c>
      <c r="L364" t="s">
        <v>214</v>
      </c>
      <c r="M364" t="s">
        <v>6</v>
      </c>
      <c r="N364" t="s">
        <v>2143</v>
      </c>
      <c r="O364" t="s">
        <v>2144</v>
      </c>
      <c r="P364">
        <v>45.325596926363403</v>
      </c>
      <c r="Q364">
        <v>-75.836900830691306</v>
      </c>
      <c r="U364" t="s">
        <v>2145</v>
      </c>
      <c r="V364" t="s">
        <v>2141</v>
      </c>
      <c r="W364" t="s">
        <v>2146</v>
      </c>
      <c r="X364" t="s">
        <v>842</v>
      </c>
      <c r="Y364" t="s">
        <v>5</v>
      </c>
      <c r="Z364" t="s">
        <v>8379</v>
      </c>
      <c r="AB364" t="s">
        <v>2147</v>
      </c>
      <c r="AC364" t="s">
        <v>2148</v>
      </c>
      <c r="AD364">
        <v>26</v>
      </c>
      <c r="AE364" t="s">
        <v>9278</v>
      </c>
      <c r="AJ364" t="s">
        <v>9279</v>
      </c>
    </row>
    <row r="365" spans="1:37">
      <c r="A365">
        <v>4104</v>
      </c>
      <c r="B365" t="s">
        <v>198</v>
      </c>
      <c r="C365" t="s">
        <v>732</v>
      </c>
      <c r="D365" t="s">
        <v>2138</v>
      </c>
      <c r="E365" t="s">
        <v>176</v>
      </c>
      <c r="F365" t="s">
        <v>9281</v>
      </c>
      <c r="G365" t="s">
        <v>53</v>
      </c>
      <c r="H365" t="s">
        <v>53</v>
      </c>
      <c r="I365" t="s">
        <v>2141</v>
      </c>
      <c r="K365" t="s">
        <v>9282</v>
      </c>
      <c r="L365" t="s">
        <v>842</v>
      </c>
      <c r="M365" t="s">
        <v>5</v>
      </c>
      <c r="N365" t="s">
        <v>9283</v>
      </c>
      <c r="P365">
        <v>34.207299999999996</v>
      </c>
      <c r="Q365">
        <v>-84.140199999999993</v>
      </c>
      <c r="R365">
        <v>400</v>
      </c>
      <c r="S365">
        <v>2</v>
      </c>
      <c r="T365" t="s">
        <v>8810</v>
      </c>
      <c r="U365" t="s">
        <v>9284</v>
      </c>
      <c r="V365" t="s">
        <v>2141</v>
      </c>
      <c r="W365" t="s">
        <v>2146</v>
      </c>
      <c r="X365" t="s">
        <v>842</v>
      </c>
      <c r="Y365" t="s">
        <v>5</v>
      </c>
      <c r="Z365" t="s">
        <v>7932</v>
      </c>
      <c r="AA365">
        <v>45872</v>
      </c>
      <c r="AB365" t="s">
        <v>9285</v>
      </c>
      <c r="AC365" t="s">
        <v>9287</v>
      </c>
      <c r="AD365">
        <v>24</v>
      </c>
      <c r="AE365" t="s">
        <v>9286</v>
      </c>
    </row>
    <row r="366" spans="1:37">
      <c r="A366">
        <v>4105</v>
      </c>
      <c r="B366" t="s">
        <v>174</v>
      </c>
      <c r="C366" t="s">
        <v>732</v>
      </c>
      <c r="D366" t="s">
        <v>2157</v>
      </c>
      <c r="E366" t="s">
        <v>164</v>
      </c>
      <c r="F366" t="s">
        <v>2158</v>
      </c>
      <c r="G366" t="s">
        <v>1759</v>
      </c>
      <c r="H366" t="s">
        <v>1643</v>
      </c>
      <c r="I366" t="s">
        <v>2159</v>
      </c>
      <c r="J366" t="s">
        <v>2160</v>
      </c>
      <c r="K366" t="s">
        <v>820</v>
      </c>
      <c r="L366" t="s">
        <v>170</v>
      </c>
      <c r="M366" t="s">
        <v>5</v>
      </c>
      <c r="N366">
        <v>94538</v>
      </c>
      <c r="P366">
        <v>37.481503857326302</v>
      </c>
      <c r="Q366">
        <v>-121.933849299915</v>
      </c>
      <c r="S366">
        <v>4</v>
      </c>
      <c r="T366" t="s">
        <v>822</v>
      </c>
      <c r="U366" t="s">
        <v>2161</v>
      </c>
      <c r="V366" t="s">
        <v>1386</v>
      </c>
      <c r="W366" t="s">
        <v>1390</v>
      </c>
      <c r="X366" t="s">
        <v>755</v>
      </c>
      <c r="Y366" t="s">
        <v>5</v>
      </c>
      <c r="Z366" t="s">
        <v>8379</v>
      </c>
      <c r="AB366" t="s">
        <v>2162</v>
      </c>
      <c r="AC366" t="s">
        <v>10289</v>
      </c>
      <c r="AD366">
        <v>20</v>
      </c>
      <c r="AJ366" t="s">
        <v>2163</v>
      </c>
    </row>
    <row r="367" spans="1:37">
      <c r="A367">
        <v>4106</v>
      </c>
      <c r="B367" t="s">
        <v>392</v>
      </c>
      <c r="C367" t="s">
        <v>732</v>
      </c>
      <c r="D367" t="s">
        <v>2164</v>
      </c>
      <c r="E367" t="s">
        <v>176</v>
      </c>
      <c r="F367" t="s">
        <v>2172</v>
      </c>
      <c r="G367" t="s">
        <v>81</v>
      </c>
      <c r="H367" t="s">
        <v>1643</v>
      </c>
      <c r="I367" t="s">
        <v>2165</v>
      </c>
      <c r="J367" t="s">
        <v>2166</v>
      </c>
      <c r="K367" t="s">
        <v>2167</v>
      </c>
      <c r="L367" t="s">
        <v>182</v>
      </c>
      <c r="M367" t="s">
        <v>5</v>
      </c>
      <c r="N367">
        <v>89434</v>
      </c>
      <c r="O367" t="s">
        <v>2168</v>
      </c>
      <c r="P367">
        <v>39.537778381403697</v>
      </c>
      <c r="Q367">
        <v>-119.439104074746</v>
      </c>
      <c r="R367" t="s">
        <v>8711</v>
      </c>
      <c r="S367">
        <v>10</v>
      </c>
      <c r="T367" t="s">
        <v>822</v>
      </c>
      <c r="U367" t="s">
        <v>2161</v>
      </c>
      <c r="V367" t="s">
        <v>1386</v>
      </c>
      <c r="W367" t="s">
        <v>1390</v>
      </c>
      <c r="X367" t="s">
        <v>755</v>
      </c>
      <c r="Y367" t="s">
        <v>5</v>
      </c>
      <c r="Z367" t="s">
        <v>8379</v>
      </c>
      <c r="AB367" t="s">
        <v>2169</v>
      </c>
      <c r="AC367" t="s">
        <v>2170</v>
      </c>
      <c r="AD367">
        <v>27</v>
      </c>
      <c r="AE367" t="s">
        <v>11131</v>
      </c>
      <c r="AJ367" t="s">
        <v>2171</v>
      </c>
    </row>
    <row r="368" spans="1:37">
      <c r="A368">
        <v>4107</v>
      </c>
      <c r="B368" t="s">
        <v>174</v>
      </c>
      <c r="C368" t="s">
        <v>732</v>
      </c>
      <c r="D368" t="s">
        <v>2173</v>
      </c>
      <c r="E368" t="s">
        <v>164</v>
      </c>
      <c r="F368" t="s">
        <v>2174</v>
      </c>
      <c r="G368" t="s">
        <v>1759</v>
      </c>
      <c r="H368" t="s">
        <v>1643</v>
      </c>
      <c r="I368" t="s">
        <v>2175</v>
      </c>
      <c r="J368" t="s">
        <v>1395</v>
      </c>
      <c r="K368" t="s">
        <v>1390</v>
      </c>
      <c r="L368" t="s">
        <v>755</v>
      </c>
      <c r="M368" t="s">
        <v>5</v>
      </c>
      <c r="N368">
        <v>78725</v>
      </c>
      <c r="O368" t="s">
        <v>2176</v>
      </c>
      <c r="P368">
        <v>30.23</v>
      </c>
      <c r="Q368">
        <v>-97.6</v>
      </c>
      <c r="R368">
        <v>400</v>
      </c>
      <c r="S368">
        <v>10</v>
      </c>
      <c r="T368" t="s">
        <v>822</v>
      </c>
      <c r="U368" t="s">
        <v>1384</v>
      </c>
      <c r="V368" t="s">
        <v>1386</v>
      </c>
      <c r="W368" t="s">
        <v>1390</v>
      </c>
      <c r="X368" t="s">
        <v>755</v>
      </c>
      <c r="Y368" t="s">
        <v>5</v>
      </c>
      <c r="Z368" t="s">
        <v>8379</v>
      </c>
      <c r="AB368" t="s">
        <v>2177</v>
      </c>
      <c r="AC368" t="s">
        <v>10290</v>
      </c>
      <c r="AD368">
        <v>30</v>
      </c>
      <c r="AE368" t="s">
        <v>2178</v>
      </c>
      <c r="AJ368" t="s">
        <v>2179</v>
      </c>
    </row>
    <row r="369" spans="1:36">
      <c r="A369">
        <v>4108</v>
      </c>
      <c r="B369" t="s">
        <v>174</v>
      </c>
      <c r="C369" t="s">
        <v>732</v>
      </c>
      <c r="D369" t="s">
        <v>2180</v>
      </c>
      <c r="E369" t="s">
        <v>164</v>
      </c>
      <c r="F369" t="s">
        <v>2181</v>
      </c>
      <c r="G369" t="s">
        <v>81</v>
      </c>
      <c r="H369" t="s">
        <v>7634</v>
      </c>
      <c r="I369" t="s">
        <v>2182</v>
      </c>
      <c r="K369" t="s">
        <v>2183</v>
      </c>
      <c r="L369" t="s">
        <v>188</v>
      </c>
      <c r="M369" t="s">
        <v>5</v>
      </c>
      <c r="P369">
        <v>35.8554259702831</v>
      </c>
      <c r="Q369">
        <v>-79.570623977062894</v>
      </c>
      <c r="R369" t="s">
        <v>8696</v>
      </c>
      <c r="S369">
        <v>30</v>
      </c>
      <c r="T369" t="s">
        <v>822</v>
      </c>
      <c r="U369" t="s">
        <v>2184</v>
      </c>
      <c r="V369" t="s">
        <v>2185</v>
      </c>
      <c r="W369" t="s">
        <v>2184</v>
      </c>
      <c r="X369" t="s">
        <v>2186</v>
      </c>
      <c r="Y369" t="s">
        <v>926</v>
      </c>
      <c r="Z369" t="s">
        <v>8379</v>
      </c>
      <c r="AB369" t="s">
        <v>10291</v>
      </c>
      <c r="AC369" t="s">
        <v>10292</v>
      </c>
      <c r="AD369">
        <v>29</v>
      </c>
      <c r="AE369" t="s">
        <v>2187</v>
      </c>
      <c r="AJ369" t="s">
        <v>2182</v>
      </c>
    </row>
    <row r="370" spans="1:36">
      <c r="A370">
        <v>4109</v>
      </c>
      <c r="B370" t="s">
        <v>174</v>
      </c>
      <c r="C370" t="s">
        <v>732</v>
      </c>
      <c r="D370" t="s">
        <v>2188</v>
      </c>
      <c r="E370" t="s">
        <v>164</v>
      </c>
      <c r="F370" t="s">
        <v>2196</v>
      </c>
      <c r="G370" t="s">
        <v>1540</v>
      </c>
      <c r="H370" t="s">
        <v>9913</v>
      </c>
      <c r="I370" t="s">
        <v>2190</v>
      </c>
      <c r="J370" t="s">
        <v>2197</v>
      </c>
      <c r="K370" t="s">
        <v>2198</v>
      </c>
      <c r="L370" t="s">
        <v>308</v>
      </c>
      <c r="M370" t="s">
        <v>5</v>
      </c>
      <c r="N370">
        <v>37174</v>
      </c>
      <c r="O370" t="s">
        <v>2199</v>
      </c>
      <c r="P370">
        <v>35.727397705927601</v>
      </c>
      <c r="Q370">
        <v>-86.9670925341904</v>
      </c>
      <c r="R370" t="s">
        <v>8741</v>
      </c>
      <c r="S370">
        <v>45</v>
      </c>
      <c r="T370" t="s">
        <v>822</v>
      </c>
      <c r="U370" t="s">
        <v>2193</v>
      </c>
      <c r="V370" t="s">
        <v>2190</v>
      </c>
      <c r="W370" t="s">
        <v>1099</v>
      </c>
      <c r="X370" t="s">
        <v>916</v>
      </c>
      <c r="Y370" t="s">
        <v>5</v>
      </c>
      <c r="Z370" t="s">
        <v>8379</v>
      </c>
      <c r="AB370" t="s">
        <v>2200</v>
      </c>
      <c r="AC370" t="s">
        <v>10294</v>
      </c>
      <c r="AD370">
        <v>28</v>
      </c>
      <c r="AE370" t="s">
        <v>2201</v>
      </c>
      <c r="AJ370" t="s">
        <v>2190</v>
      </c>
    </row>
    <row r="371" spans="1:36">
      <c r="A371">
        <v>4110</v>
      </c>
      <c r="B371" t="s">
        <v>174</v>
      </c>
      <c r="C371" t="s">
        <v>732</v>
      </c>
      <c r="D371" t="s">
        <v>2188</v>
      </c>
      <c r="E371" t="s">
        <v>164</v>
      </c>
      <c r="F371" t="s">
        <v>2194</v>
      </c>
      <c r="G371" t="s">
        <v>81</v>
      </c>
      <c r="H371" t="s">
        <v>874</v>
      </c>
      <c r="I371" t="s">
        <v>2190</v>
      </c>
      <c r="K371" t="s">
        <v>1099</v>
      </c>
      <c r="L371" t="s">
        <v>916</v>
      </c>
      <c r="M371" t="s">
        <v>5</v>
      </c>
      <c r="N371">
        <v>44481</v>
      </c>
      <c r="O371" t="s">
        <v>2195</v>
      </c>
      <c r="P371">
        <v>41.1522508340096</v>
      </c>
      <c r="Q371">
        <v>-80.860397300000002</v>
      </c>
      <c r="R371">
        <v>1700</v>
      </c>
      <c r="S371">
        <v>45</v>
      </c>
      <c r="T371" t="s">
        <v>822</v>
      </c>
      <c r="U371" t="s">
        <v>2193</v>
      </c>
      <c r="V371" t="s">
        <v>2190</v>
      </c>
      <c r="W371" t="s">
        <v>1099</v>
      </c>
      <c r="X371" t="s">
        <v>916</v>
      </c>
      <c r="Y371" t="s">
        <v>5</v>
      </c>
      <c r="Z371" t="s">
        <v>8379</v>
      </c>
      <c r="AB371" t="s">
        <v>9912</v>
      </c>
      <c r="AC371" t="s">
        <v>10294</v>
      </c>
      <c r="AD371">
        <v>28</v>
      </c>
      <c r="AJ371" t="s">
        <v>2190</v>
      </c>
    </row>
    <row r="372" spans="1:36">
      <c r="A372">
        <v>4111</v>
      </c>
      <c r="B372" t="s">
        <v>174</v>
      </c>
      <c r="C372" t="s">
        <v>732</v>
      </c>
      <c r="D372" t="s">
        <v>9988</v>
      </c>
      <c r="E372" t="s">
        <v>164</v>
      </c>
      <c r="F372" t="s">
        <v>9988</v>
      </c>
      <c r="G372" t="s">
        <v>2031</v>
      </c>
      <c r="H372" t="s">
        <v>53</v>
      </c>
      <c r="I372" t="s">
        <v>9989</v>
      </c>
      <c r="J372" t="s">
        <v>9990</v>
      </c>
      <c r="K372" t="s">
        <v>2796</v>
      </c>
      <c r="L372" t="s">
        <v>808</v>
      </c>
      <c r="M372" t="s">
        <v>5</v>
      </c>
      <c r="N372">
        <v>14513</v>
      </c>
      <c r="O372" t="s">
        <v>9991</v>
      </c>
      <c r="P372">
        <v>43.055999999999997</v>
      </c>
      <c r="Q372">
        <v>77.069999999999993</v>
      </c>
      <c r="S372">
        <v>0</v>
      </c>
      <c r="T372" t="s">
        <v>822</v>
      </c>
      <c r="U372" t="s">
        <v>9988</v>
      </c>
      <c r="V372" t="s">
        <v>9989</v>
      </c>
      <c r="W372" t="s">
        <v>2796</v>
      </c>
      <c r="X372" t="s">
        <v>808</v>
      </c>
      <c r="Y372" t="s">
        <v>5</v>
      </c>
      <c r="Z372" t="s">
        <v>7932</v>
      </c>
      <c r="AA372">
        <v>45918</v>
      </c>
      <c r="AB372" t="s">
        <v>9992</v>
      </c>
      <c r="AC372" t="s">
        <v>9993</v>
      </c>
      <c r="AD372">
        <v>22</v>
      </c>
    </row>
    <row r="373" spans="1:36">
      <c r="A373">
        <v>4112</v>
      </c>
      <c r="B373" t="s">
        <v>392</v>
      </c>
      <c r="C373" t="s">
        <v>732</v>
      </c>
      <c r="D373" t="s">
        <v>2202</v>
      </c>
      <c r="E373" t="s">
        <v>176</v>
      </c>
      <c r="F373" t="s">
        <v>2203</v>
      </c>
      <c r="G373" t="s">
        <v>81</v>
      </c>
      <c r="H373" t="s">
        <v>1498</v>
      </c>
      <c r="I373" t="s">
        <v>2204</v>
      </c>
      <c r="K373" t="s">
        <v>2205</v>
      </c>
      <c r="L373" t="s">
        <v>214</v>
      </c>
      <c r="M373" t="s">
        <v>6</v>
      </c>
      <c r="P373">
        <v>42.780691799905497</v>
      </c>
      <c r="Q373">
        <v>-81.177635625357595</v>
      </c>
      <c r="R373" t="s">
        <v>8750</v>
      </c>
      <c r="S373">
        <v>90</v>
      </c>
      <c r="T373" t="s">
        <v>822</v>
      </c>
      <c r="U373" t="s">
        <v>2206</v>
      </c>
      <c r="V373" t="s">
        <v>2207</v>
      </c>
      <c r="W373" t="s">
        <v>2208</v>
      </c>
      <c r="X373" t="s">
        <v>2209</v>
      </c>
      <c r="Y373" t="s">
        <v>907</v>
      </c>
      <c r="Z373" t="s">
        <v>172</v>
      </c>
      <c r="AA373">
        <v>45096</v>
      </c>
      <c r="AB373" t="s">
        <v>2210</v>
      </c>
      <c r="AC373" t="s">
        <v>8069</v>
      </c>
      <c r="AD373">
        <v>28</v>
      </c>
      <c r="AE373" t="s">
        <v>2211</v>
      </c>
      <c r="AJ373" t="s">
        <v>2212</v>
      </c>
    </row>
    <row r="374" spans="1:36">
      <c r="A374">
        <v>4113</v>
      </c>
      <c r="B374" t="s">
        <v>9759</v>
      </c>
      <c r="C374" t="s">
        <v>732</v>
      </c>
      <c r="D374" t="s">
        <v>2213</v>
      </c>
      <c r="E374" t="s">
        <v>164</v>
      </c>
      <c r="F374" t="s">
        <v>2214</v>
      </c>
      <c r="G374" t="s">
        <v>1540</v>
      </c>
      <c r="H374" t="s">
        <v>874</v>
      </c>
      <c r="I374" t="s">
        <v>2215</v>
      </c>
      <c r="J374" t="s">
        <v>2216</v>
      </c>
      <c r="K374" t="s">
        <v>2217</v>
      </c>
      <c r="L374" t="s">
        <v>436</v>
      </c>
      <c r="M374" t="s">
        <v>5</v>
      </c>
      <c r="N374">
        <v>48640</v>
      </c>
      <c r="O374" t="s">
        <v>2218</v>
      </c>
      <c r="P374">
        <v>43.6053908558237</v>
      </c>
      <c r="Q374">
        <v>-84.207910228618701</v>
      </c>
      <c r="R374">
        <v>265</v>
      </c>
      <c r="S374">
        <v>1</v>
      </c>
      <c r="T374" t="s">
        <v>822</v>
      </c>
      <c r="U374" t="s">
        <v>2219</v>
      </c>
      <c r="V374" t="s">
        <v>2215</v>
      </c>
      <c r="W374" t="s">
        <v>2217</v>
      </c>
      <c r="X374" t="s">
        <v>436</v>
      </c>
      <c r="Y374" t="s">
        <v>5</v>
      </c>
      <c r="Z374" t="s">
        <v>172</v>
      </c>
      <c r="AA374">
        <v>44779</v>
      </c>
      <c r="AB374" t="s">
        <v>2220</v>
      </c>
      <c r="AC374" t="s">
        <v>2221</v>
      </c>
      <c r="AD374">
        <v>25</v>
      </c>
      <c r="AJ374" t="s">
        <v>2222</v>
      </c>
    </row>
    <row r="375" spans="1:36">
      <c r="A375">
        <v>4114</v>
      </c>
      <c r="B375" t="s">
        <v>198</v>
      </c>
      <c r="C375" t="s">
        <v>732</v>
      </c>
      <c r="D375" t="s">
        <v>2223</v>
      </c>
      <c r="E375" t="s">
        <v>164</v>
      </c>
      <c r="F375" t="s">
        <v>2234</v>
      </c>
      <c r="G375" t="s">
        <v>1759</v>
      </c>
      <c r="H375" t="s">
        <v>1682</v>
      </c>
      <c r="I375" t="s">
        <v>2226</v>
      </c>
      <c r="J375" t="s">
        <v>2235</v>
      </c>
      <c r="K375" t="s">
        <v>2236</v>
      </c>
      <c r="L375" t="s">
        <v>916</v>
      </c>
      <c r="M375" t="s">
        <v>5</v>
      </c>
      <c r="N375">
        <v>45377</v>
      </c>
      <c r="O375" t="s">
        <v>2237</v>
      </c>
      <c r="P375">
        <v>39.899899465573</v>
      </c>
      <c r="Q375">
        <v>-84.193602704197801</v>
      </c>
      <c r="R375" t="s">
        <v>8701</v>
      </c>
      <c r="U375" t="s">
        <v>2223</v>
      </c>
      <c r="V375" t="s">
        <v>2226</v>
      </c>
      <c r="W375" t="s">
        <v>2230</v>
      </c>
      <c r="X375" t="s">
        <v>916</v>
      </c>
      <c r="Y375" t="s">
        <v>5</v>
      </c>
      <c r="Z375" t="s">
        <v>172</v>
      </c>
      <c r="AA375">
        <v>44779</v>
      </c>
      <c r="AB375" t="s">
        <v>2238</v>
      </c>
      <c r="AC375" t="s">
        <v>8070</v>
      </c>
      <c r="AD375">
        <v>25</v>
      </c>
      <c r="AE375" t="s">
        <v>2239</v>
      </c>
      <c r="AJ375" t="s">
        <v>2233</v>
      </c>
    </row>
    <row r="376" spans="1:36">
      <c r="A376">
        <v>4115</v>
      </c>
      <c r="B376" t="s">
        <v>198</v>
      </c>
      <c r="C376" t="s">
        <v>732</v>
      </c>
      <c r="D376" t="s">
        <v>2223</v>
      </c>
      <c r="E376" t="s">
        <v>164</v>
      </c>
      <c r="F376" t="s">
        <v>2234</v>
      </c>
      <c r="G376" t="s">
        <v>1540</v>
      </c>
      <c r="H376" t="s">
        <v>1682</v>
      </c>
      <c r="I376" t="s">
        <v>2226</v>
      </c>
      <c r="J376" t="s">
        <v>2235</v>
      </c>
      <c r="K376" t="s">
        <v>2236</v>
      </c>
      <c r="L376" t="s">
        <v>916</v>
      </c>
      <c r="M376" t="s">
        <v>5</v>
      </c>
      <c r="N376">
        <v>45377</v>
      </c>
      <c r="O376" t="s">
        <v>2237</v>
      </c>
      <c r="P376">
        <v>39.899899465573</v>
      </c>
      <c r="Q376">
        <v>-84.193602704197801</v>
      </c>
      <c r="R376" t="s">
        <v>8701</v>
      </c>
      <c r="U376" t="s">
        <v>2223</v>
      </c>
      <c r="V376" t="s">
        <v>2226</v>
      </c>
      <c r="W376" t="s">
        <v>2230</v>
      </c>
      <c r="X376" t="s">
        <v>916</v>
      </c>
      <c r="Y376" t="s">
        <v>5</v>
      </c>
      <c r="Z376" t="s">
        <v>172</v>
      </c>
      <c r="AA376">
        <v>44779</v>
      </c>
      <c r="AB376" t="s">
        <v>2240</v>
      </c>
      <c r="AC376" t="s">
        <v>8071</v>
      </c>
      <c r="AD376">
        <v>25</v>
      </c>
      <c r="AE376" t="s">
        <v>2241</v>
      </c>
      <c r="AJ376" t="s">
        <v>2233</v>
      </c>
    </row>
    <row r="377" spans="1:36">
      <c r="A377">
        <v>4116</v>
      </c>
      <c r="B377" t="s">
        <v>198</v>
      </c>
      <c r="C377" t="s">
        <v>732</v>
      </c>
      <c r="D377" t="s">
        <v>2223</v>
      </c>
      <c r="E377" t="s">
        <v>164</v>
      </c>
      <c r="F377" t="s">
        <v>2234</v>
      </c>
      <c r="G377" t="s">
        <v>1759</v>
      </c>
      <c r="H377" t="s">
        <v>874</v>
      </c>
      <c r="I377" t="s">
        <v>2226</v>
      </c>
      <c r="J377" t="s">
        <v>2235</v>
      </c>
      <c r="K377" t="s">
        <v>2236</v>
      </c>
      <c r="L377" t="s">
        <v>916</v>
      </c>
      <c r="M377" t="s">
        <v>5</v>
      </c>
      <c r="N377">
        <v>45377</v>
      </c>
      <c r="O377" t="s">
        <v>2237</v>
      </c>
      <c r="P377">
        <v>39.899899465573</v>
      </c>
      <c r="Q377">
        <v>-84.193602704197801</v>
      </c>
      <c r="R377" t="s">
        <v>8701</v>
      </c>
      <c r="U377" t="s">
        <v>2223</v>
      </c>
      <c r="V377" t="s">
        <v>2226</v>
      </c>
      <c r="W377" t="s">
        <v>2230</v>
      </c>
      <c r="X377" t="s">
        <v>916</v>
      </c>
      <c r="Y377" t="s">
        <v>5</v>
      </c>
      <c r="Z377" t="s">
        <v>172</v>
      </c>
      <c r="AA377">
        <v>44779</v>
      </c>
      <c r="AB377" t="s">
        <v>2242</v>
      </c>
      <c r="AC377" t="s">
        <v>8070</v>
      </c>
      <c r="AD377">
        <v>25</v>
      </c>
      <c r="AE377" t="s">
        <v>2243</v>
      </c>
      <c r="AJ377" t="s">
        <v>2233</v>
      </c>
    </row>
    <row r="378" spans="1:36">
      <c r="A378">
        <v>4117</v>
      </c>
      <c r="B378" t="s">
        <v>161</v>
      </c>
      <c r="C378" t="s">
        <v>732</v>
      </c>
      <c r="D378" t="s">
        <v>2223</v>
      </c>
      <c r="E378" t="s">
        <v>164</v>
      </c>
      <c r="F378" t="s">
        <v>2224</v>
      </c>
      <c r="G378" t="s">
        <v>1540</v>
      </c>
      <c r="H378" t="s">
        <v>2225</v>
      </c>
      <c r="I378" t="s">
        <v>2226</v>
      </c>
      <c r="J378" t="s">
        <v>2227</v>
      </c>
      <c r="K378" t="s">
        <v>2228</v>
      </c>
      <c r="L378" t="s">
        <v>916</v>
      </c>
      <c r="M378" t="s">
        <v>5</v>
      </c>
      <c r="N378">
        <v>45420</v>
      </c>
      <c r="O378" t="s">
        <v>2229</v>
      </c>
      <c r="P378">
        <v>39.715498402451701</v>
      </c>
      <c r="Q378">
        <v>-84.111824546531196</v>
      </c>
      <c r="R378">
        <v>100</v>
      </c>
      <c r="U378" t="s">
        <v>2223</v>
      </c>
      <c r="V378" t="s">
        <v>2226</v>
      </c>
      <c r="W378" t="s">
        <v>2230</v>
      </c>
      <c r="X378" t="s">
        <v>916</v>
      </c>
      <c r="Y378" t="s">
        <v>5</v>
      </c>
      <c r="Z378" t="s">
        <v>172</v>
      </c>
      <c r="AA378">
        <v>44891</v>
      </c>
      <c r="AB378" t="s">
        <v>2231</v>
      </c>
      <c r="AC378" t="s">
        <v>8071</v>
      </c>
      <c r="AD378">
        <v>25</v>
      </c>
      <c r="AE378" t="s">
        <v>2232</v>
      </c>
      <c r="AJ378" t="s">
        <v>2233</v>
      </c>
    </row>
    <row r="379" spans="1:36">
      <c r="A379">
        <v>4118</v>
      </c>
      <c r="B379" t="s">
        <v>198</v>
      </c>
      <c r="C379" t="s">
        <v>732</v>
      </c>
      <c r="D379" t="s">
        <v>9994</v>
      </c>
      <c r="E379" t="s">
        <v>164</v>
      </c>
      <c r="F379" t="s">
        <v>9994</v>
      </c>
      <c r="G379" t="s">
        <v>2031</v>
      </c>
      <c r="H379" t="s">
        <v>9999</v>
      </c>
      <c r="I379" t="s">
        <v>9995</v>
      </c>
      <c r="J379" t="s">
        <v>9996</v>
      </c>
      <c r="K379" t="s">
        <v>9997</v>
      </c>
      <c r="L379" t="s">
        <v>3405</v>
      </c>
      <c r="M379" t="s">
        <v>5</v>
      </c>
      <c r="N379">
        <v>97062</v>
      </c>
      <c r="O379" t="s">
        <v>9998</v>
      </c>
      <c r="P379">
        <v>45.381300000000003</v>
      </c>
      <c r="Q379">
        <v>122.7937</v>
      </c>
      <c r="U379" t="s">
        <v>9994</v>
      </c>
      <c r="V379" t="s">
        <v>9995</v>
      </c>
      <c r="W379" t="s">
        <v>9997</v>
      </c>
      <c r="X379" t="s">
        <v>3405</v>
      </c>
      <c r="Y379" t="s">
        <v>5</v>
      </c>
      <c r="Z379" t="s">
        <v>7932</v>
      </c>
      <c r="AA379">
        <v>45918</v>
      </c>
      <c r="AB379" t="s">
        <v>10001</v>
      </c>
      <c r="AC379" t="s">
        <v>10298</v>
      </c>
      <c r="AD379">
        <v>25</v>
      </c>
      <c r="AE379" t="s">
        <v>10000</v>
      </c>
    </row>
    <row r="380" spans="1:36">
      <c r="A380">
        <v>5001</v>
      </c>
      <c r="B380" t="s">
        <v>174</v>
      </c>
      <c r="C380" t="s">
        <v>2244</v>
      </c>
      <c r="D380" t="s">
        <v>9749</v>
      </c>
      <c r="E380" t="s">
        <v>164</v>
      </c>
      <c r="F380" t="s">
        <v>9749</v>
      </c>
      <c r="G380" t="s">
        <v>2270</v>
      </c>
      <c r="H380" t="s">
        <v>2314</v>
      </c>
      <c r="I380" t="s">
        <v>1545</v>
      </c>
      <c r="J380" t="s">
        <v>2329</v>
      </c>
      <c r="K380" t="s">
        <v>1547</v>
      </c>
      <c r="L380" t="s">
        <v>804</v>
      </c>
      <c r="M380" t="s">
        <v>5</v>
      </c>
      <c r="N380">
        <v>46013</v>
      </c>
      <c r="O380" t="s">
        <v>1548</v>
      </c>
      <c r="P380">
        <v>40.040045018995301</v>
      </c>
      <c r="Q380">
        <v>-85.728024971171905</v>
      </c>
      <c r="U380" t="s">
        <v>9749</v>
      </c>
      <c r="V380" t="s">
        <v>1545</v>
      </c>
      <c r="W380" t="s">
        <v>1549</v>
      </c>
      <c r="X380" t="s">
        <v>182</v>
      </c>
      <c r="Y380" t="s">
        <v>5</v>
      </c>
      <c r="Z380" t="s">
        <v>9752</v>
      </c>
      <c r="AB380" t="s">
        <v>2330</v>
      </c>
      <c r="AC380" t="s">
        <v>1551</v>
      </c>
      <c r="AD380">
        <v>22</v>
      </c>
      <c r="AE380" t="s">
        <v>2331</v>
      </c>
      <c r="AJ380" t="s">
        <v>1545</v>
      </c>
    </row>
    <row r="381" spans="1:36">
      <c r="A381">
        <v>5002</v>
      </c>
      <c r="B381" t="s">
        <v>174</v>
      </c>
      <c r="C381" t="s">
        <v>2244</v>
      </c>
      <c r="D381" t="s">
        <v>9749</v>
      </c>
      <c r="E381" t="s">
        <v>164</v>
      </c>
      <c r="F381" t="s">
        <v>9749</v>
      </c>
      <c r="G381" t="s">
        <v>2270</v>
      </c>
      <c r="H381" t="s">
        <v>2332</v>
      </c>
      <c r="I381" t="s">
        <v>1545</v>
      </c>
      <c r="J381" t="s">
        <v>2329</v>
      </c>
      <c r="K381" t="s">
        <v>1547</v>
      </c>
      <c r="L381" t="s">
        <v>804</v>
      </c>
      <c r="M381" t="s">
        <v>5</v>
      </c>
      <c r="N381">
        <v>46013</v>
      </c>
      <c r="O381" t="s">
        <v>1548</v>
      </c>
      <c r="P381">
        <v>40.040045018995301</v>
      </c>
      <c r="Q381">
        <v>-85.728024971171905</v>
      </c>
      <c r="U381" t="s">
        <v>9749</v>
      </c>
      <c r="V381" t="s">
        <v>1545</v>
      </c>
      <c r="W381" t="s">
        <v>1549</v>
      </c>
      <c r="X381" t="s">
        <v>182</v>
      </c>
      <c r="Y381" t="s">
        <v>5</v>
      </c>
      <c r="Z381" t="s">
        <v>9752</v>
      </c>
      <c r="AB381" t="s">
        <v>2330</v>
      </c>
      <c r="AC381" t="s">
        <v>1551</v>
      </c>
      <c r="AD381">
        <v>22</v>
      </c>
      <c r="AE381" t="s">
        <v>2333</v>
      </c>
      <c r="AJ381" t="s">
        <v>1545</v>
      </c>
    </row>
    <row r="382" spans="1:36">
      <c r="A382">
        <v>5003</v>
      </c>
      <c r="B382" t="s">
        <v>174</v>
      </c>
      <c r="C382" t="s">
        <v>2244</v>
      </c>
      <c r="D382" t="s">
        <v>2269</v>
      </c>
      <c r="E382" t="s">
        <v>164</v>
      </c>
      <c r="F382" t="s">
        <v>2269</v>
      </c>
      <c r="G382" t="s">
        <v>2270</v>
      </c>
      <c r="H382" t="s">
        <v>2271</v>
      </c>
      <c r="I382" t="s">
        <v>2272</v>
      </c>
      <c r="J382" t="s">
        <v>2273</v>
      </c>
      <c r="K382" t="s">
        <v>2274</v>
      </c>
      <c r="L382" t="s">
        <v>170</v>
      </c>
      <c r="M382" t="s">
        <v>5</v>
      </c>
      <c r="N382">
        <v>94804</v>
      </c>
      <c r="O382" t="s">
        <v>2275</v>
      </c>
      <c r="P382">
        <v>37.9208482060344</v>
      </c>
      <c r="Q382">
        <v>-122.352250245024</v>
      </c>
      <c r="R382">
        <v>30</v>
      </c>
      <c r="U382" t="s">
        <v>2269</v>
      </c>
      <c r="V382" t="s">
        <v>2272</v>
      </c>
      <c r="W382" t="s">
        <v>2274</v>
      </c>
      <c r="X382" t="s">
        <v>170</v>
      </c>
      <c r="Y382" t="s">
        <v>5</v>
      </c>
      <c r="Z382" t="s">
        <v>2254</v>
      </c>
      <c r="AA382">
        <v>44417</v>
      </c>
      <c r="AB382" t="s">
        <v>2276</v>
      </c>
      <c r="AC382" t="s">
        <v>2277</v>
      </c>
      <c r="AD382">
        <v>19</v>
      </c>
      <c r="AE382" t="s">
        <v>2278</v>
      </c>
      <c r="AJ382" t="s">
        <v>2279</v>
      </c>
    </row>
    <row r="383" spans="1:36">
      <c r="A383">
        <v>5004</v>
      </c>
      <c r="B383" t="s">
        <v>174</v>
      </c>
      <c r="C383" t="s">
        <v>2244</v>
      </c>
      <c r="D383" t="s">
        <v>7796</v>
      </c>
      <c r="E383" t="s">
        <v>164</v>
      </c>
      <c r="F383" t="s">
        <v>7799</v>
      </c>
      <c r="G383" t="s">
        <v>7769</v>
      </c>
      <c r="H383" t="s">
        <v>8002</v>
      </c>
      <c r="I383" t="s">
        <v>7795</v>
      </c>
      <c r="J383" t="s">
        <v>7802</v>
      </c>
      <c r="K383" t="s">
        <v>7803</v>
      </c>
      <c r="L383" t="s">
        <v>804</v>
      </c>
      <c r="M383" t="s">
        <v>5</v>
      </c>
      <c r="N383">
        <v>47201</v>
      </c>
      <c r="P383">
        <v>40.604878351048299</v>
      </c>
      <c r="Q383">
        <v>-85.858077579154894</v>
      </c>
      <c r="U383" t="s">
        <v>7800</v>
      </c>
      <c r="V383" t="s">
        <v>7801</v>
      </c>
      <c r="W383" t="s">
        <v>2285</v>
      </c>
      <c r="X383" t="s">
        <v>804</v>
      </c>
      <c r="Y383" t="s">
        <v>5</v>
      </c>
      <c r="Z383" t="s">
        <v>760</v>
      </c>
      <c r="AA383">
        <v>45529</v>
      </c>
      <c r="AB383" t="s">
        <v>7797</v>
      </c>
      <c r="AC383" t="s">
        <v>8004</v>
      </c>
      <c r="AD383">
        <v>30</v>
      </c>
      <c r="AE383" t="s">
        <v>7798</v>
      </c>
    </row>
    <row r="384" spans="1:36">
      <c r="A384">
        <v>5005</v>
      </c>
      <c r="B384" t="s">
        <v>161</v>
      </c>
      <c r="C384" t="s">
        <v>2244</v>
      </c>
      <c r="D384" t="s">
        <v>2280</v>
      </c>
      <c r="E384" t="s">
        <v>164</v>
      </c>
      <c r="F384" t="s">
        <v>2281</v>
      </c>
      <c r="G384" t="s">
        <v>2247</v>
      </c>
      <c r="H384" t="s">
        <v>8072</v>
      </c>
      <c r="I384" t="s">
        <v>2283</v>
      </c>
      <c r="J384" t="s">
        <v>2284</v>
      </c>
      <c r="K384" t="s">
        <v>2285</v>
      </c>
      <c r="L384" t="s">
        <v>916</v>
      </c>
      <c r="M384" t="s">
        <v>5</v>
      </c>
      <c r="N384">
        <v>43212</v>
      </c>
      <c r="O384" t="s">
        <v>2286</v>
      </c>
      <c r="P384">
        <v>39.9976328506567</v>
      </c>
      <c r="Q384">
        <v>-83.042169807956597</v>
      </c>
      <c r="R384">
        <v>15</v>
      </c>
      <c r="S384">
        <v>100</v>
      </c>
      <c r="U384" t="s">
        <v>2280</v>
      </c>
      <c r="V384" t="s">
        <v>2283</v>
      </c>
      <c r="W384" t="s">
        <v>2285</v>
      </c>
      <c r="X384" t="s">
        <v>916</v>
      </c>
      <c r="Y384" t="s">
        <v>5</v>
      </c>
      <c r="Z384" t="s">
        <v>312</v>
      </c>
      <c r="AA384">
        <v>45432</v>
      </c>
      <c r="AB384" t="s">
        <v>313</v>
      </c>
      <c r="AC384" t="s">
        <v>2287</v>
      </c>
      <c r="AD384">
        <v>24</v>
      </c>
      <c r="AF384" t="s">
        <v>2288</v>
      </c>
      <c r="AG384" t="s">
        <v>2289</v>
      </c>
      <c r="AH384" t="s">
        <v>2290</v>
      </c>
      <c r="AJ384" t="s">
        <v>313</v>
      </c>
    </row>
    <row r="385" spans="1:36">
      <c r="A385">
        <v>5006</v>
      </c>
      <c r="B385" t="s">
        <v>161</v>
      </c>
      <c r="C385" t="s">
        <v>2244</v>
      </c>
      <c r="D385" t="s">
        <v>2280</v>
      </c>
      <c r="E385" t="s">
        <v>164</v>
      </c>
      <c r="F385" t="s">
        <v>2281</v>
      </c>
      <c r="G385" t="s">
        <v>2270</v>
      </c>
      <c r="H385" t="s">
        <v>2271</v>
      </c>
      <c r="I385" t="s">
        <v>2283</v>
      </c>
      <c r="J385" t="s">
        <v>2284</v>
      </c>
      <c r="K385" t="s">
        <v>2285</v>
      </c>
      <c r="L385" t="s">
        <v>916</v>
      </c>
      <c r="M385" t="s">
        <v>5</v>
      </c>
      <c r="N385">
        <v>43212</v>
      </c>
      <c r="O385" t="s">
        <v>2286</v>
      </c>
      <c r="P385">
        <v>39.9976328506567</v>
      </c>
      <c r="Q385">
        <v>-83.042169807956597</v>
      </c>
      <c r="R385">
        <v>15</v>
      </c>
      <c r="S385">
        <v>100</v>
      </c>
      <c r="U385" t="s">
        <v>2280</v>
      </c>
      <c r="V385" t="s">
        <v>2283</v>
      </c>
      <c r="W385" t="s">
        <v>2285</v>
      </c>
      <c r="X385" t="s">
        <v>916</v>
      </c>
      <c r="Y385" t="s">
        <v>5</v>
      </c>
      <c r="Z385" t="s">
        <v>312</v>
      </c>
      <c r="AA385">
        <v>45432</v>
      </c>
      <c r="AB385" t="s">
        <v>313</v>
      </c>
      <c r="AC385" t="s">
        <v>2287</v>
      </c>
      <c r="AD385">
        <v>24</v>
      </c>
      <c r="AF385" t="s">
        <v>2288</v>
      </c>
      <c r="AG385" t="s">
        <v>2289</v>
      </c>
      <c r="AH385" t="s">
        <v>2290</v>
      </c>
      <c r="AJ385" t="s">
        <v>313</v>
      </c>
    </row>
    <row r="386" spans="1:36">
      <c r="A386">
        <v>5007</v>
      </c>
      <c r="B386" t="s">
        <v>174</v>
      </c>
      <c r="C386" t="s">
        <v>2244</v>
      </c>
      <c r="D386" t="s">
        <v>10750</v>
      </c>
      <c r="E386" t="s">
        <v>164</v>
      </c>
      <c r="F386" t="s">
        <v>10751</v>
      </c>
      <c r="G386" t="s">
        <v>10759</v>
      </c>
      <c r="H386" t="s">
        <v>10760</v>
      </c>
      <c r="I386" t="s">
        <v>10756</v>
      </c>
      <c r="J386" t="s">
        <v>10752</v>
      </c>
      <c r="K386" t="s">
        <v>10753</v>
      </c>
      <c r="L386" t="s">
        <v>740</v>
      </c>
      <c r="M386" t="s">
        <v>5</v>
      </c>
      <c r="N386" t="s">
        <v>10754</v>
      </c>
      <c r="O386" t="s">
        <v>10755</v>
      </c>
      <c r="P386">
        <v>42.185499999999998</v>
      </c>
      <c r="Q386">
        <v>-71.204999999999998</v>
      </c>
      <c r="U386" t="s">
        <v>10750</v>
      </c>
      <c r="V386" t="s">
        <v>10756</v>
      </c>
      <c r="W386" t="s">
        <v>10753</v>
      </c>
      <c r="X386" t="s">
        <v>740</v>
      </c>
      <c r="Y386" t="s">
        <v>5</v>
      </c>
      <c r="Z386" t="s">
        <v>7932</v>
      </c>
      <c r="AA386">
        <v>46063</v>
      </c>
      <c r="AB386" t="s">
        <v>10757</v>
      </c>
      <c r="AC386" t="s">
        <v>10758</v>
      </c>
      <c r="AD386">
        <v>31</v>
      </c>
    </row>
    <row r="387" spans="1:36">
      <c r="A387">
        <v>5008</v>
      </c>
      <c r="B387" t="s">
        <v>198</v>
      </c>
      <c r="C387" t="s">
        <v>2244</v>
      </c>
      <c r="D387" t="s">
        <v>1526</v>
      </c>
      <c r="E387" t="s">
        <v>164</v>
      </c>
      <c r="F387" t="s">
        <v>1527</v>
      </c>
      <c r="G387" t="s">
        <v>2270</v>
      </c>
      <c r="H387" t="s">
        <v>2271</v>
      </c>
      <c r="I387" t="s">
        <v>1528</v>
      </c>
      <c r="J387" t="s">
        <v>1529</v>
      </c>
      <c r="K387" t="s">
        <v>1530</v>
      </c>
      <c r="L387" t="s">
        <v>878</v>
      </c>
      <c r="M387" t="s">
        <v>5</v>
      </c>
      <c r="N387">
        <v>42101</v>
      </c>
      <c r="O387" t="s">
        <v>1531</v>
      </c>
      <c r="P387">
        <v>37.04</v>
      </c>
      <c r="Q387">
        <v>-86.32</v>
      </c>
      <c r="S387">
        <v>30</v>
      </c>
      <c r="T387" t="s">
        <v>1595</v>
      </c>
      <c r="U387" t="s">
        <v>1526</v>
      </c>
      <c r="V387" t="s">
        <v>1528</v>
      </c>
      <c r="W387" t="s">
        <v>1533</v>
      </c>
      <c r="X387" t="s">
        <v>1534</v>
      </c>
      <c r="Y387" t="s">
        <v>926</v>
      </c>
      <c r="Z387" t="s">
        <v>9771</v>
      </c>
      <c r="AB387" t="s">
        <v>2300</v>
      </c>
      <c r="AC387" t="s">
        <v>10299</v>
      </c>
      <c r="AD387">
        <v>30</v>
      </c>
      <c r="AE387" t="s">
        <v>10005</v>
      </c>
    </row>
    <row r="388" spans="1:36">
      <c r="A388">
        <v>5009</v>
      </c>
      <c r="B388" t="s">
        <v>174</v>
      </c>
      <c r="C388" t="s">
        <v>2244</v>
      </c>
      <c r="D388" t="s">
        <v>1526</v>
      </c>
      <c r="E388" t="s">
        <v>164</v>
      </c>
      <c r="F388" t="s">
        <v>2301</v>
      </c>
      <c r="G388" t="s">
        <v>2270</v>
      </c>
      <c r="H388" t="s">
        <v>2271</v>
      </c>
      <c r="I388" t="s">
        <v>1528</v>
      </c>
      <c r="J388" t="s">
        <v>2302</v>
      </c>
      <c r="K388" t="s">
        <v>1542</v>
      </c>
      <c r="L388" t="s">
        <v>308</v>
      </c>
      <c r="M388" t="s">
        <v>5</v>
      </c>
      <c r="N388">
        <v>37167</v>
      </c>
      <c r="O388" t="s">
        <v>1543</v>
      </c>
      <c r="P388">
        <v>36.217687117253597</v>
      </c>
      <c r="Q388">
        <v>-86.461029528818699</v>
      </c>
      <c r="R388">
        <v>400</v>
      </c>
      <c r="U388" t="s">
        <v>1526</v>
      </c>
      <c r="V388" t="s">
        <v>1528</v>
      </c>
      <c r="W388" t="s">
        <v>1533</v>
      </c>
      <c r="X388" t="s">
        <v>1534</v>
      </c>
      <c r="Y388" t="s">
        <v>926</v>
      </c>
      <c r="Z388" t="s">
        <v>8379</v>
      </c>
      <c r="AB388" t="s">
        <v>2303</v>
      </c>
      <c r="AC388" t="s">
        <v>10299</v>
      </c>
      <c r="AD388">
        <v>30</v>
      </c>
      <c r="AE388" t="s">
        <v>10004</v>
      </c>
    </row>
    <row r="389" spans="1:36">
      <c r="A389">
        <v>5010</v>
      </c>
      <c r="B389" t="s">
        <v>9759</v>
      </c>
      <c r="C389" t="s">
        <v>2244</v>
      </c>
      <c r="D389" t="s">
        <v>2304</v>
      </c>
      <c r="E389" t="s">
        <v>176</v>
      </c>
      <c r="F389" t="s">
        <v>2305</v>
      </c>
      <c r="G389" t="s">
        <v>2270</v>
      </c>
      <c r="H389" t="s">
        <v>2271</v>
      </c>
      <c r="I389" t="s">
        <v>2306</v>
      </c>
      <c r="J389" t="s">
        <v>2307</v>
      </c>
      <c r="K389" t="s">
        <v>2305</v>
      </c>
      <c r="L389" t="s">
        <v>436</v>
      </c>
      <c r="M389" t="s">
        <v>5</v>
      </c>
      <c r="N389">
        <v>48030</v>
      </c>
      <c r="O389" t="s">
        <v>2308</v>
      </c>
      <c r="P389">
        <v>42.475023405197199</v>
      </c>
      <c r="Q389">
        <v>-83.092156273002203</v>
      </c>
      <c r="R389">
        <v>20</v>
      </c>
      <c r="S389">
        <v>400</v>
      </c>
      <c r="T389" t="s">
        <v>1648</v>
      </c>
      <c r="U389" t="s">
        <v>2309</v>
      </c>
      <c r="V389" t="s">
        <v>2310</v>
      </c>
      <c r="W389" t="s">
        <v>2061</v>
      </c>
      <c r="X389" t="s">
        <v>436</v>
      </c>
      <c r="Y389" t="s">
        <v>5</v>
      </c>
      <c r="Z389" t="s">
        <v>172</v>
      </c>
      <c r="AA389">
        <v>44044</v>
      </c>
      <c r="AB389" t="s">
        <v>2311</v>
      </c>
      <c r="AC389" t="s">
        <v>2312</v>
      </c>
      <c r="AD389">
        <v>28</v>
      </c>
      <c r="AJ389" t="s">
        <v>2313</v>
      </c>
    </row>
    <row r="390" spans="1:36">
      <c r="A390">
        <v>5011</v>
      </c>
      <c r="B390" t="s">
        <v>9759</v>
      </c>
      <c r="C390" t="s">
        <v>2244</v>
      </c>
      <c r="D390" t="s">
        <v>2304</v>
      </c>
      <c r="E390" t="s">
        <v>176</v>
      </c>
      <c r="F390" t="s">
        <v>2305</v>
      </c>
      <c r="G390" t="s">
        <v>2270</v>
      </c>
      <c r="H390" t="s">
        <v>2314</v>
      </c>
      <c r="I390" t="s">
        <v>2306</v>
      </c>
      <c r="J390" t="s">
        <v>2307</v>
      </c>
      <c r="K390" t="s">
        <v>2305</v>
      </c>
      <c r="L390" t="s">
        <v>436</v>
      </c>
      <c r="M390" t="s">
        <v>5</v>
      </c>
      <c r="N390">
        <v>48030</v>
      </c>
      <c r="O390" t="s">
        <v>2308</v>
      </c>
      <c r="P390">
        <v>42.475023405197199</v>
      </c>
      <c r="Q390">
        <v>-83.092156273002203</v>
      </c>
      <c r="R390">
        <v>20</v>
      </c>
      <c r="S390">
        <v>400</v>
      </c>
      <c r="T390" t="s">
        <v>1648</v>
      </c>
      <c r="U390" t="s">
        <v>2309</v>
      </c>
      <c r="V390" t="s">
        <v>2310</v>
      </c>
      <c r="W390" t="s">
        <v>2061</v>
      </c>
      <c r="X390" t="s">
        <v>436</v>
      </c>
      <c r="Y390" t="s">
        <v>5</v>
      </c>
      <c r="Z390" t="s">
        <v>172</v>
      </c>
      <c r="AA390">
        <v>44044</v>
      </c>
      <c r="AB390" t="s">
        <v>2311</v>
      </c>
      <c r="AC390" t="s">
        <v>2312</v>
      </c>
      <c r="AD390">
        <v>28</v>
      </c>
      <c r="AJ390" t="s">
        <v>2313</v>
      </c>
    </row>
    <row r="391" spans="1:36">
      <c r="A391">
        <v>5012</v>
      </c>
      <c r="B391" t="s">
        <v>392</v>
      </c>
      <c r="C391" t="s">
        <v>2244</v>
      </c>
      <c r="D391" t="s">
        <v>8482</v>
      </c>
      <c r="E391" t="s">
        <v>164</v>
      </c>
      <c r="F391" t="s">
        <v>8482</v>
      </c>
      <c r="G391" t="s">
        <v>4674</v>
      </c>
      <c r="H391" t="s">
        <v>2271</v>
      </c>
      <c r="I391" t="s">
        <v>8486</v>
      </c>
      <c r="J391" t="s">
        <v>8487</v>
      </c>
      <c r="K391" t="s">
        <v>5713</v>
      </c>
      <c r="L391" t="s">
        <v>723</v>
      </c>
      <c r="M391" t="s">
        <v>5</v>
      </c>
      <c r="N391">
        <v>80205</v>
      </c>
      <c r="O391" t="s">
        <v>8485</v>
      </c>
      <c r="P391">
        <v>39.7719660408629</v>
      </c>
      <c r="Q391">
        <v>-104.955293804158</v>
      </c>
      <c r="U391" t="s">
        <v>8482</v>
      </c>
      <c r="V391" t="s">
        <v>8486</v>
      </c>
      <c r="W391" t="s">
        <v>5713</v>
      </c>
      <c r="X391" t="s">
        <v>723</v>
      </c>
      <c r="Y391" t="s">
        <v>5</v>
      </c>
      <c r="Z391" t="s">
        <v>7932</v>
      </c>
      <c r="AA391">
        <v>45671</v>
      </c>
      <c r="AB391" t="s">
        <v>313</v>
      </c>
      <c r="AC391" t="s">
        <v>8977</v>
      </c>
      <c r="AD391">
        <v>24</v>
      </c>
      <c r="AF391" t="s">
        <v>8483</v>
      </c>
      <c r="AG391" t="s">
        <v>8484</v>
      </c>
      <c r="AH391" t="s">
        <v>8485</v>
      </c>
    </row>
    <row r="392" spans="1:36">
      <c r="A392">
        <v>5013</v>
      </c>
      <c r="B392" t="s">
        <v>174</v>
      </c>
      <c r="C392" t="s">
        <v>2244</v>
      </c>
      <c r="D392" t="s">
        <v>2320</v>
      </c>
      <c r="E392" t="s">
        <v>176</v>
      </c>
      <c r="F392" t="s">
        <v>2320</v>
      </c>
      <c r="G392" t="s">
        <v>2270</v>
      </c>
      <c r="H392" t="s">
        <v>2314</v>
      </c>
      <c r="I392" t="s">
        <v>2321</v>
      </c>
      <c r="J392" t="s">
        <v>2322</v>
      </c>
      <c r="K392" t="s">
        <v>2323</v>
      </c>
      <c r="L392" t="s">
        <v>842</v>
      </c>
      <c r="M392" t="s">
        <v>5</v>
      </c>
      <c r="N392">
        <v>30024</v>
      </c>
      <c r="O392" t="s">
        <v>2324</v>
      </c>
      <c r="P392">
        <v>34.019066714157603</v>
      </c>
      <c r="Q392">
        <v>-84.069398816234596</v>
      </c>
      <c r="U392" t="s">
        <v>2325</v>
      </c>
      <c r="V392" t="s">
        <v>1521</v>
      </c>
      <c r="W392" t="s">
        <v>1522</v>
      </c>
      <c r="X392" t="s">
        <v>1300</v>
      </c>
      <c r="Y392" t="s">
        <v>5</v>
      </c>
      <c r="Z392" t="s">
        <v>172</v>
      </c>
      <c r="AA392">
        <v>44429</v>
      </c>
      <c r="AB392" t="s">
        <v>2326</v>
      </c>
      <c r="AC392" t="s">
        <v>2327</v>
      </c>
      <c r="AD392">
        <v>27</v>
      </c>
      <c r="AJ392" t="s">
        <v>2328</v>
      </c>
    </row>
    <row r="393" spans="1:36">
      <c r="A393">
        <v>5014</v>
      </c>
      <c r="B393" t="s">
        <v>174</v>
      </c>
      <c r="C393" t="s">
        <v>2244</v>
      </c>
      <c r="D393" t="s">
        <v>7767</v>
      </c>
      <c r="E393" t="s">
        <v>176</v>
      </c>
      <c r="F393" t="s">
        <v>7767</v>
      </c>
      <c r="G393" t="s">
        <v>7769</v>
      </c>
      <c r="H393" t="s">
        <v>7768</v>
      </c>
      <c r="I393" t="s">
        <v>7770</v>
      </c>
      <c r="J393" t="s">
        <v>7771</v>
      </c>
      <c r="K393" t="s">
        <v>7772</v>
      </c>
      <c r="L393" t="s">
        <v>723</v>
      </c>
      <c r="M393" t="s">
        <v>5</v>
      </c>
      <c r="N393" t="s">
        <v>7773</v>
      </c>
      <c r="O393" t="s">
        <v>7774</v>
      </c>
      <c r="P393">
        <v>39.705527037183202</v>
      </c>
      <c r="Q393">
        <v>-105.138418361793</v>
      </c>
      <c r="U393" t="s">
        <v>7767</v>
      </c>
      <c r="V393" t="s">
        <v>7770</v>
      </c>
      <c r="W393" t="s">
        <v>7318</v>
      </c>
      <c r="X393" t="s">
        <v>740</v>
      </c>
      <c r="Y393" t="s">
        <v>5</v>
      </c>
      <c r="Z393" t="s">
        <v>760</v>
      </c>
      <c r="AA393">
        <v>45527</v>
      </c>
      <c r="AC393" t="s">
        <v>7775</v>
      </c>
      <c r="AD393">
        <v>30</v>
      </c>
    </row>
    <row r="394" spans="1:36">
      <c r="A394">
        <v>5015</v>
      </c>
      <c r="B394" t="s">
        <v>174</v>
      </c>
      <c r="C394" t="s">
        <v>2244</v>
      </c>
      <c r="D394" t="s">
        <v>2334</v>
      </c>
      <c r="E394" t="s">
        <v>176</v>
      </c>
      <c r="F394" t="s">
        <v>7919</v>
      </c>
      <c r="G394" t="s">
        <v>2031</v>
      </c>
      <c r="H394" t="s">
        <v>7920</v>
      </c>
      <c r="I394" t="s">
        <v>2335</v>
      </c>
      <c r="J394" t="s">
        <v>7921</v>
      </c>
      <c r="K394" t="s">
        <v>2337</v>
      </c>
      <c r="L394" t="s">
        <v>436</v>
      </c>
      <c r="M394" t="s">
        <v>5</v>
      </c>
      <c r="N394">
        <v>48539</v>
      </c>
      <c r="O394" t="s">
        <v>4699</v>
      </c>
      <c r="P394">
        <v>42.727072535315898</v>
      </c>
      <c r="Q394">
        <v>-83.243592988563805</v>
      </c>
      <c r="R394">
        <v>156</v>
      </c>
      <c r="S394">
        <v>2</v>
      </c>
      <c r="T394" t="s">
        <v>2336</v>
      </c>
      <c r="U394" t="s">
        <v>7918</v>
      </c>
      <c r="V394" t="s">
        <v>2335</v>
      </c>
      <c r="W394" t="s">
        <v>2337</v>
      </c>
      <c r="X394" t="s">
        <v>436</v>
      </c>
      <c r="Y394" t="s">
        <v>5</v>
      </c>
      <c r="Z394" t="s">
        <v>7894</v>
      </c>
      <c r="AB394" t="s">
        <v>2338</v>
      </c>
      <c r="AC394" t="s">
        <v>2339</v>
      </c>
      <c r="AD394">
        <v>13</v>
      </c>
      <c r="AE394" t="s">
        <v>2340</v>
      </c>
      <c r="AF394" t="s">
        <v>7923</v>
      </c>
      <c r="AG394" t="s">
        <v>7924</v>
      </c>
      <c r="AH394" t="s">
        <v>7925</v>
      </c>
      <c r="AJ394" t="s">
        <v>2335</v>
      </c>
    </row>
    <row r="395" spans="1:36">
      <c r="A395">
        <v>5016</v>
      </c>
      <c r="B395" t="s">
        <v>174</v>
      </c>
      <c r="C395" t="s">
        <v>2244</v>
      </c>
      <c r="D395" t="s">
        <v>2334</v>
      </c>
      <c r="E395" t="s">
        <v>176</v>
      </c>
      <c r="F395" t="s">
        <v>10011</v>
      </c>
      <c r="G395" t="s">
        <v>2031</v>
      </c>
      <c r="H395" t="s">
        <v>2271</v>
      </c>
      <c r="I395" t="s">
        <v>2335</v>
      </c>
      <c r="J395" t="s">
        <v>10012</v>
      </c>
      <c r="K395" t="s">
        <v>10013</v>
      </c>
      <c r="L395" t="s">
        <v>916</v>
      </c>
      <c r="M395" t="s">
        <v>5</v>
      </c>
      <c r="N395">
        <v>45066</v>
      </c>
      <c r="O395" t="s">
        <v>10014</v>
      </c>
      <c r="P395">
        <v>39.553199999999997</v>
      </c>
      <c r="Q395">
        <v>84.262500000000003</v>
      </c>
      <c r="S395">
        <v>2</v>
      </c>
      <c r="T395" t="s">
        <v>10015</v>
      </c>
      <c r="U395" t="s">
        <v>7918</v>
      </c>
      <c r="V395" t="s">
        <v>2335</v>
      </c>
      <c r="W395" t="s">
        <v>2337</v>
      </c>
      <c r="X395" t="s">
        <v>436</v>
      </c>
      <c r="Y395" t="s">
        <v>5</v>
      </c>
      <c r="Z395" t="s">
        <v>7932</v>
      </c>
      <c r="AA395">
        <v>45918</v>
      </c>
      <c r="AB395" t="s">
        <v>10016</v>
      </c>
      <c r="AC395" t="s">
        <v>10300</v>
      </c>
      <c r="AD395">
        <v>13</v>
      </c>
      <c r="AF395" t="s">
        <v>7923</v>
      </c>
      <c r="AG395" t="s">
        <v>7924</v>
      </c>
      <c r="AH395" t="s">
        <v>7925</v>
      </c>
    </row>
    <row r="396" spans="1:36">
      <c r="A396">
        <v>5017</v>
      </c>
      <c r="B396" t="s">
        <v>161</v>
      </c>
      <c r="C396" t="s">
        <v>2244</v>
      </c>
      <c r="D396" t="s">
        <v>1560</v>
      </c>
      <c r="E396" t="s">
        <v>164</v>
      </c>
      <c r="F396" t="s">
        <v>1560</v>
      </c>
      <c r="G396" t="s">
        <v>2270</v>
      </c>
      <c r="H396" t="s">
        <v>2271</v>
      </c>
      <c r="I396" t="s">
        <v>1562</v>
      </c>
      <c r="J396" t="s">
        <v>1563</v>
      </c>
      <c r="K396" t="s">
        <v>268</v>
      </c>
      <c r="L396" t="s">
        <v>170</v>
      </c>
      <c r="M396" t="s">
        <v>5</v>
      </c>
      <c r="N396">
        <v>92008</v>
      </c>
      <c r="O396" t="s">
        <v>1564</v>
      </c>
      <c r="P396">
        <v>33.131817517359899</v>
      </c>
      <c r="Q396">
        <v>-117.27595937319499</v>
      </c>
      <c r="R396">
        <v>13</v>
      </c>
      <c r="S396">
        <v>0.2</v>
      </c>
      <c r="T396" t="s">
        <v>10015</v>
      </c>
      <c r="U396" t="s">
        <v>1560</v>
      </c>
      <c r="V396" t="s">
        <v>1562</v>
      </c>
      <c r="W396" t="s">
        <v>268</v>
      </c>
      <c r="X396" t="s">
        <v>170</v>
      </c>
      <c r="Y396" t="s">
        <v>5</v>
      </c>
      <c r="Z396" t="s">
        <v>8379</v>
      </c>
      <c r="AB396" t="s">
        <v>2341</v>
      </c>
      <c r="AC396" t="s">
        <v>2342</v>
      </c>
      <c r="AD396">
        <v>13</v>
      </c>
      <c r="AE396" t="s">
        <v>1565</v>
      </c>
      <c r="AJ396" t="s">
        <v>1566</v>
      </c>
    </row>
    <row r="397" spans="1:36">
      <c r="A397">
        <v>5018</v>
      </c>
      <c r="B397" t="s">
        <v>174</v>
      </c>
      <c r="C397" t="s">
        <v>2244</v>
      </c>
      <c r="D397" t="s">
        <v>2343</v>
      </c>
      <c r="E397" t="s">
        <v>164</v>
      </c>
      <c r="F397" t="s">
        <v>2344</v>
      </c>
      <c r="G397" t="s">
        <v>2247</v>
      </c>
      <c r="H397" t="s">
        <v>2345</v>
      </c>
      <c r="I397" t="s">
        <v>2346</v>
      </c>
      <c r="J397" t="s">
        <v>2347</v>
      </c>
      <c r="K397" t="s">
        <v>2348</v>
      </c>
      <c r="L397" t="s">
        <v>1342</v>
      </c>
      <c r="M397" t="s">
        <v>957</v>
      </c>
      <c r="N397">
        <v>84090</v>
      </c>
      <c r="O397" t="s">
        <v>2349</v>
      </c>
      <c r="P397">
        <v>31.2705702027366</v>
      </c>
      <c r="Q397">
        <v>-110.94232197397901</v>
      </c>
      <c r="U397" t="s">
        <v>2350</v>
      </c>
      <c r="V397" t="s">
        <v>2346</v>
      </c>
      <c r="W397" t="s">
        <v>2351</v>
      </c>
      <c r="X397" t="s">
        <v>2352</v>
      </c>
      <c r="Y397" t="s">
        <v>5</v>
      </c>
      <c r="Z397" t="s">
        <v>172</v>
      </c>
      <c r="AA397">
        <v>44435</v>
      </c>
      <c r="AB397" t="s">
        <v>2353</v>
      </c>
      <c r="AC397" t="s">
        <v>2354</v>
      </c>
      <c r="AD397">
        <v>30</v>
      </c>
      <c r="AJ397" t="s">
        <v>2346</v>
      </c>
    </row>
    <row r="398" spans="1:36">
      <c r="A398">
        <v>5019</v>
      </c>
      <c r="B398" t="s">
        <v>174</v>
      </c>
      <c r="C398" t="s">
        <v>2244</v>
      </c>
      <c r="D398" t="s">
        <v>2343</v>
      </c>
      <c r="E398" t="s">
        <v>164</v>
      </c>
      <c r="F398" t="s">
        <v>2355</v>
      </c>
      <c r="G398" t="s">
        <v>2247</v>
      </c>
      <c r="H398" t="s">
        <v>2345</v>
      </c>
      <c r="I398" t="s">
        <v>2356</v>
      </c>
      <c r="J398" t="s">
        <v>2357</v>
      </c>
      <c r="K398" t="s">
        <v>2358</v>
      </c>
      <c r="L398" t="s">
        <v>808</v>
      </c>
      <c r="M398" t="s">
        <v>5</v>
      </c>
      <c r="N398">
        <v>13838</v>
      </c>
      <c r="O398" t="s">
        <v>2359</v>
      </c>
      <c r="P398">
        <v>42.295298098858296</v>
      </c>
      <c r="Q398">
        <v>-75.414420844814998</v>
      </c>
      <c r="U398" t="s">
        <v>2350</v>
      </c>
      <c r="V398" t="s">
        <v>2346</v>
      </c>
      <c r="W398" t="s">
        <v>2351</v>
      </c>
      <c r="X398" t="s">
        <v>2352</v>
      </c>
      <c r="Y398" t="s">
        <v>5</v>
      </c>
      <c r="Z398" t="s">
        <v>172</v>
      </c>
      <c r="AA398">
        <v>44435</v>
      </c>
      <c r="AB398" t="s">
        <v>2353</v>
      </c>
      <c r="AC398" t="s">
        <v>2360</v>
      </c>
      <c r="AD398">
        <v>25</v>
      </c>
      <c r="AJ398" t="s">
        <v>2356</v>
      </c>
    </row>
    <row r="399" spans="1:36">
      <c r="A399">
        <v>5020</v>
      </c>
      <c r="B399" t="s">
        <v>174</v>
      </c>
      <c r="C399" t="s">
        <v>2244</v>
      </c>
      <c r="D399" t="s">
        <v>2343</v>
      </c>
      <c r="E399" t="s">
        <v>164</v>
      </c>
      <c r="F399" t="s">
        <v>2361</v>
      </c>
      <c r="G399" t="s">
        <v>2247</v>
      </c>
      <c r="H399" t="s">
        <v>2345</v>
      </c>
      <c r="I399" t="s">
        <v>2362</v>
      </c>
      <c r="J399" t="s">
        <v>2363</v>
      </c>
      <c r="K399" t="s">
        <v>2364</v>
      </c>
      <c r="L399" t="s">
        <v>808</v>
      </c>
      <c r="M399" t="s">
        <v>5</v>
      </c>
      <c r="N399">
        <v>13760</v>
      </c>
      <c r="O399" t="s">
        <v>2365</v>
      </c>
      <c r="P399">
        <v>42.1089948574365</v>
      </c>
      <c r="Q399">
        <v>-76.013846431329</v>
      </c>
      <c r="U399" t="s">
        <v>2350</v>
      </c>
      <c r="V399" t="s">
        <v>2346</v>
      </c>
      <c r="W399" t="s">
        <v>2351</v>
      </c>
      <c r="X399" t="s">
        <v>2352</v>
      </c>
      <c r="Y399" t="s">
        <v>5</v>
      </c>
      <c r="Z399" t="s">
        <v>172</v>
      </c>
      <c r="AA399">
        <v>44435</v>
      </c>
      <c r="AB399" t="s">
        <v>2353</v>
      </c>
      <c r="AC399" t="s">
        <v>2366</v>
      </c>
      <c r="AD399">
        <v>29</v>
      </c>
      <c r="AJ399" t="s">
        <v>2367</v>
      </c>
    </row>
    <row r="400" spans="1:36">
      <c r="A400">
        <v>5021</v>
      </c>
      <c r="B400" t="s">
        <v>174</v>
      </c>
      <c r="C400" t="s">
        <v>2244</v>
      </c>
      <c r="D400" t="s">
        <v>2368</v>
      </c>
      <c r="E400" t="s">
        <v>164</v>
      </c>
      <c r="F400" t="s">
        <v>2368</v>
      </c>
      <c r="G400" t="s">
        <v>2247</v>
      </c>
      <c r="H400" t="s">
        <v>2264</v>
      </c>
      <c r="I400" t="s">
        <v>2369</v>
      </c>
      <c r="J400" t="s">
        <v>2370</v>
      </c>
      <c r="K400" t="s">
        <v>1306</v>
      </c>
      <c r="L400" t="s">
        <v>1300</v>
      </c>
      <c r="M400" t="s">
        <v>5</v>
      </c>
      <c r="N400">
        <v>15857</v>
      </c>
      <c r="O400" t="s">
        <v>2371</v>
      </c>
      <c r="P400">
        <v>41.456931884237498</v>
      </c>
      <c r="Q400">
        <v>-78.559207617858505</v>
      </c>
      <c r="U400" t="s">
        <v>2350</v>
      </c>
      <c r="V400" t="s">
        <v>2346</v>
      </c>
      <c r="W400" t="s">
        <v>2351</v>
      </c>
      <c r="X400" t="s">
        <v>2352</v>
      </c>
      <c r="Y400" t="s">
        <v>5</v>
      </c>
      <c r="Z400" t="s">
        <v>172</v>
      </c>
      <c r="AA400">
        <v>44421</v>
      </c>
      <c r="AB400" t="s">
        <v>2353</v>
      </c>
      <c r="AC400" t="s">
        <v>2372</v>
      </c>
      <c r="AD400">
        <v>24</v>
      </c>
      <c r="AE400" t="s">
        <v>2373</v>
      </c>
      <c r="AJ400" t="s">
        <v>2369</v>
      </c>
    </row>
    <row r="401" spans="1:36">
      <c r="A401">
        <v>5022</v>
      </c>
      <c r="B401" t="s">
        <v>174</v>
      </c>
      <c r="C401" t="s">
        <v>2244</v>
      </c>
      <c r="D401" t="s">
        <v>2374</v>
      </c>
      <c r="E401" t="s">
        <v>176</v>
      </c>
      <c r="F401" t="s">
        <v>2375</v>
      </c>
      <c r="G401" t="s">
        <v>2247</v>
      </c>
      <c r="H401" t="s">
        <v>2345</v>
      </c>
      <c r="I401" t="s">
        <v>2369</v>
      </c>
      <c r="J401" t="s">
        <v>2370</v>
      </c>
      <c r="K401" t="s">
        <v>1306</v>
      </c>
      <c r="L401" t="s">
        <v>1300</v>
      </c>
      <c r="M401" t="s">
        <v>5</v>
      </c>
      <c r="N401">
        <v>15857</v>
      </c>
      <c r="O401" t="s">
        <v>2371</v>
      </c>
      <c r="P401">
        <v>41.456931884237498</v>
      </c>
      <c r="Q401">
        <v>-78.559207617858505</v>
      </c>
      <c r="U401" t="s">
        <v>2350</v>
      </c>
      <c r="V401" t="s">
        <v>2346</v>
      </c>
      <c r="W401" t="s">
        <v>2351</v>
      </c>
      <c r="X401" t="s">
        <v>2352</v>
      </c>
      <c r="Y401" t="s">
        <v>5</v>
      </c>
      <c r="Z401" t="s">
        <v>172</v>
      </c>
      <c r="AA401">
        <v>44435</v>
      </c>
      <c r="AB401" t="s">
        <v>2353</v>
      </c>
      <c r="AC401" t="s">
        <v>2376</v>
      </c>
      <c r="AD401">
        <v>30</v>
      </c>
      <c r="AJ401" t="s">
        <v>2369</v>
      </c>
    </row>
    <row r="402" spans="1:36">
      <c r="A402">
        <v>5023</v>
      </c>
      <c r="B402" t="s">
        <v>174</v>
      </c>
      <c r="C402" t="s">
        <v>2244</v>
      </c>
      <c r="D402" t="s">
        <v>2374</v>
      </c>
      <c r="E402" t="s">
        <v>176</v>
      </c>
      <c r="F402" t="s">
        <v>2377</v>
      </c>
      <c r="G402" t="s">
        <v>2247</v>
      </c>
      <c r="H402" t="s">
        <v>2264</v>
      </c>
      <c r="I402" t="s">
        <v>2369</v>
      </c>
      <c r="J402" t="s">
        <v>2378</v>
      </c>
      <c r="K402" t="s">
        <v>2379</v>
      </c>
      <c r="L402" t="s">
        <v>956</v>
      </c>
      <c r="M402" t="s">
        <v>957</v>
      </c>
      <c r="N402">
        <v>22435</v>
      </c>
      <c r="O402" t="s">
        <v>2380</v>
      </c>
      <c r="P402">
        <v>32.5388032622566</v>
      </c>
      <c r="Q402">
        <v>-116.918655116274</v>
      </c>
      <c r="U402" t="s">
        <v>2350</v>
      </c>
      <c r="V402" t="s">
        <v>2346</v>
      </c>
      <c r="W402" t="s">
        <v>2351</v>
      </c>
      <c r="X402" t="s">
        <v>2352</v>
      </c>
      <c r="Y402" t="s">
        <v>5</v>
      </c>
      <c r="Z402" t="s">
        <v>172</v>
      </c>
      <c r="AA402">
        <v>44421</v>
      </c>
      <c r="AB402" t="s">
        <v>2353</v>
      </c>
      <c r="AC402" t="s">
        <v>2376</v>
      </c>
      <c r="AD402">
        <v>30</v>
      </c>
      <c r="AJ402" t="s">
        <v>2369</v>
      </c>
    </row>
    <row r="403" spans="1:36">
      <c r="A403">
        <v>5024</v>
      </c>
      <c r="B403" t="s">
        <v>161</v>
      </c>
      <c r="C403" t="s">
        <v>2244</v>
      </c>
      <c r="D403" t="s">
        <v>9693</v>
      </c>
      <c r="E403" t="s">
        <v>164</v>
      </c>
      <c r="F403" t="s">
        <v>9694</v>
      </c>
      <c r="G403" t="s">
        <v>7769</v>
      </c>
      <c r="H403" t="s">
        <v>2271</v>
      </c>
      <c r="I403" t="s">
        <v>9695</v>
      </c>
      <c r="J403" t="s">
        <v>9697</v>
      </c>
      <c r="K403" t="s">
        <v>9696</v>
      </c>
      <c r="L403" t="s">
        <v>170</v>
      </c>
      <c r="M403" t="s">
        <v>5</v>
      </c>
      <c r="N403" t="s">
        <v>9698</v>
      </c>
      <c r="P403">
        <v>37.410200000000003</v>
      </c>
      <c r="Q403">
        <v>-121.9456</v>
      </c>
      <c r="U403" t="s">
        <v>9693</v>
      </c>
      <c r="V403" t="s">
        <v>9695</v>
      </c>
      <c r="W403" t="s">
        <v>2034</v>
      </c>
      <c r="X403" t="s">
        <v>170</v>
      </c>
      <c r="Y403" t="s">
        <v>5</v>
      </c>
      <c r="Z403" t="s">
        <v>7932</v>
      </c>
      <c r="AA403">
        <v>45876</v>
      </c>
      <c r="AB403" t="s">
        <v>9699</v>
      </c>
      <c r="AC403" t="s">
        <v>10306</v>
      </c>
      <c r="AD403">
        <v>25</v>
      </c>
      <c r="AE403" t="s">
        <v>9700</v>
      </c>
    </row>
    <row r="404" spans="1:36">
      <c r="A404">
        <v>5025</v>
      </c>
      <c r="B404" t="s">
        <v>392</v>
      </c>
      <c r="C404" t="s">
        <v>2244</v>
      </c>
      <c r="D404" t="s">
        <v>9693</v>
      </c>
      <c r="E404" t="s">
        <v>164</v>
      </c>
      <c r="F404" t="s">
        <v>9694</v>
      </c>
      <c r="G404" t="s">
        <v>7769</v>
      </c>
      <c r="H404" t="s">
        <v>2271</v>
      </c>
      <c r="I404" t="s">
        <v>9695</v>
      </c>
      <c r="J404" t="s">
        <v>9707</v>
      </c>
      <c r="K404" t="s">
        <v>6578</v>
      </c>
      <c r="L404" t="s">
        <v>842</v>
      </c>
      <c r="M404" t="s">
        <v>5</v>
      </c>
      <c r="N404" t="s">
        <v>9708</v>
      </c>
      <c r="P404">
        <v>33.633499999999998</v>
      </c>
      <c r="Q404">
        <v>-83.847499999999997</v>
      </c>
      <c r="R404">
        <v>1000</v>
      </c>
      <c r="S404">
        <v>650</v>
      </c>
      <c r="T404" t="s">
        <v>9660</v>
      </c>
      <c r="U404" t="s">
        <v>9693</v>
      </c>
      <c r="V404" t="s">
        <v>9695</v>
      </c>
      <c r="W404" t="s">
        <v>2034</v>
      </c>
      <c r="X404" t="s">
        <v>170</v>
      </c>
      <c r="Y404" t="s">
        <v>5</v>
      </c>
      <c r="Z404" t="s">
        <v>7932</v>
      </c>
      <c r="AA404">
        <v>45876</v>
      </c>
      <c r="AB404" t="s">
        <v>9718</v>
      </c>
      <c r="AC404" t="s">
        <v>10306</v>
      </c>
      <c r="AD404">
        <v>25</v>
      </c>
      <c r="AE404" t="s">
        <v>9709</v>
      </c>
    </row>
    <row r="405" spans="1:36">
      <c r="A405">
        <v>5026</v>
      </c>
      <c r="B405" t="s">
        <v>174</v>
      </c>
      <c r="C405" t="s">
        <v>2244</v>
      </c>
      <c r="D405" t="s">
        <v>2381</v>
      </c>
      <c r="E405" t="s">
        <v>176</v>
      </c>
      <c r="F405" t="s">
        <v>2382</v>
      </c>
      <c r="G405" t="s">
        <v>2247</v>
      </c>
      <c r="H405" t="s">
        <v>1498</v>
      </c>
      <c r="I405" t="s">
        <v>2383</v>
      </c>
      <c r="J405" t="s">
        <v>2384</v>
      </c>
      <c r="K405" t="s">
        <v>2385</v>
      </c>
      <c r="L405" t="s">
        <v>987</v>
      </c>
      <c r="M405" t="s">
        <v>5</v>
      </c>
      <c r="N405">
        <v>53226</v>
      </c>
      <c r="O405" t="s">
        <v>2386</v>
      </c>
      <c r="P405">
        <v>43.047413649137603</v>
      </c>
      <c r="Q405">
        <v>-88.0539510736251</v>
      </c>
      <c r="U405" t="s">
        <v>2381</v>
      </c>
      <c r="V405" t="s">
        <v>2383</v>
      </c>
      <c r="W405" t="s">
        <v>2387</v>
      </c>
      <c r="X405" t="s">
        <v>1300</v>
      </c>
      <c r="Y405" t="s">
        <v>5</v>
      </c>
      <c r="Z405" t="s">
        <v>172</v>
      </c>
      <c r="AA405">
        <v>44421</v>
      </c>
      <c r="AB405" t="s">
        <v>2388</v>
      </c>
      <c r="AC405" t="s">
        <v>2389</v>
      </c>
      <c r="AD405">
        <v>26</v>
      </c>
      <c r="AE405" t="s">
        <v>2390</v>
      </c>
      <c r="AJ405" t="s">
        <v>2391</v>
      </c>
    </row>
    <row r="406" spans="1:36">
      <c r="A406">
        <v>5027</v>
      </c>
      <c r="B406" t="s">
        <v>174</v>
      </c>
      <c r="C406" t="s">
        <v>2244</v>
      </c>
      <c r="D406" t="s">
        <v>2392</v>
      </c>
      <c r="E406" t="s">
        <v>176</v>
      </c>
      <c r="F406" t="s">
        <v>2393</v>
      </c>
      <c r="G406" t="s">
        <v>2247</v>
      </c>
      <c r="H406" t="s">
        <v>2248</v>
      </c>
      <c r="I406" t="s">
        <v>2394</v>
      </c>
      <c r="J406" t="s">
        <v>2395</v>
      </c>
      <c r="K406" t="s">
        <v>2396</v>
      </c>
      <c r="L406" t="s">
        <v>740</v>
      </c>
      <c r="M406" t="s">
        <v>5</v>
      </c>
      <c r="N406" t="s">
        <v>2397</v>
      </c>
      <c r="O406" t="s">
        <v>2398</v>
      </c>
      <c r="P406">
        <v>42.349209304640603</v>
      </c>
      <c r="Q406">
        <v>-71.623000503716696</v>
      </c>
      <c r="R406">
        <v>75</v>
      </c>
      <c r="U406" t="s">
        <v>2392</v>
      </c>
      <c r="V406" t="s">
        <v>2399</v>
      </c>
      <c r="W406" t="s">
        <v>2400</v>
      </c>
      <c r="X406" t="s">
        <v>740</v>
      </c>
      <c r="Y406" t="s">
        <v>5</v>
      </c>
      <c r="Z406" t="s">
        <v>172</v>
      </c>
      <c r="AA406">
        <v>45304</v>
      </c>
      <c r="AB406" t="s">
        <v>2401</v>
      </c>
      <c r="AC406" t="s">
        <v>2402</v>
      </c>
      <c r="AD406">
        <v>24</v>
      </c>
    </row>
    <row r="407" spans="1:36">
      <c r="A407">
        <v>5028</v>
      </c>
      <c r="B407" t="s">
        <v>174</v>
      </c>
      <c r="C407" t="s">
        <v>2244</v>
      </c>
      <c r="D407" t="s">
        <v>2403</v>
      </c>
      <c r="E407" t="s">
        <v>176</v>
      </c>
      <c r="F407" t="s">
        <v>2404</v>
      </c>
      <c r="G407" t="s">
        <v>2247</v>
      </c>
      <c r="H407" t="s">
        <v>2345</v>
      </c>
      <c r="I407" t="s">
        <v>2405</v>
      </c>
      <c r="J407" t="s">
        <v>2406</v>
      </c>
      <c r="K407" t="s">
        <v>1646</v>
      </c>
      <c r="L407" t="s">
        <v>436</v>
      </c>
      <c r="M407" t="s">
        <v>5</v>
      </c>
      <c r="N407">
        <v>49423</v>
      </c>
      <c r="O407" t="s">
        <v>2407</v>
      </c>
      <c r="P407">
        <v>42.775484157466202</v>
      </c>
      <c r="Q407">
        <v>-86.126509117813796</v>
      </c>
      <c r="R407">
        <v>163</v>
      </c>
      <c r="U407" t="s">
        <v>2403</v>
      </c>
      <c r="V407" t="s">
        <v>2405</v>
      </c>
      <c r="W407" t="s">
        <v>2408</v>
      </c>
      <c r="X407" t="s">
        <v>436</v>
      </c>
      <c r="Y407" t="s">
        <v>5</v>
      </c>
      <c r="Z407" t="s">
        <v>2254</v>
      </c>
      <c r="AA407">
        <v>44418</v>
      </c>
      <c r="AB407" t="s">
        <v>2409</v>
      </c>
      <c r="AC407" t="s">
        <v>2410</v>
      </c>
      <c r="AD407">
        <v>29</v>
      </c>
      <c r="AJ407" t="s">
        <v>2411</v>
      </c>
    </row>
    <row r="408" spans="1:36">
      <c r="A408">
        <v>5029</v>
      </c>
      <c r="B408" t="s">
        <v>9759</v>
      </c>
      <c r="C408" t="s">
        <v>2244</v>
      </c>
      <c r="D408" t="s">
        <v>2412</v>
      </c>
      <c r="E408" t="s">
        <v>164</v>
      </c>
      <c r="F408" t="s">
        <v>2412</v>
      </c>
      <c r="G408" t="s">
        <v>2270</v>
      </c>
      <c r="H408" t="s">
        <v>2271</v>
      </c>
      <c r="I408" t="s">
        <v>2413</v>
      </c>
      <c r="J408" t="s">
        <v>2414</v>
      </c>
      <c r="K408" t="s">
        <v>2415</v>
      </c>
      <c r="L408" t="s">
        <v>170</v>
      </c>
      <c r="M408" t="s">
        <v>5</v>
      </c>
      <c r="N408">
        <v>90670</v>
      </c>
      <c r="O408" t="s">
        <v>2416</v>
      </c>
      <c r="P408">
        <v>33.56</v>
      </c>
      <c r="Q408">
        <v>-118.5</v>
      </c>
      <c r="R408">
        <v>100</v>
      </c>
      <c r="U408" t="s">
        <v>2412</v>
      </c>
      <c r="V408" t="s">
        <v>2413</v>
      </c>
      <c r="W408" t="s">
        <v>2415</v>
      </c>
      <c r="X408" t="s">
        <v>170</v>
      </c>
      <c r="Y408" t="s">
        <v>5</v>
      </c>
      <c r="AB408" t="s">
        <v>2417</v>
      </c>
      <c r="AC408" t="s">
        <v>2418</v>
      </c>
      <c r="AD408">
        <v>26</v>
      </c>
      <c r="AE408" t="s">
        <v>2419</v>
      </c>
      <c r="AJ408" t="s">
        <v>2420</v>
      </c>
    </row>
    <row r="409" spans="1:36">
      <c r="A409">
        <v>5030</v>
      </c>
      <c r="B409" t="s">
        <v>392</v>
      </c>
      <c r="C409" t="s">
        <v>2244</v>
      </c>
      <c r="D409" t="s">
        <v>9334</v>
      </c>
      <c r="E409" t="s">
        <v>176</v>
      </c>
      <c r="F409" t="s">
        <v>9334</v>
      </c>
      <c r="G409" t="s">
        <v>2031</v>
      </c>
      <c r="H409" t="s">
        <v>7768</v>
      </c>
      <c r="I409" t="s">
        <v>6600</v>
      </c>
      <c r="K409" t="s">
        <v>9335</v>
      </c>
      <c r="L409" t="s">
        <v>755</v>
      </c>
      <c r="M409" t="s">
        <v>5</v>
      </c>
      <c r="P409">
        <v>29.424099999999999</v>
      </c>
      <c r="Q409">
        <v>-98.493600000000001</v>
      </c>
      <c r="S409">
        <v>24</v>
      </c>
      <c r="T409" t="s">
        <v>9215</v>
      </c>
      <c r="U409" t="s">
        <v>9334</v>
      </c>
      <c r="W409" t="s">
        <v>1222</v>
      </c>
      <c r="X409" t="s">
        <v>170</v>
      </c>
      <c r="Y409" t="s">
        <v>5</v>
      </c>
      <c r="Z409" t="s">
        <v>7932</v>
      </c>
      <c r="AA409">
        <v>45872</v>
      </c>
      <c r="AB409" t="s">
        <v>9336</v>
      </c>
      <c r="AC409" t="s">
        <v>9338</v>
      </c>
      <c r="AD409">
        <v>19</v>
      </c>
      <c r="AE409" t="s">
        <v>9339</v>
      </c>
    </row>
    <row r="410" spans="1:36">
      <c r="A410">
        <v>5031</v>
      </c>
      <c r="B410" t="s">
        <v>174</v>
      </c>
      <c r="C410" t="s">
        <v>2244</v>
      </c>
      <c r="D410" t="s">
        <v>2421</v>
      </c>
      <c r="E410" t="s">
        <v>164</v>
      </c>
      <c r="F410" t="s">
        <v>2421</v>
      </c>
      <c r="G410" t="s">
        <v>2270</v>
      </c>
      <c r="H410" t="s">
        <v>2271</v>
      </c>
      <c r="I410" t="s">
        <v>2422</v>
      </c>
      <c r="J410" t="s">
        <v>2423</v>
      </c>
      <c r="K410" t="s">
        <v>2424</v>
      </c>
      <c r="L410" t="s">
        <v>170</v>
      </c>
      <c r="M410" t="s">
        <v>5</v>
      </c>
      <c r="N410">
        <v>92626</v>
      </c>
      <c r="O410" t="s">
        <v>2425</v>
      </c>
      <c r="P410">
        <v>33.697463913628098</v>
      </c>
      <c r="Q410">
        <v>-117.930018258635</v>
      </c>
      <c r="R410">
        <v>35</v>
      </c>
      <c r="U410" t="s">
        <v>2421</v>
      </c>
      <c r="V410" t="s">
        <v>2422</v>
      </c>
      <c r="W410" t="s">
        <v>2424</v>
      </c>
      <c r="X410" t="s">
        <v>170</v>
      </c>
      <c r="Y410" t="s">
        <v>5</v>
      </c>
      <c r="Z410" t="s">
        <v>172</v>
      </c>
      <c r="AA410">
        <v>44774</v>
      </c>
      <c r="AB410" t="s">
        <v>2426</v>
      </c>
      <c r="AC410" t="s">
        <v>2427</v>
      </c>
      <c r="AD410">
        <v>10</v>
      </c>
      <c r="AE410" t="s">
        <v>2428</v>
      </c>
      <c r="AJ410" t="s">
        <v>2429</v>
      </c>
    </row>
    <row r="411" spans="1:36">
      <c r="A411">
        <v>5032</v>
      </c>
      <c r="B411" t="s">
        <v>174</v>
      </c>
      <c r="C411" t="s">
        <v>2244</v>
      </c>
      <c r="D411" t="s">
        <v>10006</v>
      </c>
      <c r="E411" t="s">
        <v>164</v>
      </c>
      <c r="F411" t="s">
        <v>2315</v>
      </c>
      <c r="G411" t="s">
        <v>2270</v>
      </c>
      <c r="H411" t="s">
        <v>2314</v>
      </c>
      <c r="I411" t="s">
        <v>10007</v>
      </c>
      <c r="J411" t="s">
        <v>2316</v>
      </c>
      <c r="K411" t="s">
        <v>2315</v>
      </c>
      <c r="L411" t="s">
        <v>836</v>
      </c>
      <c r="M411" t="s">
        <v>5</v>
      </c>
      <c r="N411">
        <v>60155</v>
      </c>
      <c r="O411" t="s">
        <v>2317</v>
      </c>
      <c r="P411">
        <v>41.854976973989999</v>
      </c>
      <c r="Q411">
        <v>-87.864274625138805</v>
      </c>
      <c r="R411">
        <v>44</v>
      </c>
      <c r="U411" t="s">
        <v>10008</v>
      </c>
      <c r="V411" t="s">
        <v>10007</v>
      </c>
      <c r="W411" t="s">
        <v>1488</v>
      </c>
      <c r="X411" t="s">
        <v>170</v>
      </c>
      <c r="Y411" t="s">
        <v>5</v>
      </c>
      <c r="Z411" t="s">
        <v>8379</v>
      </c>
      <c r="AB411" t="s">
        <v>10010</v>
      </c>
      <c r="AC411" t="s">
        <v>2318</v>
      </c>
      <c r="AD411">
        <v>6</v>
      </c>
      <c r="AE411" t="s">
        <v>10009</v>
      </c>
      <c r="AJ411" t="s">
        <v>2319</v>
      </c>
    </row>
    <row r="412" spans="1:36">
      <c r="A412">
        <v>5033</v>
      </c>
      <c r="B412" t="s">
        <v>174</v>
      </c>
      <c r="C412" t="s">
        <v>2244</v>
      </c>
      <c r="D412" t="s">
        <v>9701</v>
      </c>
      <c r="E412" t="s">
        <v>164</v>
      </c>
      <c r="F412" t="s">
        <v>9702</v>
      </c>
      <c r="G412" t="s">
        <v>7769</v>
      </c>
      <c r="H412" t="s">
        <v>2271</v>
      </c>
      <c r="I412" t="s">
        <v>9703</v>
      </c>
      <c r="J412" t="s">
        <v>9704</v>
      </c>
      <c r="K412" t="s">
        <v>8906</v>
      </c>
      <c r="L412" t="s">
        <v>8902</v>
      </c>
      <c r="M412" t="s">
        <v>5</v>
      </c>
      <c r="N412" t="s">
        <v>9705</v>
      </c>
      <c r="O412" t="s">
        <v>8905</v>
      </c>
      <c r="P412">
        <v>44.468200000000003</v>
      </c>
      <c r="Q412">
        <v>-73.155500000000004</v>
      </c>
      <c r="U412" t="s">
        <v>9701</v>
      </c>
      <c r="V412" t="s">
        <v>9703</v>
      </c>
      <c r="W412" t="s">
        <v>8906</v>
      </c>
      <c r="X412" t="s">
        <v>8902</v>
      </c>
      <c r="Y412" t="s">
        <v>5</v>
      </c>
      <c r="Z412" t="s">
        <v>7932</v>
      </c>
      <c r="AA412">
        <v>45876</v>
      </c>
      <c r="AB412" t="s">
        <v>9703</v>
      </c>
      <c r="AC412" t="s">
        <v>10307</v>
      </c>
      <c r="AD412">
        <v>22</v>
      </c>
      <c r="AE412" t="s">
        <v>9706</v>
      </c>
    </row>
    <row r="413" spans="1:36">
      <c r="A413">
        <v>5034</v>
      </c>
      <c r="B413" t="s">
        <v>174</v>
      </c>
      <c r="C413" t="s">
        <v>2244</v>
      </c>
      <c r="D413" t="s">
        <v>2430</v>
      </c>
      <c r="E413" t="s">
        <v>164</v>
      </c>
      <c r="F413" t="s">
        <v>2430</v>
      </c>
      <c r="G413" t="s">
        <v>2270</v>
      </c>
      <c r="H413" t="s">
        <v>2431</v>
      </c>
      <c r="I413" t="s">
        <v>2432</v>
      </c>
      <c r="J413" t="s">
        <v>2433</v>
      </c>
      <c r="K413" t="s">
        <v>1911</v>
      </c>
      <c r="L413" t="s">
        <v>170</v>
      </c>
      <c r="M413" t="s">
        <v>5</v>
      </c>
      <c r="N413">
        <v>95838</v>
      </c>
      <c r="O413" t="s">
        <v>2434</v>
      </c>
      <c r="P413">
        <v>38.639532034072197</v>
      </c>
      <c r="Q413">
        <v>-121.45951511925099</v>
      </c>
      <c r="R413">
        <v>22</v>
      </c>
      <c r="U413" t="s">
        <v>2430</v>
      </c>
      <c r="V413" t="s">
        <v>2432</v>
      </c>
      <c r="W413" t="s">
        <v>1911</v>
      </c>
      <c r="X413" t="s">
        <v>170</v>
      </c>
      <c r="Y413" t="s">
        <v>5</v>
      </c>
      <c r="Z413" t="s">
        <v>760</v>
      </c>
      <c r="AA413">
        <v>45336</v>
      </c>
      <c r="AB413" t="s">
        <v>2432</v>
      </c>
      <c r="AC413" t="s">
        <v>2436</v>
      </c>
      <c r="AD413">
        <v>29</v>
      </c>
    </row>
    <row r="414" spans="1:36">
      <c r="A414">
        <v>5035</v>
      </c>
      <c r="B414" t="s">
        <v>174</v>
      </c>
      <c r="C414" t="s">
        <v>2244</v>
      </c>
      <c r="D414" t="s">
        <v>2437</v>
      </c>
      <c r="E414" t="s">
        <v>164</v>
      </c>
      <c r="F414" t="s">
        <v>2437</v>
      </c>
      <c r="G414" t="s">
        <v>2270</v>
      </c>
      <c r="H414" t="s">
        <v>2271</v>
      </c>
      <c r="I414" t="s">
        <v>2438</v>
      </c>
      <c r="J414" t="s">
        <v>2439</v>
      </c>
      <c r="K414" t="s">
        <v>2440</v>
      </c>
      <c r="L414" t="s">
        <v>987</v>
      </c>
      <c r="M414" t="s">
        <v>5</v>
      </c>
      <c r="N414">
        <v>53511</v>
      </c>
      <c r="O414" t="s">
        <v>2441</v>
      </c>
      <c r="P414">
        <v>42.503143726984902</v>
      </c>
      <c r="Q414">
        <v>-89.035219618753302</v>
      </c>
      <c r="R414">
        <v>12</v>
      </c>
      <c r="U414" t="s">
        <v>2437</v>
      </c>
      <c r="V414" t="s">
        <v>2438</v>
      </c>
      <c r="W414" t="s">
        <v>2442</v>
      </c>
      <c r="X414" t="s">
        <v>987</v>
      </c>
      <c r="Y414" t="s">
        <v>5</v>
      </c>
      <c r="Z414" t="s">
        <v>647</v>
      </c>
      <c r="AA414">
        <v>44774</v>
      </c>
      <c r="AB414" t="s">
        <v>2443</v>
      </c>
      <c r="AC414" t="s">
        <v>2444</v>
      </c>
      <c r="AD414">
        <v>11</v>
      </c>
      <c r="AE414" t="s">
        <v>2445</v>
      </c>
      <c r="AJ414" t="s">
        <v>2446</v>
      </c>
    </row>
    <row r="415" spans="1:36">
      <c r="A415">
        <v>5036</v>
      </c>
      <c r="B415" t="s">
        <v>174</v>
      </c>
      <c r="C415" t="s">
        <v>2244</v>
      </c>
      <c r="D415" t="s">
        <v>1574</v>
      </c>
      <c r="E415" t="s">
        <v>176</v>
      </c>
      <c r="F415" t="s">
        <v>1574</v>
      </c>
      <c r="G415" t="s">
        <v>2270</v>
      </c>
      <c r="H415" t="s">
        <v>2271</v>
      </c>
      <c r="I415" t="s">
        <v>1575</v>
      </c>
      <c r="J415" t="s">
        <v>1576</v>
      </c>
      <c r="K415" t="s">
        <v>1577</v>
      </c>
      <c r="L415" t="s">
        <v>149</v>
      </c>
      <c r="M415" t="s">
        <v>6</v>
      </c>
      <c r="N415" t="s">
        <v>1578</v>
      </c>
      <c r="O415" t="s">
        <v>1579</v>
      </c>
      <c r="P415">
        <v>45.556091015749701</v>
      </c>
      <c r="Q415">
        <v>-73.425185844494905</v>
      </c>
      <c r="R415">
        <v>228</v>
      </c>
      <c r="U415" t="s">
        <v>1574</v>
      </c>
      <c r="V415" t="s">
        <v>1575</v>
      </c>
      <c r="W415" t="s">
        <v>1577</v>
      </c>
      <c r="X415" t="s">
        <v>149</v>
      </c>
      <c r="Y415" t="s">
        <v>6</v>
      </c>
      <c r="Z415" t="s">
        <v>172</v>
      </c>
      <c r="AA415">
        <v>44414</v>
      </c>
      <c r="AB415" t="s">
        <v>2447</v>
      </c>
      <c r="AC415" t="s">
        <v>2448</v>
      </c>
      <c r="AD415">
        <v>11</v>
      </c>
      <c r="AJ415" t="s">
        <v>1575</v>
      </c>
    </row>
    <row r="416" spans="1:36">
      <c r="A416">
        <v>5037</v>
      </c>
      <c r="B416" t="s">
        <v>9759</v>
      </c>
      <c r="C416" t="s">
        <v>2244</v>
      </c>
      <c r="D416" t="s">
        <v>2449</v>
      </c>
      <c r="E416" t="s">
        <v>164</v>
      </c>
      <c r="F416" t="s">
        <v>2450</v>
      </c>
      <c r="G416" t="s">
        <v>2270</v>
      </c>
      <c r="H416" t="s">
        <v>2271</v>
      </c>
      <c r="I416" t="s">
        <v>2451</v>
      </c>
      <c r="J416" t="s">
        <v>2452</v>
      </c>
      <c r="K416" t="s">
        <v>1586</v>
      </c>
      <c r="L416" t="s">
        <v>878</v>
      </c>
      <c r="M416" t="s">
        <v>5</v>
      </c>
      <c r="N416">
        <v>42740</v>
      </c>
      <c r="O416" t="s">
        <v>1587</v>
      </c>
      <c r="P416">
        <v>37.6</v>
      </c>
      <c r="Q416">
        <v>-85.9</v>
      </c>
      <c r="S416">
        <v>20</v>
      </c>
      <c r="T416" t="s">
        <v>1595</v>
      </c>
      <c r="U416" t="s">
        <v>1588</v>
      </c>
      <c r="V416" t="s">
        <v>1584</v>
      </c>
      <c r="W416" t="s">
        <v>1589</v>
      </c>
      <c r="X416" t="s">
        <v>1179</v>
      </c>
      <c r="Y416" t="s">
        <v>1590</v>
      </c>
      <c r="Z416" t="s">
        <v>8379</v>
      </c>
      <c r="AB416" t="s">
        <v>10019</v>
      </c>
      <c r="AC416" t="s">
        <v>10301</v>
      </c>
      <c r="AD416">
        <v>12</v>
      </c>
      <c r="AE416" t="s">
        <v>11177</v>
      </c>
      <c r="AJ416" t="s">
        <v>2453</v>
      </c>
    </row>
    <row r="417" spans="1:36">
      <c r="A417">
        <v>5038</v>
      </c>
      <c r="B417" t="s">
        <v>392</v>
      </c>
      <c r="C417" t="s">
        <v>2244</v>
      </c>
      <c r="D417" t="s">
        <v>1596</v>
      </c>
      <c r="E417" t="s">
        <v>164</v>
      </c>
      <c r="F417" t="s">
        <v>1597</v>
      </c>
      <c r="G417" t="s">
        <v>7769</v>
      </c>
      <c r="H417" t="s">
        <v>2271</v>
      </c>
      <c r="I417" t="s">
        <v>1598</v>
      </c>
      <c r="J417" t="s">
        <v>1599</v>
      </c>
      <c r="K417" t="s">
        <v>1600</v>
      </c>
      <c r="L417" t="s">
        <v>1600</v>
      </c>
      <c r="M417" t="s">
        <v>957</v>
      </c>
      <c r="N417" t="s">
        <v>1601</v>
      </c>
      <c r="O417" t="s">
        <v>1602</v>
      </c>
      <c r="P417">
        <v>22.462813418990599</v>
      </c>
      <c r="Q417">
        <v>-100.870698010767</v>
      </c>
      <c r="S417">
        <v>8.75</v>
      </c>
      <c r="T417" t="s">
        <v>822</v>
      </c>
      <c r="U417" t="s">
        <v>1603</v>
      </c>
      <c r="V417" t="s">
        <v>1604</v>
      </c>
      <c r="W417" t="s">
        <v>1605</v>
      </c>
      <c r="X417" t="s">
        <v>1606</v>
      </c>
      <c r="Y417" t="s">
        <v>907</v>
      </c>
      <c r="Z417" t="s">
        <v>8379</v>
      </c>
      <c r="AB417" t="s">
        <v>9769</v>
      </c>
      <c r="AC417" t="s">
        <v>10309</v>
      </c>
      <c r="AD417">
        <v>30</v>
      </c>
      <c r="AE417" t="s">
        <v>11191</v>
      </c>
      <c r="AJ417" t="s">
        <v>1607</v>
      </c>
    </row>
    <row r="418" spans="1:36">
      <c r="A418">
        <v>5039</v>
      </c>
      <c r="B418" t="s">
        <v>392</v>
      </c>
      <c r="C418" t="s">
        <v>2244</v>
      </c>
      <c r="D418" t="s">
        <v>2457</v>
      </c>
      <c r="E418" t="s">
        <v>164</v>
      </c>
      <c r="F418" t="s">
        <v>2458</v>
      </c>
      <c r="G418" t="s">
        <v>2270</v>
      </c>
      <c r="H418" t="s">
        <v>2271</v>
      </c>
      <c r="I418" t="s">
        <v>2459</v>
      </c>
      <c r="K418" t="s">
        <v>10020</v>
      </c>
      <c r="L418" t="s">
        <v>786</v>
      </c>
      <c r="M418" t="s">
        <v>5</v>
      </c>
      <c r="N418">
        <v>29651</v>
      </c>
      <c r="O418" t="s">
        <v>2460</v>
      </c>
      <c r="P418">
        <v>34.8946479772789</v>
      </c>
      <c r="Q418">
        <v>-82.180365673943697</v>
      </c>
      <c r="R418">
        <v>120</v>
      </c>
      <c r="S418">
        <v>22500</v>
      </c>
      <c r="T418" t="s">
        <v>2461</v>
      </c>
      <c r="U418" t="s">
        <v>1603</v>
      </c>
      <c r="V418" t="s">
        <v>2462</v>
      </c>
      <c r="W418" t="s">
        <v>1605</v>
      </c>
      <c r="X418" t="s">
        <v>1606</v>
      </c>
      <c r="Y418" t="s">
        <v>907</v>
      </c>
      <c r="Z418" t="s">
        <v>9752</v>
      </c>
      <c r="AB418" t="s">
        <v>10021</v>
      </c>
      <c r="AC418" t="s">
        <v>2463</v>
      </c>
      <c r="AD418">
        <v>24</v>
      </c>
      <c r="AE418" t="s">
        <v>11190</v>
      </c>
      <c r="AJ418" t="s">
        <v>2459</v>
      </c>
    </row>
    <row r="419" spans="1:36">
      <c r="A419">
        <v>5040</v>
      </c>
      <c r="B419" t="s">
        <v>174</v>
      </c>
      <c r="C419" t="s">
        <v>2244</v>
      </c>
      <c r="D419" t="s">
        <v>1608</v>
      </c>
      <c r="E419" t="s">
        <v>164</v>
      </c>
      <c r="F419" t="s">
        <v>1609</v>
      </c>
      <c r="G419" t="s">
        <v>7769</v>
      </c>
      <c r="H419" t="s">
        <v>2271</v>
      </c>
      <c r="I419" t="s">
        <v>1610</v>
      </c>
      <c r="J419" t="s">
        <v>1611</v>
      </c>
      <c r="K419" t="s">
        <v>1612</v>
      </c>
      <c r="L419" t="s">
        <v>1613</v>
      </c>
      <c r="M419" t="s">
        <v>5</v>
      </c>
      <c r="N419" t="s">
        <v>1614</v>
      </c>
      <c r="O419" t="s">
        <v>1615</v>
      </c>
      <c r="P419">
        <v>36.895567189474903</v>
      </c>
      <c r="Q419">
        <v>-76.191424753963304</v>
      </c>
      <c r="R419">
        <v>100</v>
      </c>
      <c r="S419">
        <v>2</v>
      </c>
      <c r="T419" t="s">
        <v>822</v>
      </c>
      <c r="U419" t="s">
        <v>1616</v>
      </c>
      <c r="V419" t="s">
        <v>1617</v>
      </c>
      <c r="W419" t="s">
        <v>1618</v>
      </c>
      <c r="X419" t="s">
        <v>1606</v>
      </c>
      <c r="Y419" t="s">
        <v>907</v>
      </c>
      <c r="Z419" t="s">
        <v>8379</v>
      </c>
      <c r="AB419" t="s">
        <v>9768</v>
      </c>
      <c r="AC419" t="s">
        <v>1619</v>
      </c>
      <c r="AD419">
        <v>22</v>
      </c>
      <c r="AJ419" t="s">
        <v>1610</v>
      </c>
    </row>
    <row r="420" spans="1:36">
      <c r="A420">
        <v>5041</v>
      </c>
      <c r="B420" t="s">
        <v>174</v>
      </c>
      <c r="C420" t="s">
        <v>2244</v>
      </c>
      <c r="D420" t="s">
        <v>10024</v>
      </c>
      <c r="E420" t="s">
        <v>164</v>
      </c>
      <c r="F420" t="s">
        <v>10023</v>
      </c>
      <c r="G420" t="s">
        <v>2031</v>
      </c>
      <c r="H420" t="s">
        <v>10025</v>
      </c>
      <c r="I420" t="s">
        <v>10026</v>
      </c>
      <c r="J420" t="s">
        <v>10027</v>
      </c>
      <c r="K420" t="s">
        <v>1971</v>
      </c>
      <c r="L420" t="s">
        <v>214</v>
      </c>
      <c r="M420" t="s">
        <v>6</v>
      </c>
      <c r="N420" t="s">
        <v>10028</v>
      </c>
      <c r="P420">
        <v>42.2789</v>
      </c>
      <c r="Q420">
        <v>-82.899600000000007</v>
      </c>
      <c r="R420">
        <v>100</v>
      </c>
      <c r="U420" t="s">
        <v>10029</v>
      </c>
      <c r="V420" t="s">
        <v>10030</v>
      </c>
      <c r="W420" t="s">
        <v>10031</v>
      </c>
      <c r="Y420" t="s">
        <v>4332</v>
      </c>
      <c r="Z420" t="s">
        <v>7932</v>
      </c>
      <c r="AA420">
        <v>45918</v>
      </c>
      <c r="AB420" t="s">
        <v>10033</v>
      </c>
      <c r="AC420" t="s">
        <v>10032</v>
      </c>
      <c r="AD420">
        <v>30</v>
      </c>
    </row>
    <row r="421" spans="1:36">
      <c r="A421">
        <v>5042</v>
      </c>
      <c r="B421" t="s">
        <v>174</v>
      </c>
      <c r="C421" t="s">
        <v>2244</v>
      </c>
      <c r="D421" t="s">
        <v>11332</v>
      </c>
      <c r="E421" t="s">
        <v>164</v>
      </c>
      <c r="F421" t="s">
        <v>11333</v>
      </c>
      <c r="G421" t="s">
        <v>2270</v>
      </c>
      <c r="H421" t="s">
        <v>2314</v>
      </c>
      <c r="I421" t="s">
        <v>11334</v>
      </c>
      <c r="J421" t="s">
        <v>11335</v>
      </c>
      <c r="K421" t="s">
        <v>11336</v>
      </c>
      <c r="L421" t="s">
        <v>786</v>
      </c>
      <c r="M421" t="s">
        <v>5</v>
      </c>
      <c r="N421">
        <v>29678</v>
      </c>
      <c r="O421" t="s">
        <v>11337</v>
      </c>
      <c r="P421">
        <v>34.664099999999998</v>
      </c>
      <c r="Q421">
        <v>-82.975399999999993</v>
      </c>
      <c r="R421">
        <v>122</v>
      </c>
      <c r="S421">
        <v>3</v>
      </c>
      <c r="T421" t="s">
        <v>1595</v>
      </c>
      <c r="U421" t="s">
        <v>11341</v>
      </c>
      <c r="V421" t="s">
        <v>11342</v>
      </c>
      <c r="W421" t="s">
        <v>2061</v>
      </c>
      <c r="X421" t="s">
        <v>436</v>
      </c>
      <c r="Y421" t="s">
        <v>5</v>
      </c>
      <c r="Z421" t="s">
        <v>7932</v>
      </c>
      <c r="AA421">
        <v>46097</v>
      </c>
      <c r="AB421" t="s">
        <v>11338</v>
      </c>
      <c r="AC421" t="s">
        <v>11340</v>
      </c>
      <c r="AD421">
        <v>11</v>
      </c>
      <c r="AE421" t="s">
        <v>11339</v>
      </c>
    </row>
    <row r="422" spans="1:36">
      <c r="A422">
        <v>5043</v>
      </c>
      <c r="B422" t="s">
        <v>174</v>
      </c>
      <c r="C422" t="s">
        <v>2244</v>
      </c>
      <c r="D422" t="s">
        <v>10771</v>
      </c>
      <c r="E422" t="s">
        <v>164</v>
      </c>
      <c r="F422" t="s">
        <v>10772</v>
      </c>
      <c r="G422" t="s">
        <v>10759</v>
      </c>
      <c r="H422" t="s">
        <v>10760</v>
      </c>
      <c r="I422" t="s">
        <v>10773</v>
      </c>
      <c r="J422" t="s">
        <v>10774</v>
      </c>
      <c r="K422" t="s">
        <v>4072</v>
      </c>
      <c r="L422" t="s">
        <v>170</v>
      </c>
      <c r="M422" t="s">
        <v>5</v>
      </c>
      <c r="N422" t="s">
        <v>10775</v>
      </c>
      <c r="O422" t="s">
        <v>10776</v>
      </c>
      <c r="P422">
        <v>37.700099999999999</v>
      </c>
      <c r="Q422">
        <v>-121.89449999999999</v>
      </c>
      <c r="U422" t="s">
        <v>10778</v>
      </c>
      <c r="V422" t="s">
        <v>10773</v>
      </c>
      <c r="W422" t="s">
        <v>4072</v>
      </c>
      <c r="X422" t="s">
        <v>170</v>
      </c>
      <c r="Y422" t="s">
        <v>5</v>
      </c>
      <c r="Z422" t="s">
        <v>7932</v>
      </c>
      <c r="AA422">
        <v>46063</v>
      </c>
      <c r="AB422" t="s">
        <v>10777</v>
      </c>
      <c r="AC422" t="s">
        <v>10779</v>
      </c>
      <c r="AD422">
        <v>23</v>
      </c>
    </row>
    <row r="423" spans="1:36">
      <c r="A423">
        <v>5044</v>
      </c>
      <c r="B423" t="s">
        <v>174</v>
      </c>
      <c r="C423" t="s">
        <v>2244</v>
      </c>
      <c r="D423" t="s">
        <v>2464</v>
      </c>
      <c r="E423" t="s">
        <v>164</v>
      </c>
      <c r="F423" t="s">
        <v>2464</v>
      </c>
      <c r="G423" t="s">
        <v>2270</v>
      </c>
      <c r="H423" t="s">
        <v>2271</v>
      </c>
      <c r="I423" t="s">
        <v>2465</v>
      </c>
      <c r="J423" t="s">
        <v>2466</v>
      </c>
      <c r="K423" t="s">
        <v>2467</v>
      </c>
      <c r="L423" t="s">
        <v>1418</v>
      </c>
      <c r="M423" t="s">
        <v>5</v>
      </c>
      <c r="N423">
        <v>34243</v>
      </c>
      <c r="O423" t="s">
        <v>2468</v>
      </c>
      <c r="P423">
        <v>27.4174068288131</v>
      </c>
      <c r="Q423">
        <v>-82.545678987562297</v>
      </c>
      <c r="R423">
        <v>15</v>
      </c>
      <c r="U423" t="s">
        <v>2469</v>
      </c>
      <c r="V423" t="s">
        <v>2465</v>
      </c>
      <c r="W423" t="s">
        <v>2467</v>
      </c>
      <c r="X423" t="s">
        <v>1418</v>
      </c>
      <c r="Y423" t="s">
        <v>5</v>
      </c>
      <c r="Z423" t="s">
        <v>172</v>
      </c>
      <c r="AA423">
        <v>44781</v>
      </c>
      <c r="AB423" t="s">
        <v>2470</v>
      </c>
      <c r="AC423" t="s">
        <v>2471</v>
      </c>
      <c r="AD423">
        <v>10</v>
      </c>
      <c r="AE423" t="s">
        <v>2472</v>
      </c>
      <c r="AJ423" t="s">
        <v>2473</v>
      </c>
    </row>
    <row r="424" spans="1:36">
      <c r="A424">
        <v>5045</v>
      </c>
      <c r="B424" t="s">
        <v>174</v>
      </c>
      <c r="C424" t="s">
        <v>2244</v>
      </c>
      <c r="D424" t="s">
        <v>11314</v>
      </c>
      <c r="E424" t="s">
        <v>176</v>
      </c>
      <c r="F424" t="s">
        <v>11314</v>
      </c>
      <c r="G424" t="s">
        <v>6488</v>
      </c>
      <c r="H424" t="s">
        <v>11315</v>
      </c>
      <c r="I424" t="s">
        <v>11316</v>
      </c>
      <c r="J424" t="s">
        <v>11317</v>
      </c>
      <c r="K424" t="s">
        <v>11318</v>
      </c>
      <c r="L424" t="s">
        <v>808</v>
      </c>
      <c r="M424" t="s">
        <v>5</v>
      </c>
      <c r="N424">
        <v>11725</v>
      </c>
      <c r="O424" t="s">
        <v>11319</v>
      </c>
      <c r="P424">
        <v>40.828200000000002</v>
      </c>
      <c r="Q424">
        <v>-73.284700000000001</v>
      </c>
      <c r="R424">
        <v>280</v>
      </c>
      <c r="U424" t="s">
        <v>2325</v>
      </c>
      <c r="V424" t="s">
        <v>1521</v>
      </c>
      <c r="W424" t="s">
        <v>1522</v>
      </c>
      <c r="X424" t="s">
        <v>1300</v>
      </c>
      <c r="Y424" t="s">
        <v>5</v>
      </c>
      <c r="Z424" t="s">
        <v>7932</v>
      </c>
      <c r="AA424">
        <v>46097</v>
      </c>
      <c r="AB424" t="s">
        <v>11320</v>
      </c>
      <c r="AC424" t="s">
        <v>11321</v>
      </c>
      <c r="AD424">
        <v>22</v>
      </c>
      <c r="AE424" t="s">
        <v>11322</v>
      </c>
      <c r="AF424" t="s">
        <v>11323</v>
      </c>
      <c r="AG424" t="s">
        <v>11324</v>
      </c>
      <c r="AH424" t="s">
        <v>11325</v>
      </c>
    </row>
    <row r="425" spans="1:36">
      <c r="A425">
        <v>5046</v>
      </c>
      <c r="B425" t="s">
        <v>9759</v>
      </c>
      <c r="C425" t="s">
        <v>2244</v>
      </c>
      <c r="D425" t="s">
        <v>1620</v>
      </c>
      <c r="E425" t="s">
        <v>164</v>
      </c>
      <c r="F425" t="s">
        <v>1620</v>
      </c>
      <c r="G425" t="s">
        <v>2270</v>
      </c>
      <c r="H425" t="s">
        <v>2271</v>
      </c>
      <c r="I425" t="s">
        <v>2474</v>
      </c>
      <c r="J425" t="s">
        <v>1622</v>
      </c>
      <c r="K425" t="s">
        <v>477</v>
      </c>
      <c r="L425" t="s">
        <v>149</v>
      </c>
      <c r="M425" t="s">
        <v>6</v>
      </c>
      <c r="N425" t="s">
        <v>1623</v>
      </c>
      <c r="O425" t="s">
        <v>1624</v>
      </c>
      <c r="P425">
        <v>45.62</v>
      </c>
      <c r="Q425">
        <v>-73.5</v>
      </c>
      <c r="S425">
        <v>60</v>
      </c>
      <c r="T425" t="s">
        <v>1595</v>
      </c>
      <c r="U425" t="s">
        <v>1620</v>
      </c>
      <c r="V425" t="s">
        <v>2474</v>
      </c>
      <c r="W425" t="s">
        <v>1625</v>
      </c>
      <c r="X425" t="s">
        <v>1626</v>
      </c>
      <c r="Y425" t="s">
        <v>311</v>
      </c>
      <c r="Z425" t="s">
        <v>9771</v>
      </c>
      <c r="AB425" t="s">
        <v>10022</v>
      </c>
      <c r="AC425" t="s">
        <v>1627</v>
      </c>
      <c r="AD425">
        <v>28</v>
      </c>
      <c r="AE425" t="s">
        <v>1587</v>
      </c>
      <c r="AJ425" t="s">
        <v>1628</v>
      </c>
    </row>
    <row r="426" spans="1:36">
      <c r="A426">
        <v>5047</v>
      </c>
      <c r="B426" t="s">
        <v>174</v>
      </c>
      <c r="C426" t="s">
        <v>2244</v>
      </c>
      <c r="D426" t="s">
        <v>10034</v>
      </c>
      <c r="E426" t="s">
        <v>164</v>
      </c>
      <c r="F426" t="s">
        <v>10034</v>
      </c>
      <c r="G426" t="s">
        <v>2031</v>
      </c>
      <c r="H426" t="s">
        <v>10035</v>
      </c>
      <c r="I426" t="s">
        <v>10036</v>
      </c>
      <c r="J426" t="s">
        <v>10037</v>
      </c>
      <c r="K426" t="s">
        <v>10038</v>
      </c>
      <c r="L426" t="s">
        <v>2352</v>
      </c>
      <c r="M426" t="s">
        <v>5</v>
      </c>
      <c r="N426" t="s">
        <v>10039</v>
      </c>
      <c r="O426" t="s">
        <v>10040</v>
      </c>
      <c r="P426">
        <v>41.701099999999997</v>
      </c>
      <c r="Q426">
        <v>-71.956599999999995</v>
      </c>
      <c r="U426" t="s">
        <v>10034</v>
      </c>
      <c r="V426" t="s">
        <v>10036</v>
      </c>
      <c r="W426" t="s">
        <v>10038</v>
      </c>
      <c r="X426" t="s">
        <v>2352</v>
      </c>
      <c r="Y426" t="s">
        <v>5</v>
      </c>
      <c r="Z426" t="s">
        <v>7932</v>
      </c>
      <c r="AA426">
        <v>45918</v>
      </c>
      <c r="AB426" t="s">
        <v>10041</v>
      </c>
      <c r="AC426" t="s">
        <v>10042</v>
      </c>
      <c r="AD426">
        <v>26</v>
      </c>
    </row>
    <row r="427" spans="1:36">
      <c r="A427">
        <v>5048</v>
      </c>
      <c r="B427" t="s">
        <v>174</v>
      </c>
      <c r="C427" t="s">
        <v>2244</v>
      </c>
      <c r="D427" t="s">
        <v>8000</v>
      </c>
      <c r="E427" t="s">
        <v>176</v>
      </c>
      <c r="F427" t="s">
        <v>8000</v>
      </c>
      <c r="G427" t="s">
        <v>7769</v>
      </c>
      <c r="H427" t="s">
        <v>7768</v>
      </c>
      <c r="I427" t="s">
        <v>7784</v>
      </c>
      <c r="J427" t="s">
        <v>7785</v>
      </c>
      <c r="K427" t="s">
        <v>7786</v>
      </c>
      <c r="L427" t="s">
        <v>755</v>
      </c>
      <c r="M427" t="s">
        <v>5</v>
      </c>
      <c r="N427">
        <v>75309</v>
      </c>
      <c r="P427">
        <v>32.870364740976498</v>
      </c>
      <c r="Q427">
        <v>-96.939507404453096</v>
      </c>
      <c r="U427" t="s">
        <v>8000</v>
      </c>
      <c r="V427" t="s">
        <v>7781</v>
      </c>
      <c r="W427" t="s">
        <v>7787</v>
      </c>
      <c r="X427" t="s">
        <v>755</v>
      </c>
      <c r="Y427" t="s">
        <v>5</v>
      </c>
      <c r="Z427" t="s">
        <v>760</v>
      </c>
      <c r="AA427">
        <v>45527</v>
      </c>
      <c r="AB427" t="s">
        <v>7782</v>
      </c>
      <c r="AC427" t="s">
        <v>8209</v>
      </c>
      <c r="AD427">
        <v>28</v>
      </c>
      <c r="AE427" t="s">
        <v>7783</v>
      </c>
    </row>
    <row r="428" spans="1:36">
      <c r="A428">
        <v>5049</v>
      </c>
      <c r="B428" t="s">
        <v>174</v>
      </c>
      <c r="C428" t="s">
        <v>2244</v>
      </c>
      <c r="D428" t="s">
        <v>2475</v>
      </c>
      <c r="E428" t="s">
        <v>164</v>
      </c>
      <c r="F428" t="s">
        <v>2475</v>
      </c>
      <c r="G428" t="s">
        <v>2270</v>
      </c>
      <c r="H428" t="s">
        <v>6480</v>
      </c>
      <c r="I428" t="s">
        <v>2476</v>
      </c>
      <c r="J428" t="s">
        <v>2477</v>
      </c>
      <c r="K428" t="s">
        <v>2478</v>
      </c>
      <c r="L428" t="s">
        <v>1300</v>
      </c>
      <c r="M428" t="s">
        <v>5</v>
      </c>
      <c r="N428">
        <v>15522</v>
      </c>
      <c r="O428" t="s">
        <v>2479</v>
      </c>
      <c r="P428">
        <v>39.937091653565197</v>
      </c>
      <c r="Q428">
        <v>-78.581477744964502</v>
      </c>
      <c r="R428">
        <v>30</v>
      </c>
      <c r="U428" t="s">
        <v>2480</v>
      </c>
      <c r="V428" t="s">
        <v>2476</v>
      </c>
      <c r="W428" t="s">
        <v>2481</v>
      </c>
      <c r="X428" t="s">
        <v>1300</v>
      </c>
      <c r="Y428" t="s">
        <v>5</v>
      </c>
      <c r="Z428" t="s">
        <v>6481</v>
      </c>
      <c r="AB428" t="s">
        <v>2482</v>
      </c>
      <c r="AC428" t="s">
        <v>8073</v>
      </c>
      <c r="AD428">
        <v>28</v>
      </c>
      <c r="AE428" t="s">
        <v>2483</v>
      </c>
      <c r="AJ428" t="s">
        <v>2476</v>
      </c>
    </row>
    <row r="429" spans="1:36">
      <c r="A429">
        <v>5050</v>
      </c>
      <c r="B429" t="s">
        <v>174</v>
      </c>
      <c r="C429" t="s">
        <v>2244</v>
      </c>
      <c r="D429" t="s">
        <v>1641</v>
      </c>
      <c r="E429" t="s">
        <v>176</v>
      </c>
      <c r="F429" t="s">
        <v>1641</v>
      </c>
      <c r="G429" t="s">
        <v>2270</v>
      </c>
      <c r="H429" t="s">
        <v>2271</v>
      </c>
      <c r="I429" t="s">
        <v>2484</v>
      </c>
      <c r="J429" t="s">
        <v>1645</v>
      </c>
      <c r="K429" t="s">
        <v>1646</v>
      </c>
      <c r="L429" t="s">
        <v>436</v>
      </c>
      <c r="M429" t="s">
        <v>5</v>
      </c>
      <c r="N429">
        <v>49423</v>
      </c>
      <c r="O429" t="s">
        <v>1647</v>
      </c>
      <c r="P429">
        <v>42.752922484303298</v>
      </c>
      <c r="Q429">
        <v>-86.108513328817295</v>
      </c>
      <c r="U429" t="s">
        <v>2485</v>
      </c>
      <c r="V429" t="s">
        <v>2486</v>
      </c>
      <c r="W429" t="s">
        <v>986</v>
      </c>
      <c r="X429" t="s">
        <v>987</v>
      </c>
      <c r="Y429" t="s">
        <v>5</v>
      </c>
      <c r="Z429" t="s">
        <v>2254</v>
      </c>
      <c r="AA429">
        <v>44417</v>
      </c>
      <c r="AB429" t="s">
        <v>2487</v>
      </c>
      <c r="AC429" t="s">
        <v>2488</v>
      </c>
      <c r="AD429">
        <v>21</v>
      </c>
      <c r="AE429" t="s">
        <v>2489</v>
      </c>
      <c r="AJ429" t="s">
        <v>1652</v>
      </c>
    </row>
    <row r="430" spans="1:36">
      <c r="A430">
        <v>5051</v>
      </c>
      <c r="B430" t="s">
        <v>174</v>
      </c>
      <c r="C430" t="s">
        <v>2244</v>
      </c>
      <c r="D430" t="s">
        <v>10780</v>
      </c>
      <c r="E430" t="s">
        <v>164</v>
      </c>
      <c r="F430" t="s">
        <v>10781</v>
      </c>
      <c r="G430" t="s">
        <v>10759</v>
      </c>
      <c r="H430" t="s">
        <v>10760</v>
      </c>
      <c r="I430" t="s">
        <v>10782</v>
      </c>
      <c r="J430" t="s">
        <v>10783</v>
      </c>
      <c r="K430" t="s">
        <v>820</v>
      </c>
      <c r="L430" t="s">
        <v>170</v>
      </c>
      <c r="M430" t="s">
        <v>5</v>
      </c>
      <c r="N430" t="s">
        <v>10784</v>
      </c>
      <c r="O430" t="s">
        <v>10785</v>
      </c>
      <c r="P430">
        <v>37.476399999999998</v>
      </c>
      <c r="Q430">
        <v>121.92189999999999</v>
      </c>
      <c r="R430">
        <v>70</v>
      </c>
      <c r="U430" t="s">
        <v>10786</v>
      </c>
      <c r="V430" t="s">
        <v>10787</v>
      </c>
      <c r="W430" t="s">
        <v>6381</v>
      </c>
      <c r="X430" t="s">
        <v>755</v>
      </c>
      <c r="Y430" t="s">
        <v>5</v>
      </c>
      <c r="Z430" t="s">
        <v>7932</v>
      </c>
      <c r="AA430">
        <v>46063</v>
      </c>
      <c r="AB430" t="s">
        <v>10788</v>
      </c>
      <c r="AC430" t="s">
        <v>10789</v>
      </c>
      <c r="AD430">
        <v>19</v>
      </c>
    </row>
    <row r="431" spans="1:36">
      <c r="A431">
        <v>5052</v>
      </c>
      <c r="B431" t="s">
        <v>174</v>
      </c>
      <c r="C431" t="s">
        <v>2244</v>
      </c>
      <c r="D431" t="s">
        <v>2490</v>
      </c>
      <c r="E431" t="s">
        <v>164</v>
      </c>
      <c r="F431" t="s">
        <v>2490</v>
      </c>
      <c r="G431" t="s">
        <v>2270</v>
      </c>
      <c r="H431" t="s">
        <v>2271</v>
      </c>
      <c r="J431" t="s">
        <v>2491</v>
      </c>
      <c r="K431" t="s">
        <v>2492</v>
      </c>
      <c r="L431" t="s">
        <v>808</v>
      </c>
      <c r="M431" t="s">
        <v>5</v>
      </c>
      <c r="N431">
        <v>14850</v>
      </c>
      <c r="O431" t="s">
        <v>2493</v>
      </c>
      <c r="P431">
        <v>42.44</v>
      </c>
      <c r="Q431">
        <v>-76.459999999999994</v>
      </c>
      <c r="R431">
        <v>14</v>
      </c>
      <c r="S431" t="s">
        <v>1587</v>
      </c>
      <c r="T431" t="s">
        <v>1587</v>
      </c>
      <c r="U431" t="s">
        <v>2490</v>
      </c>
      <c r="W431" t="s">
        <v>1274</v>
      </c>
      <c r="X431" t="s">
        <v>2494</v>
      </c>
      <c r="Y431" t="s">
        <v>5</v>
      </c>
      <c r="Z431" t="s">
        <v>172</v>
      </c>
      <c r="AA431">
        <v>45243</v>
      </c>
      <c r="AB431" t="s">
        <v>1587</v>
      </c>
      <c r="AC431" t="s">
        <v>2495</v>
      </c>
      <c r="AD431">
        <v>30</v>
      </c>
      <c r="AE431" t="s">
        <v>2496</v>
      </c>
      <c r="AJ431" t="s">
        <v>2497</v>
      </c>
    </row>
    <row r="432" spans="1:36">
      <c r="A432">
        <v>5053</v>
      </c>
      <c r="B432" t="s">
        <v>174</v>
      </c>
      <c r="C432" t="s">
        <v>2244</v>
      </c>
      <c r="D432" t="s">
        <v>10790</v>
      </c>
      <c r="E432" t="s">
        <v>164</v>
      </c>
      <c r="F432" t="s">
        <v>10791</v>
      </c>
      <c r="G432" t="s">
        <v>10759</v>
      </c>
      <c r="H432" t="s">
        <v>10760</v>
      </c>
      <c r="I432" t="s">
        <v>10792</v>
      </c>
      <c r="J432" t="s">
        <v>10793</v>
      </c>
      <c r="K432" t="s">
        <v>3122</v>
      </c>
      <c r="L432" t="s">
        <v>170</v>
      </c>
      <c r="M432" t="s">
        <v>5</v>
      </c>
      <c r="N432" t="s">
        <v>10794</v>
      </c>
      <c r="O432" t="s">
        <v>10795</v>
      </c>
      <c r="P432">
        <v>37.712299999999999</v>
      </c>
      <c r="Q432">
        <v>-121.78879999999999</v>
      </c>
      <c r="R432">
        <v>150</v>
      </c>
      <c r="U432" t="s">
        <v>10790</v>
      </c>
      <c r="V432" t="s">
        <v>10792</v>
      </c>
      <c r="W432" t="s">
        <v>3122</v>
      </c>
      <c r="X432" t="s">
        <v>170</v>
      </c>
      <c r="Y432" t="s">
        <v>5</v>
      </c>
      <c r="Z432" t="s">
        <v>7932</v>
      </c>
      <c r="AA432">
        <v>46063</v>
      </c>
      <c r="AB432" t="s">
        <v>10796</v>
      </c>
      <c r="AC432" t="s">
        <v>10808</v>
      </c>
      <c r="AD432">
        <v>21</v>
      </c>
    </row>
    <row r="433" spans="1:36">
      <c r="A433">
        <v>5054</v>
      </c>
      <c r="B433" t="s">
        <v>174</v>
      </c>
      <c r="C433" t="s">
        <v>2244</v>
      </c>
      <c r="D433" t="s">
        <v>2498</v>
      </c>
      <c r="E433" t="s">
        <v>176</v>
      </c>
      <c r="F433" t="s">
        <v>2498</v>
      </c>
      <c r="G433" t="s">
        <v>2270</v>
      </c>
      <c r="H433" t="s">
        <v>2271</v>
      </c>
      <c r="I433" t="s">
        <v>2499</v>
      </c>
      <c r="J433" t="s">
        <v>2500</v>
      </c>
      <c r="K433" t="s">
        <v>2501</v>
      </c>
      <c r="L433" t="s">
        <v>170</v>
      </c>
      <c r="M433" t="s">
        <v>5</v>
      </c>
      <c r="N433">
        <v>94577</v>
      </c>
      <c r="O433" t="s">
        <v>2502</v>
      </c>
      <c r="P433">
        <v>37.71</v>
      </c>
      <c r="Q433">
        <v>-122.1</v>
      </c>
      <c r="R433">
        <v>5</v>
      </c>
      <c r="S433" t="s">
        <v>1587</v>
      </c>
      <c r="T433" t="s">
        <v>1587</v>
      </c>
      <c r="U433" t="s">
        <v>2498</v>
      </c>
      <c r="V433" t="s">
        <v>2499</v>
      </c>
      <c r="W433" t="s">
        <v>416</v>
      </c>
      <c r="X433" t="s">
        <v>170</v>
      </c>
      <c r="Y433" t="s">
        <v>5</v>
      </c>
      <c r="Z433" t="s">
        <v>647</v>
      </c>
      <c r="AA433">
        <v>44774</v>
      </c>
      <c r="AB433" t="s">
        <v>2503</v>
      </c>
      <c r="AC433" t="s">
        <v>2504</v>
      </c>
      <c r="AD433">
        <v>28</v>
      </c>
      <c r="AE433" t="s">
        <v>2505</v>
      </c>
      <c r="AJ433" t="s">
        <v>2506</v>
      </c>
    </row>
    <row r="434" spans="1:36">
      <c r="A434">
        <v>5055</v>
      </c>
      <c r="B434" t="s">
        <v>198</v>
      </c>
      <c r="C434" t="s">
        <v>2244</v>
      </c>
      <c r="D434" t="s">
        <v>8949</v>
      </c>
      <c r="F434" t="s">
        <v>8949</v>
      </c>
      <c r="G434" t="s">
        <v>8947</v>
      </c>
      <c r="H434" t="s">
        <v>2271</v>
      </c>
      <c r="I434" t="s">
        <v>8948</v>
      </c>
      <c r="J434" t="s">
        <v>10481</v>
      </c>
      <c r="K434" t="s">
        <v>10481</v>
      </c>
      <c r="L434" t="s">
        <v>10481</v>
      </c>
      <c r="M434" t="s">
        <v>5</v>
      </c>
      <c r="P434">
        <v>34.002190834957403</v>
      </c>
      <c r="Q434">
        <v>-117.326251913493</v>
      </c>
      <c r="R434">
        <v>50</v>
      </c>
      <c r="U434" t="s">
        <v>8949</v>
      </c>
      <c r="V434" t="s">
        <v>8948</v>
      </c>
      <c r="W434" t="s">
        <v>3122</v>
      </c>
      <c r="X434" t="s">
        <v>170</v>
      </c>
      <c r="Y434" t="s">
        <v>5</v>
      </c>
      <c r="Z434" t="s">
        <v>9201</v>
      </c>
      <c r="AB434" t="s">
        <v>10517</v>
      </c>
      <c r="AC434" t="s">
        <v>8980</v>
      </c>
      <c r="AD434">
        <v>30</v>
      </c>
      <c r="AE434" t="s">
        <v>10515</v>
      </c>
    </row>
    <row r="435" spans="1:36">
      <c r="A435">
        <v>5056</v>
      </c>
      <c r="B435" t="s">
        <v>198</v>
      </c>
      <c r="C435" t="s">
        <v>2244</v>
      </c>
      <c r="D435" t="s">
        <v>8949</v>
      </c>
      <c r="F435" t="s">
        <v>8949</v>
      </c>
      <c r="G435" t="s">
        <v>8947</v>
      </c>
      <c r="H435" t="s">
        <v>2271</v>
      </c>
      <c r="I435" t="s">
        <v>10054</v>
      </c>
      <c r="J435" t="s">
        <v>1007</v>
      </c>
      <c r="K435" t="s">
        <v>1007</v>
      </c>
      <c r="L435" t="s">
        <v>1007</v>
      </c>
      <c r="M435" t="s">
        <v>5</v>
      </c>
      <c r="U435" t="s">
        <v>8949</v>
      </c>
      <c r="V435" t="s">
        <v>10054</v>
      </c>
      <c r="W435" t="s">
        <v>3122</v>
      </c>
      <c r="X435" t="s">
        <v>170</v>
      </c>
      <c r="Y435" t="s">
        <v>5</v>
      </c>
      <c r="Z435" t="s">
        <v>6355</v>
      </c>
      <c r="AA435">
        <v>45922</v>
      </c>
      <c r="AB435" t="s">
        <v>10055</v>
      </c>
      <c r="AC435" t="s">
        <v>10316</v>
      </c>
      <c r="AD435">
        <v>29</v>
      </c>
      <c r="AE435" t="s">
        <v>10056</v>
      </c>
    </row>
    <row r="436" spans="1:36">
      <c r="A436">
        <v>5057</v>
      </c>
      <c r="B436" t="s">
        <v>161</v>
      </c>
      <c r="C436" t="s">
        <v>2244</v>
      </c>
      <c r="D436" t="s">
        <v>2507</v>
      </c>
      <c r="E436" t="s">
        <v>164</v>
      </c>
      <c r="F436" t="s">
        <v>2508</v>
      </c>
      <c r="G436" t="s">
        <v>2270</v>
      </c>
      <c r="H436" t="s">
        <v>2271</v>
      </c>
      <c r="I436" t="s">
        <v>2509</v>
      </c>
      <c r="J436" t="s">
        <v>2510</v>
      </c>
      <c r="K436" t="s">
        <v>2511</v>
      </c>
      <c r="L436" t="s">
        <v>170</v>
      </c>
      <c r="M436" t="s">
        <v>5</v>
      </c>
      <c r="N436">
        <v>947608</v>
      </c>
      <c r="P436">
        <v>37.847688015409403</v>
      </c>
      <c r="Q436">
        <v>-122.28822684681001</v>
      </c>
      <c r="R436">
        <v>40</v>
      </c>
      <c r="U436" t="s">
        <v>1982</v>
      </c>
      <c r="V436" t="s">
        <v>2509</v>
      </c>
      <c r="W436" t="s">
        <v>2512</v>
      </c>
      <c r="X436" t="s">
        <v>2513</v>
      </c>
      <c r="Y436" t="s">
        <v>2514</v>
      </c>
      <c r="Z436" t="s">
        <v>172</v>
      </c>
      <c r="AA436">
        <v>44888</v>
      </c>
      <c r="AB436" t="s">
        <v>2515</v>
      </c>
      <c r="AC436" t="s">
        <v>2516</v>
      </c>
      <c r="AD436">
        <v>21</v>
      </c>
      <c r="AE436" t="s">
        <v>2517</v>
      </c>
      <c r="AJ436" t="s">
        <v>2518</v>
      </c>
    </row>
    <row r="437" spans="1:36">
      <c r="A437">
        <v>5058</v>
      </c>
      <c r="B437" t="s">
        <v>174</v>
      </c>
      <c r="C437" t="s">
        <v>2244</v>
      </c>
      <c r="D437" t="s">
        <v>2519</v>
      </c>
      <c r="E437" t="s">
        <v>164</v>
      </c>
      <c r="F437" t="s">
        <v>2519</v>
      </c>
      <c r="G437" t="s">
        <v>2270</v>
      </c>
      <c r="H437" t="s">
        <v>2271</v>
      </c>
      <c r="I437" t="s">
        <v>2520</v>
      </c>
      <c r="J437" t="s">
        <v>2521</v>
      </c>
      <c r="K437" t="s">
        <v>2522</v>
      </c>
      <c r="L437" t="s">
        <v>170</v>
      </c>
      <c r="M437" t="s">
        <v>5</v>
      </c>
      <c r="N437">
        <v>92708</v>
      </c>
      <c r="O437" t="s">
        <v>2523</v>
      </c>
      <c r="P437">
        <v>33.701599218303997</v>
      </c>
      <c r="Q437">
        <v>-117.93828546047899</v>
      </c>
      <c r="R437">
        <v>75</v>
      </c>
      <c r="U437" t="s">
        <v>2519</v>
      </c>
      <c r="V437" t="s">
        <v>2520</v>
      </c>
      <c r="W437" t="s">
        <v>2522</v>
      </c>
      <c r="X437" t="s">
        <v>170</v>
      </c>
      <c r="Y437" t="s">
        <v>5</v>
      </c>
      <c r="Z437" t="s">
        <v>172</v>
      </c>
      <c r="AA437">
        <v>44774</v>
      </c>
      <c r="AB437" t="s">
        <v>2524</v>
      </c>
      <c r="AC437" t="s">
        <v>2525</v>
      </c>
      <c r="AD437">
        <v>25</v>
      </c>
      <c r="AE437" t="s">
        <v>2526</v>
      </c>
      <c r="AJ437" t="s">
        <v>2527</v>
      </c>
    </row>
    <row r="438" spans="1:36">
      <c r="A438">
        <v>5059</v>
      </c>
      <c r="B438" t="s">
        <v>174</v>
      </c>
      <c r="C438" t="s">
        <v>2244</v>
      </c>
      <c r="D438" t="s">
        <v>10798</v>
      </c>
      <c r="E438" t="s">
        <v>164</v>
      </c>
      <c r="F438" t="s">
        <v>10799</v>
      </c>
      <c r="G438" t="s">
        <v>10800</v>
      </c>
      <c r="H438" t="s">
        <v>10760</v>
      </c>
      <c r="I438" t="s">
        <v>10801</v>
      </c>
      <c r="J438" t="s">
        <v>10802</v>
      </c>
      <c r="K438" t="s">
        <v>10803</v>
      </c>
      <c r="L438" t="s">
        <v>755</v>
      </c>
      <c r="M438" t="s">
        <v>5</v>
      </c>
      <c r="N438" t="s">
        <v>10804</v>
      </c>
      <c r="P438">
        <v>36.3934</v>
      </c>
      <c r="Q438">
        <v>87.6434</v>
      </c>
      <c r="R438">
        <v>83</v>
      </c>
      <c r="U438" t="s">
        <v>10797</v>
      </c>
      <c r="V438" t="s">
        <v>10801</v>
      </c>
      <c r="W438" t="s">
        <v>1179</v>
      </c>
      <c r="Y438" t="s">
        <v>10805</v>
      </c>
      <c r="Z438" t="s">
        <v>7932</v>
      </c>
      <c r="AA438">
        <v>46064</v>
      </c>
      <c r="AB438" t="s">
        <v>10806</v>
      </c>
      <c r="AC438" t="s">
        <v>10807</v>
      </c>
      <c r="AD438">
        <v>23</v>
      </c>
    </row>
    <row r="439" spans="1:36">
      <c r="A439">
        <v>5060</v>
      </c>
      <c r="B439" t="s">
        <v>392</v>
      </c>
      <c r="C439" t="s">
        <v>2244</v>
      </c>
      <c r="D439" t="s">
        <v>2528</v>
      </c>
      <c r="E439" t="s">
        <v>164</v>
      </c>
      <c r="F439" t="s">
        <v>2529</v>
      </c>
      <c r="G439" t="s">
        <v>2270</v>
      </c>
      <c r="H439" t="s">
        <v>2271</v>
      </c>
      <c r="I439" t="s">
        <v>2530</v>
      </c>
      <c r="J439" t="s">
        <v>2531</v>
      </c>
      <c r="K439" t="s">
        <v>2532</v>
      </c>
      <c r="L439" t="s">
        <v>720</v>
      </c>
      <c r="M439" t="s">
        <v>5</v>
      </c>
      <c r="N439">
        <v>35490</v>
      </c>
      <c r="P439">
        <v>33.184291500796697</v>
      </c>
      <c r="Q439">
        <v>-87.262439429511204</v>
      </c>
      <c r="U439" t="s">
        <v>2533</v>
      </c>
      <c r="V439" t="s">
        <v>2530</v>
      </c>
      <c r="W439" t="s">
        <v>2534</v>
      </c>
      <c r="X439" t="s">
        <v>2535</v>
      </c>
      <c r="Y439" t="s">
        <v>907</v>
      </c>
      <c r="Z439" t="s">
        <v>172</v>
      </c>
      <c r="AA439">
        <v>44774</v>
      </c>
      <c r="AB439" t="s">
        <v>2536</v>
      </c>
      <c r="AC439" t="s">
        <v>2537</v>
      </c>
      <c r="AD439">
        <v>29</v>
      </c>
      <c r="AE439" t="s">
        <v>2538</v>
      </c>
      <c r="AJ439" t="s">
        <v>2539</v>
      </c>
    </row>
    <row r="440" spans="1:36">
      <c r="A440">
        <v>5061</v>
      </c>
      <c r="B440" t="s">
        <v>174</v>
      </c>
      <c r="C440" t="s">
        <v>2244</v>
      </c>
      <c r="D440" t="s">
        <v>8001</v>
      </c>
      <c r="E440" t="s">
        <v>176</v>
      </c>
      <c r="F440" t="s">
        <v>7792</v>
      </c>
      <c r="G440" t="s">
        <v>7769</v>
      </c>
      <c r="H440" t="s">
        <v>8002</v>
      </c>
      <c r="I440" t="s">
        <v>7790</v>
      </c>
      <c r="J440" t="s">
        <v>7791</v>
      </c>
      <c r="K440" t="s">
        <v>3404</v>
      </c>
      <c r="L440" t="s">
        <v>3405</v>
      </c>
      <c r="M440" t="s">
        <v>5</v>
      </c>
      <c r="N440">
        <v>97217</v>
      </c>
      <c r="P440">
        <v>45.574042002381503</v>
      </c>
      <c r="Q440">
        <v>-122.713800673996</v>
      </c>
      <c r="R440">
        <v>2800</v>
      </c>
      <c r="U440" t="s">
        <v>8001</v>
      </c>
      <c r="V440" t="s">
        <v>7790</v>
      </c>
      <c r="W440" t="s">
        <v>3404</v>
      </c>
      <c r="X440" t="s">
        <v>3405</v>
      </c>
      <c r="Y440" t="s">
        <v>5</v>
      </c>
      <c r="Z440" t="s">
        <v>760</v>
      </c>
      <c r="AA440">
        <v>45529</v>
      </c>
      <c r="AB440" t="s">
        <v>7793</v>
      </c>
      <c r="AC440" t="s">
        <v>8074</v>
      </c>
      <c r="AD440">
        <v>29</v>
      </c>
      <c r="AE440" t="s">
        <v>8003</v>
      </c>
      <c r="AJ440" t="s">
        <v>7794</v>
      </c>
    </row>
    <row r="441" spans="1:36">
      <c r="A441">
        <v>5062</v>
      </c>
      <c r="B441" t="s">
        <v>9759</v>
      </c>
      <c r="C441" t="s">
        <v>2244</v>
      </c>
      <c r="D441" t="s">
        <v>10809</v>
      </c>
      <c r="E441" t="s">
        <v>164</v>
      </c>
      <c r="F441" t="s">
        <v>10810</v>
      </c>
      <c r="G441" t="s">
        <v>10759</v>
      </c>
      <c r="H441" t="s">
        <v>10760</v>
      </c>
      <c r="I441" t="s">
        <v>10811</v>
      </c>
      <c r="J441" t="s">
        <v>10812</v>
      </c>
      <c r="K441" t="s">
        <v>2061</v>
      </c>
      <c r="L441" t="s">
        <v>436</v>
      </c>
      <c r="M441" t="s">
        <v>5</v>
      </c>
      <c r="N441" t="s">
        <v>10684</v>
      </c>
      <c r="O441" t="s">
        <v>10813</v>
      </c>
      <c r="P441">
        <v>42.712499999999999</v>
      </c>
      <c r="Q441">
        <v>83.242000000000004</v>
      </c>
      <c r="R441">
        <v>200</v>
      </c>
      <c r="U441" t="s">
        <v>10809</v>
      </c>
      <c r="V441" t="s">
        <v>10811</v>
      </c>
      <c r="W441" t="s">
        <v>10814</v>
      </c>
      <c r="X441" t="s">
        <v>916</v>
      </c>
      <c r="Y441" t="s">
        <v>5</v>
      </c>
      <c r="Z441" t="s">
        <v>7932</v>
      </c>
      <c r="AA441">
        <v>46064</v>
      </c>
      <c r="AB441" t="s">
        <v>10815</v>
      </c>
      <c r="AC441" t="s">
        <v>10816</v>
      </c>
      <c r="AD441">
        <v>22</v>
      </c>
    </row>
    <row r="442" spans="1:36">
      <c r="A442">
        <v>5063</v>
      </c>
      <c r="B442" t="s">
        <v>174</v>
      </c>
      <c r="C442" t="s">
        <v>2244</v>
      </c>
      <c r="D442" t="s">
        <v>2540</v>
      </c>
      <c r="E442" t="s">
        <v>164</v>
      </c>
      <c r="F442" t="s">
        <v>2540</v>
      </c>
      <c r="G442" t="s">
        <v>2270</v>
      </c>
      <c r="H442" t="s">
        <v>2271</v>
      </c>
      <c r="I442" t="s">
        <v>2541</v>
      </c>
      <c r="J442" t="s">
        <v>2542</v>
      </c>
      <c r="K442" t="s">
        <v>2543</v>
      </c>
      <c r="L442" t="s">
        <v>808</v>
      </c>
      <c r="M442" t="s">
        <v>5</v>
      </c>
      <c r="N442">
        <v>11793</v>
      </c>
      <c r="O442" t="s">
        <v>2544</v>
      </c>
      <c r="P442">
        <v>40.672924151431197</v>
      </c>
      <c r="Q442">
        <v>-73.517658829602297</v>
      </c>
      <c r="R442">
        <v>30</v>
      </c>
      <c r="U442" t="s">
        <v>2540</v>
      </c>
      <c r="V442" t="s">
        <v>2541</v>
      </c>
      <c r="W442" t="s">
        <v>2543</v>
      </c>
      <c r="X442" t="s">
        <v>808</v>
      </c>
      <c r="Y442" t="s">
        <v>5</v>
      </c>
      <c r="Z442" t="s">
        <v>172</v>
      </c>
      <c r="AA442">
        <v>44774</v>
      </c>
      <c r="AB442" t="s">
        <v>2482</v>
      </c>
      <c r="AC442" t="s">
        <v>2545</v>
      </c>
      <c r="AD442">
        <v>14</v>
      </c>
      <c r="AE442" t="s">
        <v>2546</v>
      </c>
      <c r="AJ442" t="s">
        <v>2541</v>
      </c>
    </row>
    <row r="443" spans="1:36">
      <c r="A443">
        <v>5064</v>
      </c>
      <c r="B443" t="s">
        <v>174</v>
      </c>
      <c r="C443" t="s">
        <v>2244</v>
      </c>
      <c r="D443" t="s">
        <v>10817</v>
      </c>
      <c r="E443" t="s">
        <v>164</v>
      </c>
      <c r="F443" t="s">
        <v>10818</v>
      </c>
      <c r="G443" t="s">
        <v>10759</v>
      </c>
      <c r="H443" t="s">
        <v>10760</v>
      </c>
      <c r="I443" t="s">
        <v>10819</v>
      </c>
      <c r="J443" t="s">
        <v>10820</v>
      </c>
      <c r="K443" t="s">
        <v>4454</v>
      </c>
      <c r="L443" t="s">
        <v>916</v>
      </c>
      <c r="M443" t="s">
        <v>5</v>
      </c>
      <c r="N443" t="s">
        <v>10821</v>
      </c>
      <c r="O443" t="s">
        <v>10822</v>
      </c>
      <c r="P443">
        <v>41.481499999999997</v>
      </c>
      <c r="Q443">
        <v>-81.728499999999997</v>
      </c>
      <c r="R443">
        <v>40</v>
      </c>
      <c r="U443" t="s">
        <v>10824</v>
      </c>
      <c r="V443" t="s">
        <v>10819</v>
      </c>
      <c r="W443" t="s">
        <v>4454</v>
      </c>
      <c r="X443" t="s">
        <v>916</v>
      </c>
      <c r="Y443" t="s">
        <v>5</v>
      </c>
      <c r="Z443" t="s">
        <v>7932</v>
      </c>
      <c r="AA443">
        <v>46064</v>
      </c>
      <c r="AB443" t="s">
        <v>10823</v>
      </c>
      <c r="AC443" t="s">
        <v>10825</v>
      </c>
      <c r="AD443">
        <v>22</v>
      </c>
    </row>
    <row r="444" spans="1:36">
      <c r="A444">
        <v>5065</v>
      </c>
      <c r="B444" t="s">
        <v>198</v>
      </c>
      <c r="C444" t="s">
        <v>2244</v>
      </c>
      <c r="D444" t="s">
        <v>10057</v>
      </c>
      <c r="F444" t="s">
        <v>10057</v>
      </c>
      <c r="G444" t="s">
        <v>2031</v>
      </c>
      <c r="H444" t="s">
        <v>10058</v>
      </c>
      <c r="I444" t="s">
        <v>9167</v>
      </c>
      <c r="J444" t="s">
        <v>1007</v>
      </c>
      <c r="K444" t="s">
        <v>1007</v>
      </c>
      <c r="L444" t="s">
        <v>1007</v>
      </c>
      <c r="M444" t="s">
        <v>5</v>
      </c>
      <c r="U444" t="s">
        <v>10057</v>
      </c>
      <c r="V444" t="s">
        <v>9167</v>
      </c>
      <c r="W444" t="s">
        <v>10059</v>
      </c>
      <c r="Y444" t="s">
        <v>5206</v>
      </c>
      <c r="Z444" t="s">
        <v>6355</v>
      </c>
      <c r="AA444">
        <v>45922</v>
      </c>
      <c r="AB444" t="s">
        <v>9167</v>
      </c>
      <c r="AC444" t="s">
        <v>10060</v>
      </c>
      <c r="AD444">
        <v>31</v>
      </c>
      <c r="AE444" t="s">
        <v>10063</v>
      </c>
    </row>
    <row r="445" spans="1:36">
      <c r="A445">
        <v>5066</v>
      </c>
      <c r="B445" t="s">
        <v>174</v>
      </c>
      <c r="C445" t="s">
        <v>2244</v>
      </c>
      <c r="D445" t="s">
        <v>1665</v>
      </c>
      <c r="E445" t="s">
        <v>176</v>
      </c>
      <c r="F445" t="s">
        <v>1680</v>
      </c>
      <c r="G445" t="s">
        <v>2270</v>
      </c>
      <c r="H445" t="s">
        <v>2271</v>
      </c>
      <c r="I445" t="s">
        <v>1668</v>
      </c>
      <c r="J445" t="s">
        <v>1683</v>
      </c>
      <c r="K445" t="s">
        <v>1684</v>
      </c>
      <c r="L445" t="s">
        <v>227</v>
      </c>
      <c r="M445" t="s">
        <v>6</v>
      </c>
      <c r="N445" t="s">
        <v>1685</v>
      </c>
      <c r="O445" t="s">
        <v>1686</v>
      </c>
      <c r="P445">
        <v>49.151970910832503</v>
      </c>
      <c r="Q445">
        <v>-122.859270715534</v>
      </c>
      <c r="U445" t="s">
        <v>2547</v>
      </c>
      <c r="V445" t="s">
        <v>1668</v>
      </c>
      <c r="W445" t="s">
        <v>491</v>
      </c>
      <c r="X445" t="s">
        <v>487</v>
      </c>
      <c r="Y445" t="s">
        <v>5</v>
      </c>
      <c r="Z445" t="s">
        <v>172</v>
      </c>
      <c r="AA445">
        <v>44415</v>
      </c>
      <c r="AB445" t="s">
        <v>1673</v>
      </c>
      <c r="AC445" t="s">
        <v>1674</v>
      </c>
      <c r="AD445">
        <v>23</v>
      </c>
      <c r="AE445" t="s">
        <v>2548</v>
      </c>
      <c r="AJ445" t="s">
        <v>1668</v>
      </c>
    </row>
    <row r="446" spans="1:36">
      <c r="A446">
        <v>5067</v>
      </c>
      <c r="B446" t="s">
        <v>174</v>
      </c>
      <c r="C446" t="s">
        <v>2244</v>
      </c>
      <c r="D446" t="s">
        <v>1665</v>
      </c>
      <c r="E446" t="s">
        <v>176</v>
      </c>
      <c r="F446" t="s">
        <v>1666</v>
      </c>
      <c r="G446" t="s">
        <v>2270</v>
      </c>
      <c r="H446" t="s">
        <v>2271</v>
      </c>
      <c r="I446" t="s">
        <v>1668</v>
      </c>
      <c r="J446" t="s">
        <v>1669</v>
      </c>
      <c r="K446" t="s">
        <v>1670</v>
      </c>
      <c r="L446" t="s">
        <v>487</v>
      </c>
      <c r="M446" t="s">
        <v>5</v>
      </c>
      <c r="N446">
        <v>64804</v>
      </c>
      <c r="O446" t="s">
        <v>1671</v>
      </c>
      <c r="P446">
        <v>37.0635414878614</v>
      </c>
      <c r="Q446">
        <v>-94.402179393441102</v>
      </c>
      <c r="U446" t="s">
        <v>2547</v>
      </c>
      <c r="V446" t="s">
        <v>1668</v>
      </c>
      <c r="W446" t="s">
        <v>491</v>
      </c>
      <c r="X446" t="s">
        <v>487</v>
      </c>
      <c r="Y446" t="s">
        <v>5</v>
      </c>
      <c r="Z446" t="s">
        <v>172</v>
      </c>
      <c r="AA446">
        <v>44415</v>
      </c>
      <c r="AB446" t="s">
        <v>1673</v>
      </c>
      <c r="AC446" t="s">
        <v>1674</v>
      </c>
      <c r="AD446">
        <v>23</v>
      </c>
      <c r="AE446" t="s">
        <v>2549</v>
      </c>
      <c r="AJ446" t="s">
        <v>1668</v>
      </c>
    </row>
    <row r="447" spans="1:36">
      <c r="A447">
        <v>5068</v>
      </c>
      <c r="B447" t="s">
        <v>174</v>
      </c>
      <c r="C447" t="s">
        <v>2244</v>
      </c>
      <c r="D447" t="s">
        <v>1665</v>
      </c>
      <c r="E447" t="s">
        <v>176</v>
      </c>
      <c r="F447" t="s">
        <v>1676</v>
      </c>
      <c r="G447" t="s">
        <v>2270</v>
      </c>
      <c r="H447" t="s">
        <v>2271</v>
      </c>
      <c r="I447" t="s">
        <v>1668</v>
      </c>
      <c r="J447" t="s">
        <v>1677</v>
      </c>
      <c r="K447" t="s">
        <v>1670</v>
      </c>
      <c r="L447" t="s">
        <v>487</v>
      </c>
      <c r="M447" t="s">
        <v>5</v>
      </c>
      <c r="N447">
        <v>64801</v>
      </c>
      <c r="O447" t="s">
        <v>1678</v>
      </c>
      <c r="P447">
        <v>37.094713185978101</v>
      </c>
      <c r="Q447">
        <v>-94.528059591012294</v>
      </c>
      <c r="U447" t="s">
        <v>2547</v>
      </c>
      <c r="V447" t="s">
        <v>1668</v>
      </c>
      <c r="W447" t="s">
        <v>491</v>
      </c>
      <c r="X447" t="s">
        <v>487</v>
      </c>
      <c r="Y447" t="s">
        <v>5</v>
      </c>
      <c r="Z447" t="s">
        <v>172</v>
      </c>
      <c r="AA447">
        <v>44415</v>
      </c>
      <c r="AB447" t="s">
        <v>1673</v>
      </c>
      <c r="AC447" t="s">
        <v>1674</v>
      </c>
      <c r="AD447">
        <v>23</v>
      </c>
      <c r="AE447" t="s">
        <v>2550</v>
      </c>
      <c r="AJ447" t="s">
        <v>1668</v>
      </c>
    </row>
    <row r="448" spans="1:36">
      <c r="A448">
        <v>5069</v>
      </c>
      <c r="B448" t="s">
        <v>174</v>
      </c>
      <c r="C448" t="s">
        <v>2244</v>
      </c>
      <c r="D448" t="s">
        <v>2551</v>
      </c>
      <c r="E448" t="s">
        <v>164</v>
      </c>
      <c r="F448" t="s">
        <v>2551</v>
      </c>
      <c r="G448" t="s">
        <v>2270</v>
      </c>
      <c r="H448" t="s">
        <v>2271</v>
      </c>
      <c r="I448" t="s">
        <v>2552</v>
      </c>
      <c r="J448" t="s">
        <v>8021</v>
      </c>
      <c r="K448" t="s">
        <v>5691</v>
      </c>
      <c r="L448" t="s">
        <v>188</v>
      </c>
      <c r="M448" t="s">
        <v>5</v>
      </c>
      <c r="N448">
        <v>27616</v>
      </c>
      <c r="P448">
        <v>36.477544896147897</v>
      </c>
      <c r="Q448">
        <v>-78.403395765964902</v>
      </c>
      <c r="R448">
        <v>650</v>
      </c>
      <c r="U448" t="s">
        <v>2551</v>
      </c>
      <c r="V448" t="s">
        <v>2552</v>
      </c>
      <c r="W448" t="s">
        <v>2553</v>
      </c>
      <c r="X448" t="s">
        <v>2554</v>
      </c>
      <c r="Y448" t="s">
        <v>205</v>
      </c>
      <c r="AB448" t="s">
        <v>2555</v>
      </c>
      <c r="AC448" t="s">
        <v>2556</v>
      </c>
      <c r="AD448">
        <v>29</v>
      </c>
      <c r="AE448" t="s">
        <v>2557</v>
      </c>
      <c r="AJ448" t="s">
        <v>2558</v>
      </c>
    </row>
    <row r="449" spans="1:36">
      <c r="A449">
        <v>5070</v>
      </c>
      <c r="B449" t="s">
        <v>174</v>
      </c>
      <c r="C449" t="s">
        <v>2244</v>
      </c>
      <c r="D449" t="s">
        <v>11189</v>
      </c>
      <c r="E449" t="s">
        <v>164</v>
      </c>
      <c r="F449" t="s">
        <v>7935</v>
      </c>
      <c r="G449" t="s">
        <v>7769</v>
      </c>
      <c r="H449" t="s">
        <v>8075</v>
      </c>
      <c r="I449" t="s">
        <v>7936</v>
      </c>
      <c r="J449" t="s">
        <v>7955</v>
      </c>
      <c r="K449" t="s">
        <v>7937</v>
      </c>
      <c r="L449" t="s">
        <v>363</v>
      </c>
      <c r="M449" t="s">
        <v>5</v>
      </c>
      <c r="N449">
        <v>98271</v>
      </c>
      <c r="P449">
        <v>48.142240000000001</v>
      </c>
      <c r="Q449">
        <v>-122.15975</v>
      </c>
      <c r="R449">
        <v>25</v>
      </c>
      <c r="U449" t="s">
        <v>11189</v>
      </c>
      <c r="V449" t="s">
        <v>7936</v>
      </c>
      <c r="W449" t="s">
        <v>7938</v>
      </c>
      <c r="X449" t="s">
        <v>7939</v>
      </c>
      <c r="Y449" t="s">
        <v>2514</v>
      </c>
      <c r="Z449" t="s">
        <v>7986</v>
      </c>
      <c r="AB449" t="s">
        <v>11343</v>
      </c>
      <c r="AC449" t="s">
        <v>7940</v>
      </c>
      <c r="AD449">
        <v>22</v>
      </c>
      <c r="AE449" t="s">
        <v>10050</v>
      </c>
    </row>
    <row r="450" spans="1:36">
      <c r="A450">
        <v>5071</v>
      </c>
      <c r="B450" t="s">
        <v>161</v>
      </c>
      <c r="C450" t="s">
        <v>2244</v>
      </c>
      <c r="D450" t="s">
        <v>2559</v>
      </c>
      <c r="E450" t="s">
        <v>164</v>
      </c>
      <c r="F450" t="s">
        <v>2559</v>
      </c>
      <c r="G450" t="s">
        <v>2270</v>
      </c>
      <c r="H450" t="s">
        <v>2314</v>
      </c>
      <c r="I450" t="s">
        <v>2560</v>
      </c>
      <c r="J450" t="s">
        <v>2561</v>
      </c>
      <c r="K450" t="s">
        <v>2562</v>
      </c>
      <c r="L450" t="s">
        <v>386</v>
      </c>
      <c r="M450" t="s">
        <v>5</v>
      </c>
      <c r="N450">
        <v>84341</v>
      </c>
      <c r="O450" t="s">
        <v>2563</v>
      </c>
      <c r="P450">
        <v>41.783296982335301</v>
      </c>
      <c r="Q450">
        <v>-111.810063730689</v>
      </c>
      <c r="R450">
        <v>135</v>
      </c>
      <c r="U450" t="s">
        <v>2559</v>
      </c>
      <c r="V450" t="s">
        <v>2560</v>
      </c>
      <c r="W450" t="s">
        <v>2562</v>
      </c>
      <c r="X450" t="s">
        <v>386</v>
      </c>
      <c r="Y450" t="s">
        <v>5</v>
      </c>
      <c r="Z450" t="s">
        <v>172</v>
      </c>
      <c r="AA450">
        <v>44777</v>
      </c>
      <c r="AB450" t="s">
        <v>2564</v>
      </c>
      <c r="AC450" t="s">
        <v>2565</v>
      </c>
      <c r="AD450">
        <v>29</v>
      </c>
      <c r="AE450" t="s">
        <v>2566</v>
      </c>
      <c r="AJ450" t="s">
        <v>2567</v>
      </c>
    </row>
    <row r="451" spans="1:36">
      <c r="A451">
        <v>5072</v>
      </c>
      <c r="B451" t="s">
        <v>174</v>
      </c>
      <c r="C451" t="s">
        <v>2244</v>
      </c>
      <c r="D451" t="s">
        <v>1698</v>
      </c>
      <c r="E451" t="s">
        <v>164</v>
      </c>
      <c r="F451" t="s">
        <v>2568</v>
      </c>
      <c r="G451" t="s">
        <v>2270</v>
      </c>
      <c r="H451" t="s">
        <v>2271</v>
      </c>
      <c r="I451" t="s">
        <v>2569</v>
      </c>
      <c r="J451" t="s">
        <v>2570</v>
      </c>
      <c r="K451" t="s">
        <v>1701</v>
      </c>
      <c r="L451" t="s">
        <v>740</v>
      </c>
      <c r="M451" t="s">
        <v>5</v>
      </c>
      <c r="N451" t="s">
        <v>1702</v>
      </c>
      <c r="O451" t="s">
        <v>1703</v>
      </c>
      <c r="P451">
        <v>41.904315465635499</v>
      </c>
      <c r="Q451">
        <v>-71.024552602572996</v>
      </c>
      <c r="R451">
        <v>120</v>
      </c>
      <c r="U451" t="s">
        <v>1704</v>
      </c>
      <c r="V451" t="s">
        <v>1699</v>
      </c>
      <c r="W451" t="s">
        <v>1705</v>
      </c>
      <c r="X451" t="s">
        <v>755</v>
      </c>
      <c r="Y451" t="s">
        <v>5</v>
      </c>
      <c r="Z451" t="s">
        <v>8379</v>
      </c>
      <c r="AB451" t="s">
        <v>1706</v>
      </c>
      <c r="AC451" t="s">
        <v>1707</v>
      </c>
      <c r="AD451">
        <v>28</v>
      </c>
      <c r="AE451" t="s">
        <v>2571</v>
      </c>
      <c r="AJ451" t="s">
        <v>1708</v>
      </c>
    </row>
    <row r="452" spans="1:36">
      <c r="A452">
        <v>5073</v>
      </c>
      <c r="B452" t="s">
        <v>392</v>
      </c>
      <c r="C452" t="s">
        <v>2244</v>
      </c>
      <c r="D452" t="s">
        <v>1709</v>
      </c>
      <c r="F452" t="s">
        <v>1709</v>
      </c>
      <c r="G452" t="s">
        <v>2031</v>
      </c>
      <c r="H452" t="s">
        <v>7660</v>
      </c>
      <c r="I452" t="s">
        <v>10061</v>
      </c>
      <c r="J452" t="s">
        <v>10062</v>
      </c>
      <c r="K452" t="s">
        <v>1710</v>
      </c>
      <c r="L452" t="s">
        <v>808</v>
      </c>
      <c r="M452" t="s">
        <v>5</v>
      </c>
      <c r="N452">
        <v>14701</v>
      </c>
      <c r="O452" t="s">
        <v>1717</v>
      </c>
      <c r="P452">
        <v>42.095554</v>
      </c>
      <c r="Q452">
        <v>-79.238608999999997</v>
      </c>
      <c r="R452">
        <v>200</v>
      </c>
      <c r="S452">
        <v>1</v>
      </c>
      <c r="T452" t="s">
        <v>10015</v>
      </c>
      <c r="U452" t="s">
        <v>1709</v>
      </c>
      <c r="V452" t="s">
        <v>1711</v>
      </c>
      <c r="W452" t="s">
        <v>1712</v>
      </c>
      <c r="X452" t="s">
        <v>2693</v>
      </c>
      <c r="Y452" t="s">
        <v>6</v>
      </c>
      <c r="Z452" t="s">
        <v>9901</v>
      </c>
      <c r="AB452" t="s">
        <v>11188</v>
      </c>
      <c r="AC452" t="s">
        <v>10064</v>
      </c>
      <c r="AD452">
        <v>27</v>
      </c>
      <c r="AE452" t="s">
        <v>11187</v>
      </c>
    </row>
    <row r="453" spans="1:36">
      <c r="A453">
        <v>5074</v>
      </c>
      <c r="B453" t="s">
        <v>174</v>
      </c>
      <c r="C453" t="s">
        <v>2244</v>
      </c>
      <c r="D453" t="s">
        <v>2572</v>
      </c>
      <c r="E453" t="s">
        <v>164</v>
      </c>
      <c r="F453" t="s">
        <v>2572</v>
      </c>
      <c r="G453" t="s">
        <v>2247</v>
      </c>
      <c r="H453" t="s">
        <v>2282</v>
      </c>
      <c r="I453" t="s">
        <v>2573</v>
      </c>
      <c r="J453" t="s">
        <v>2574</v>
      </c>
      <c r="K453" t="s">
        <v>2575</v>
      </c>
      <c r="L453" t="s">
        <v>170</v>
      </c>
      <c r="M453" t="s">
        <v>5</v>
      </c>
      <c r="N453" t="s">
        <v>2576</v>
      </c>
      <c r="O453" t="s">
        <v>2577</v>
      </c>
      <c r="P453">
        <v>37.47</v>
      </c>
      <c r="Q453">
        <v>-122.19</v>
      </c>
      <c r="R453">
        <v>24</v>
      </c>
      <c r="S453" t="s">
        <v>1587</v>
      </c>
      <c r="T453" t="s">
        <v>1587</v>
      </c>
      <c r="U453" t="s">
        <v>2572</v>
      </c>
      <c r="V453" t="s">
        <v>2573</v>
      </c>
      <c r="W453" t="s">
        <v>2578</v>
      </c>
      <c r="X453" t="s">
        <v>170</v>
      </c>
      <c r="Y453" t="s">
        <v>5</v>
      </c>
      <c r="Z453" t="s">
        <v>172</v>
      </c>
      <c r="AA453">
        <v>44892</v>
      </c>
      <c r="AB453" t="s">
        <v>2579</v>
      </c>
      <c r="AC453" t="s">
        <v>2580</v>
      </c>
      <c r="AD453">
        <v>30</v>
      </c>
      <c r="AE453" t="s">
        <v>2581</v>
      </c>
      <c r="AJ453" t="s">
        <v>2582</v>
      </c>
    </row>
    <row r="454" spans="1:36">
      <c r="A454">
        <v>5075</v>
      </c>
      <c r="B454" t="s">
        <v>392</v>
      </c>
      <c r="C454" t="s">
        <v>2244</v>
      </c>
      <c r="D454" t="s">
        <v>11092</v>
      </c>
      <c r="E454" t="s">
        <v>164</v>
      </c>
      <c r="F454" t="s">
        <v>11092</v>
      </c>
      <c r="G454" t="s">
        <v>8947</v>
      </c>
      <c r="H454" t="s">
        <v>2271</v>
      </c>
      <c r="I454" t="s">
        <v>11093</v>
      </c>
      <c r="J454" t="s">
        <v>11094</v>
      </c>
      <c r="K454" t="s">
        <v>11095</v>
      </c>
      <c r="L454" t="s">
        <v>786</v>
      </c>
      <c r="M454" t="s">
        <v>5</v>
      </c>
      <c r="N454">
        <v>29640</v>
      </c>
      <c r="O454" t="s">
        <v>11096</v>
      </c>
      <c r="P454">
        <v>34.8217</v>
      </c>
      <c r="Q454">
        <v>-82.593199999999996</v>
      </c>
      <c r="R454">
        <v>350</v>
      </c>
      <c r="U454" t="s">
        <v>11098</v>
      </c>
      <c r="V454" t="s">
        <v>11093</v>
      </c>
      <c r="W454" t="s">
        <v>11099</v>
      </c>
      <c r="X454" t="s">
        <v>2535</v>
      </c>
      <c r="Y454" t="s">
        <v>907</v>
      </c>
      <c r="Z454" t="s">
        <v>7932</v>
      </c>
      <c r="AA454">
        <v>46091</v>
      </c>
      <c r="AB454" t="s">
        <v>11100</v>
      </c>
      <c r="AC454" t="s">
        <v>11101</v>
      </c>
      <c r="AD454">
        <v>13</v>
      </c>
      <c r="AE454" t="s">
        <v>11097</v>
      </c>
      <c r="AG454">
        <v>1</v>
      </c>
    </row>
    <row r="455" spans="1:36">
      <c r="A455">
        <v>5076</v>
      </c>
      <c r="B455" t="s">
        <v>161</v>
      </c>
      <c r="C455" t="s">
        <v>2244</v>
      </c>
      <c r="D455" t="s">
        <v>8572</v>
      </c>
      <c r="E455" t="s">
        <v>164</v>
      </c>
      <c r="F455" t="s">
        <v>8579</v>
      </c>
      <c r="G455" t="s">
        <v>2270</v>
      </c>
      <c r="H455" t="s">
        <v>7990</v>
      </c>
      <c r="I455" t="s">
        <v>8582</v>
      </c>
      <c r="J455" t="s">
        <v>8580</v>
      </c>
      <c r="K455" t="s">
        <v>3003</v>
      </c>
      <c r="L455" t="s">
        <v>786</v>
      </c>
      <c r="M455" t="s">
        <v>5</v>
      </c>
      <c r="N455">
        <v>29605</v>
      </c>
      <c r="O455" t="s">
        <v>8581</v>
      </c>
      <c r="P455">
        <v>34.795623090965599</v>
      </c>
      <c r="Q455">
        <v>-82.421449246738703</v>
      </c>
      <c r="R455">
        <v>10</v>
      </c>
      <c r="S455">
        <v>1000</v>
      </c>
      <c r="T455" t="s">
        <v>758</v>
      </c>
      <c r="U455" t="s">
        <v>9623</v>
      </c>
      <c r="V455" t="s">
        <v>8578</v>
      </c>
      <c r="W455" t="s">
        <v>8576</v>
      </c>
      <c r="X455" t="s">
        <v>8577</v>
      </c>
      <c r="Y455" t="s">
        <v>907</v>
      </c>
      <c r="Z455" t="s">
        <v>7932</v>
      </c>
      <c r="AB455" t="s">
        <v>313</v>
      </c>
      <c r="AC455" t="s">
        <v>10303</v>
      </c>
      <c r="AD455">
        <v>26</v>
      </c>
      <c r="AF455" t="s">
        <v>8573</v>
      </c>
      <c r="AG455" t="s">
        <v>8574</v>
      </c>
      <c r="AH455" t="s">
        <v>8575</v>
      </c>
    </row>
    <row r="456" spans="1:36">
      <c r="A456">
        <v>5077</v>
      </c>
      <c r="B456" t="s">
        <v>174</v>
      </c>
      <c r="C456" t="s">
        <v>2244</v>
      </c>
      <c r="D456" t="s">
        <v>10065</v>
      </c>
      <c r="F456" t="s">
        <v>10065</v>
      </c>
      <c r="G456" t="s">
        <v>4674</v>
      </c>
      <c r="H456" t="s">
        <v>2271</v>
      </c>
      <c r="I456" t="s">
        <v>10066</v>
      </c>
      <c r="J456" t="s">
        <v>10067</v>
      </c>
      <c r="K456" t="s">
        <v>10068</v>
      </c>
      <c r="L456" t="s">
        <v>1357</v>
      </c>
      <c r="M456" t="s">
        <v>5</v>
      </c>
      <c r="N456">
        <v>7601</v>
      </c>
      <c r="O456" t="s">
        <v>10069</v>
      </c>
      <c r="P456">
        <v>40.8711293</v>
      </c>
      <c r="Q456">
        <v>-74.044980199999998</v>
      </c>
      <c r="R456">
        <v>50</v>
      </c>
      <c r="U456" t="s">
        <v>10065</v>
      </c>
      <c r="V456" t="s">
        <v>10066</v>
      </c>
      <c r="W456" t="s">
        <v>10068</v>
      </c>
      <c r="X456" t="s">
        <v>1357</v>
      </c>
      <c r="Y456" t="s">
        <v>5</v>
      </c>
      <c r="Z456" t="s">
        <v>6355</v>
      </c>
      <c r="AA456">
        <v>45922</v>
      </c>
      <c r="AB456" t="s">
        <v>10070</v>
      </c>
      <c r="AC456" t="s">
        <v>10317</v>
      </c>
      <c r="AD456">
        <v>32</v>
      </c>
    </row>
    <row r="457" spans="1:36">
      <c r="A457">
        <v>5078</v>
      </c>
      <c r="B457" t="s">
        <v>174</v>
      </c>
      <c r="C457" t="s">
        <v>2244</v>
      </c>
      <c r="D457" t="s">
        <v>10152</v>
      </c>
      <c r="E457" t="s">
        <v>176</v>
      </c>
      <c r="F457" t="s">
        <v>10152</v>
      </c>
      <c r="G457" t="s">
        <v>4674</v>
      </c>
      <c r="H457" t="s">
        <v>2271</v>
      </c>
      <c r="I457" t="s">
        <v>9801</v>
      </c>
      <c r="J457" t="s">
        <v>10146</v>
      </c>
      <c r="K457" t="s">
        <v>10147</v>
      </c>
      <c r="L457" t="s">
        <v>170</v>
      </c>
      <c r="M457" t="s">
        <v>5</v>
      </c>
      <c r="N457">
        <v>92831</v>
      </c>
      <c r="P457">
        <v>33.86815</v>
      </c>
      <c r="Q457">
        <v>-117.90122</v>
      </c>
      <c r="U457" t="s">
        <v>10152</v>
      </c>
      <c r="V457" t="s">
        <v>9801</v>
      </c>
      <c r="W457" t="s">
        <v>1403</v>
      </c>
      <c r="X457" t="s">
        <v>436</v>
      </c>
      <c r="Y457" t="s">
        <v>5</v>
      </c>
      <c r="Z457" t="s">
        <v>6355</v>
      </c>
      <c r="AA457">
        <v>45923</v>
      </c>
      <c r="AB457" t="s">
        <v>10153</v>
      </c>
      <c r="AC457" t="s">
        <v>10321</v>
      </c>
      <c r="AD457">
        <v>29</v>
      </c>
      <c r="AE457" t="s">
        <v>10151</v>
      </c>
    </row>
    <row r="458" spans="1:36">
      <c r="A458">
        <v>5079</v>
      </c>
      <c r="B458" t="s">
        <v>198</v>
      </c>
      <c r="C458" t="s">
        <v>2244</v>
      </c>
      <c r="D458" t="s">
        <v>10071</v>
      </c>
      <c r="F458" t="s">
        <v>10071</v>
      </c>
      <c r="G458" t="s">
        <v>2031</v>
      </c>
      <c r="H458" t="s">
        <v>7660</v>
      </c>
      <c r="I458" t="s">
        <v>10072</v>
      </c>
      <c r="J458" t="s">
        <v>1007</v>
      </c>
      <c r="K458" t="s">
        <v>1007</v>
      </c>
      <c r="L458" t="s">
        <v>1007</v>
      </c>
      <c r="M458" t="s">
        <v>957</v>
      </c>
      <c r="U458" t="s">
        <v>10071</v>
      </c>
      <c r="V458" t="s">
        <v>10072</v>
      </c>
      <c r="W458" t="s">
        <v>10073</v>
      </c>
      <c r="X458" t="s">
        <v>1310</v>
      </c>
      <c r="Y458" t="s">
        <v>6843</v>
      </c>
      <c r="Z458" t="s">
        <v>6355</v>
      </c>
      <c r="AA458">
        <v>45922</v>
      </c>
      <c r="AB458" t="s">
        <v>10074</v>
      </c>
      <c r="AC458" t="s">
        <v>10076</v>
      </c>
      <c r="AD458">
        <v>24</v>
      </c>
      <c r="AE458" t="s">
        <v>10075</v>
      </c>
    </row>
    <row r="459" spans="1:36">
      <c r="A459">
        <v>5080</v>
      </c>
      <c r="B459" t="s">
        <v>174</v>
      </c>
      <c r="C459" t="s">
        <v>2244</v>
      </c>
      <c r="D459" t="s">
        <v>2583</v>
      </c>
      <c r="E459" t="s">
        <v>164</v>
      </c>
      <c r="F459" t="s">
        <v>2584</v>
      </c>
      <c r="G459" t="s">
        <v>2270</v>
      </c>
      <c r="H459" t="s">
        <v>2332</v>
      </c>
      <c r="I459" t="s">
        <v>2585</v>
      </c>
      <c r="J459" t="s">
        <v>2586</v>
      </c>
      <c r="K459" t="s">
        <v>1000</v>
      </c>
      <c r="L459" t="s">
        <v>997</v>
      </c>
      <c r="M459" t="s">
        <v>6</v>
      </c>
      <c r="N459" t="s">
        <v>2587</v>
      </c>
      <c r="O459" t="s">
        <v>2588</v>
      </c>
      <c r="P459">
        <v>50.947831487998698</v>
      </c>
      <c r="Q459">
        <v>-113.991189275178</v>
      </c>
      <c r="R459">
        <v>15</v>
      </c>
      <c r="U459" t="s">
        <v>2583</v>
      </c>
      <c r="V459" t="s">
        <v>2585</v>
      </c>
      <c r="W459" t="s">
        <v>1000</v>
      </c>
      <c r="X459" t="s">
        <v>1079</v>
      </c>
      <c r="Y459" t="s">
        <v>6</v>
      </c>
      <c r="Z459" t="s">
        <v>172</v>
      </c>
      <c r="AA459">
        <v>44890</v>
      </c>
      <c r="AB459" t="s">
        <v>2589</v>
      </c>
      <c r="AC459" t="s">
        <v>2590</v>
      </c>
      <c r="AD459">
        <v>23</v>
      </c>
      <c r="AE459" t="s">
        <v>2591</v>
      </c>
      <c r="AJ459" t="s">
        <v>2585</v>
      </c>
    </row>
    <row r="460" spans="1:36">
      <c r="A460">
        <v>5081</v>
      </c>
      <c r="B460" t="s">
        <v>198</v>
      </c>
      <c r="C460" t="s">
        <v>2244</v>
      </c>
      <c r="D460" t="s">
        <v>10077</v>
      </c>
      <c r="F460" t="s">
        <v>10077</v>
      </c>
      <c r="G460" t="s">
        <v>2031</v>
      </c>
      <c r="H460" t="s">
        <v>2271</v>
      </c>
      <c r="I460" t="s">
        <v>10078</v>
      </c>
      <c r="J460" t="s">
        <v>10079</v>
      </c>
      <c r="K460" t="s">
        <v>226</v>
      </c>
      <c r="L460" t="s">
        <v>6333</v>
      </c>
      <c r="M460" t="s">
        <v>6</v>
      </c>
      <c r="N460" t="s">
        <v>10080</v>
      </c>
      <c r="O460" t="s">
        <v>10081</v>
      </c>
      <c r="P460">
        <v>49.2710802</v>
      </c>
      <c r="Q460">
        <v>-123.14660309999999</v>
      </c>
      <c r="R460">
        <v>50</v>
      </c>
      <c r="U460" t="s">
        <v>10077</v>
      </c>
      <c r="V460" t="s">
        <v>10078</v>
      </c>
      <c r="W460" t="s">
        <v>226</v>
      </c>
      <c r="X460" t="s">
        <v>6333</v>
      </c>
      <c r="Y460" t="s">
        <v>6</v>
      </c>
      <c r="Z460" t="s">
        <v>11185</v>
      </c>
      <c r="AB460" t="s">
        <v>10082</v>
      </c>
      <c r="AC460" t="s">
        <v>10318</v>
      </c>
      <c r="AD460">
        <v>32</v>
      </c>
      <c r="AE460" t="s">
        <v>11184</v>
      </c>
    </row>
    <row r="461" spans="1:36">
      <c r="A461">
        <v>5082</v>
      </c>
      <c r="B461" t="s">
        <v>174</v>
      </c>
      <c r="C461" t="s">
        <v>2244</v>
      </c>
      <c r="D461" t="s">
        <v>2325</v>
      </c>
      <c r="E461" t="s">
        <v>176</v>
      </c>
      <c r="F461" t="s">
        <v>2325</v>
      </c>
      <c r="G461" t="s">
        <v>2270</v>
      </c>
      <c r="H461" t="s">
        <v>2271</v>
      </c>
      <c r="I461" t="s">
        <v>2321</v>
      </c>
      <c r="J461" t="s">
        <v>2322</v>
      </c>
      <c r="K461" t="s">
        <v>2323</v>
      </c>
      <c r="L461" t="s">
        <v>842</v>
      </c>
      <c r="M461" t="s">
        <v>5</v>
      </c>
      <c r="N461">
        <v>30024</v>
      </c>
      <c r="O461" t="s">
        <v>2324</v>
      </c>
      <c r="P461">
        <v>34.019066714157603</v>
      </c>
      <c r="Q461">
        <v>-84.069398816234596</v>
      </c>
      <c r="U461" t="s">
        <v>2325</v>
      </c>
      <c r="V461" t="s">
        <v>1521</v>
      </c>
      <c r="W461" t="s">
        <v>1522</v>
      </c>
      <c r="X461" t="s">
        <v>1300</v>
      </c>
      <c r="Y461" t="s">
        <v>5</v>
      </c>
      <c r="Z461" t="s">
        <v>172</v>
      </c>
      <c r="AA461">
        <v>44429</v>
      </c>
      <c r="AB461" t="s">
        <v>2326</v>
      </c>
      <c r="AC461" t="s">
        <v>2592</v>
      </c>
      <c r="AD461">
        <v>28</v>
      </c>
      <c r="AJ461" t="s">
        <v>2328</v>
      </c>
    </row>
    <row r="462" spans="1:36">
      <c r="A462">
        <v>5083</v>
      </c>
      <c r="B462" t="s">
        <v>161</v>
      </c>
      <c r="C462" t="s">
        <v>2244</v>
      </c>
      <c r="D462" t="s">
        <v>7807</v>
      </c>
      <c r="E462" t="s">
        <v>176</v>
      </c>
      <c r="F462" t="s">
        <v>9799</v>
      </c>
      <c r="G462" t="s">
        <v>2031</v>
      </c>
      <c r="H462" t="s">
        <v>9800</v>
      </c>
      <c r="I462" t="s">
        <v>9801</v>
      </c>
      <c r="J462" t="s">
        <v>9802</v>
      </c>
      <c r="K462" t="s">
        <v>1403</v>
      </c>
      <c r="L462" t="s">
        <v>436</v>
      </c>
      <c r="M462" t="s">
        <v>5</v>
      </c>
      <c r="N462" t="s">
        <v>9803</v>
      </c>
      <c r="P462">
        <v>42.279499999999999</v>
      </c>
      <c r="Q462">
        <v>-83.827299999999994</v>
      </c>
      <c r="U462" t="s">
        <v>7807</v>
      </c>
      <c r="V462" t="s">
        <v>9801</v>
      </c>
      <c r="W462" t="s">
        <v>2034</v>
      </c>
      <c r="X462" t="s">
        <v>170</v>
      </c>
      <c r="Y462" t="s">
        <v>5</v>
      </c>
      <c r="Z462" t="s">
        <v>7932</v>
      </c>
      <c r="AA462">
        <v>45883</v>
      </c>
      <c r="AB462" t="s">
        <v>9804</v>
      </c>
      <c r="AC462" t="s">
        <v>10310</v>
      </c>
      <c r="AD462">
        <v>25</v>
      </c>
    </row>
    <row r="463" spans="1:36">
      <c r="A463">
        <v>5084</v>
      </c>
      <c r="B463" t="s">
        <v>174</v>
      </c>
      <c r="C463" t="s">
        <v>2244</v>
      </c>
      <c r="D463" t="s">
        <v>2593</v>
      </c>
      <c r="E463" t="s">
        <v>164</v>
      </c>
      <c r="F463" t="s">
        <v>2594</v>
      </c>
      <c r="G463" t="s">
        <v>2247</v>
      </c>
      <c r="H463" t="s">
        <v>2595</v>
      </c>
      <c r="I463" t="s">
        <v>2596</v>
      </c>
      <c r="J463" t="s">
        <v>2597</v>
      </c>
      <c r="K463" t="s">
        <v>2598</v>
      </c>
      <c r="L463" t="s">
        <v>436</v>
      </c>
      <c r="M463" t="s">
        <v>5</v>
      </c>
      <c r="N463">
        <v>49512</v>
      </c>
      <c r="O463" t="s">
        <v>2599</v>
      </c>
      <c r="P463">
        <v>42.870725599062901</v>
      </c>
      <c r="Q463">
        <v>-85.529792128814606</v>
      </c>
      <c r="R463">
        <v>95</v>
      </c>
      <c r="U463" t="s">
        <v>2593</v>
      </c>
      <c r="V463" t="s">
        <v>2596</v>
      </c>
      <c r="W463" t="s">
        <v>2600</v>
      </c>
      <c r="X463" t="s">
        <v>2601</v>
      </c>
      <c r="Y463" t="s">
        <v>907</v>
      </c>
      <c r="Z463" t="s">
        <v>172</v>
      </c>
      <c r="AA463">
        <v>44774</v>
      </c>
      <c r="AB463" t="s">
        <v>2602</v>
      </c>
      <c r="AC463" t="s">
        <v>2603</v>
      </c>
      <c r="AD463">
        <v>25</v>
      </c>
      <c r="AE463" t="s">
        <v>2604</v>
      </c>
      <c r="AJ463" t="s">
        <v>2596</v>
      </c>
    </row>
    <row r="464" spans="1:36">
      <c r="A464">
        <v>5085</v>
      </c>
      <c r="B464" t="s">
        <v>174</v>
      </c>
      <c r="C464" t="s">
        <v>2244</v>
      </c>
      <c r="D464" t="s">
        <v>2593</v>
      </c>
      <c r="E464" t="s">
        <v>164</v>
      </c>
      <c r="F464" t="s">
        <v>2605</v>
      </c>
      <c r="G464" t="s">
        <v>2247</v>
      </c>
      <c r="H464" t="s">
        <v>2345</v>
      </c>
      <c r="I464" t="s">
        <v>2596</v>
      </c>
      <c r="J464" t="s">
        <v>2606</v>
      </c>
      <c r="K464" t="s">
        <v>2607</v>
      </c>
      <c r="L464" t="s">
        <v>2608</v>
      </c>
      <c r="M464" t="s">
        <v>957</v>
      </c>
      <c r="N464">
        <v>76246</v>
      </c>
      <c r="O464" t="s">
        <v>2609</v>
      </c>
      <c r="P464">
        <v>20.5548949618968</v>
      </c>
      <c r="Q464">
        <v>-100.28143591534599</v>
      </c>
      <c r="U464" t="s">
        <v>2593</v>
      </c>
      <c r="V464" t="s">
        <v>2596</v>
      </c>
      <c r="W464" t="s">
        <v>2600</v>
      </c>
      <c r="X464" t="s">
        <v>2601</v>
      </c>
      <c r="Y464" t="s">
        <v>907</v>
      </c>
      <c r="Z464" t="s">
        <v>172</v>
      </c>
      <c r="AA464">
        <v>44774</v>
      </c>
      <c r="AB464" t="s">
        <v>2610</v>
      </c>
      <c r="AC464" t="s">
        <v>2603</v>
      </c>
      <c r="AD464">
        <v>25</v>
      </c>
      <c r="AE464" t="s">
        <v>2611</v>
      </c>
      <c r="AJ464" t="s">
        <v>2596</v>
      </c>
    </row>
    <row r="465" spans="1:36">
      <c r="A465">
        <v>5086</v>
      </c>
      <c r="B465" t="s">
        <v>174</v>
      </c>
      <c r="C465" t="s">
        <v>2244</v>
      </c>
      <c r="D465" t="s">
        <v>10083</v>
      </c>
      <c r="F465" t="s">
        <v>10083</v>
      </c>
      <c r="G465" t="s">
        <v>10084</v>
      </c>
      <c r="H465" t="s">
        <v>10085</v>
      </c>
      <c r="I465" t="s">
        <v>10086</v>
      </c>
      <c r="J465" t="s">
        <v>10087</v>
      </c>
      <c r="K465" t="s">
        <v>5624</v>
      </c>
      <c r="L465" t="s">
        <v>170</v>
      </c>
      <c r="M465" t="s">
        <v>5</v>
      </c>
      <c r="N465">
        <v>94107</v>
      </c>
      <c r="P465">
        <v>37.750529999999998</v>
      </c>
      <c r="Q465">
        <v>-122.39635</v>
      </c>
      <c r="U465" t="s">
        <v>10083</v>
      </c>
      <c r="V465" t="s">
        <v>10086</v>
      </c>
      <c r="W465" t="s">
        <v>5624</v>
      </c>
      <c r="X465" t="s">
        <v>170</v>
      </c>
      <c r="Y465" t="s">
        <v>5</v>
      </c>
      <c r="Z465" t="s">
        <v>6355</v>
      </c>
      <c r="AA465">
        <v>45922</v>
      </c>
      <c r="AB465" t="s">
        <v>10088</v>
      </c>
      <c r="AC465" t="s">
        <v>10319</v>
      </c>
      <c r="AD465">
        <v>21</v>
      </c>
    </row>
    <row r="466" spans="1:36">
      <c r="A466">
        <v>5087</v>
      </c>
      <c r="B466" t="s">
        <v>392</v>
      </c>
      <c r="C466" t="s">
        <v>2244</v>
      </c>
      <c r="D466" t="s">
        <v>9367</v>
      </c>
      <c r="E466" t="s">
        <v>164</v>
      </c>
      <c r="F466" t="s">
        <v>9368</v>
      </c>
      <c r="G466" t="s">
        <v>2031</v>
      </c>
      <c r="H466" t="s">
        <v>7768</v>
      </c>
      <c r="I466" t="s">
        <v>9369</v>
      </c>
      <c r="K466" t="s">
        <v>9370</v>
      </c>
      <c r="L466" t="s">
        <v>9371</v>
      </c>
      <c r="M466" t="s">
        <v>6</v>
      </c>
      <c r="P466">
        <v>45.1051</v>
      </c>
      <c r="Q466">
        <v>-64.441599999999994</v>
      </c>
      <c r="S466">
        <v>705</v>
      </c>
      <c r="T466" t="s">
        <v>1648</v>
      </c>
      <c r="U466" t="s">
        <v>9366</v>
      </c>
      <c r="V466" t="s">
        <v>9372</v>
      </c>
      <c r="W466" t="s">
        <v>9373</v>
      </c>
      <c r="X466" t="s">
        <v>214</v>
      </c>
      <c r="Y466" t="s">
        <v>6</v>
      </c>
      <c r="Z466" t="s">
        <v>7932</v>
      </c>
      <c r="AA466">
        <v>45872</v>
      </c>
      <c r="AB466" t="s">
        <v>9384</v>
      </c>
      <c r="AC466" t="s">
        <v>9374</v>
      </c>
      <c r="AD466">
        <v>28</v>
      </c>
      <c r="AE466" t="s">
        <v>9375</v>
      </c>
    </row>
    <row r="467" spans="1:36">
      <c r="A467">
        <v>5088</v>
      </c>
      <c r="B467" t="s">
        <v>392</v>
      </c>
      <c r="C467" t="s">
        <v>2244</v>
      </c>
      <c r="D467" t="s">
        <v>9367</v>
      </c>
      <c r="E467" t="s">
        <v>164</v>
      </c>
      <c r="F467" t="s">
        <v>9378</v>
      </c>
      <c r="G467" t="s">
        <v>2031</v>
      </c>
      <c r="H467" t="s">
        <v>7768</v>
      </c>
      <c r="I467" t="s">
        <v>9369</v>
      </c>
      <c r="J467" t="s">
        <v>9379</v>
      </c>
      <c r="K467" t="s">
        <v>5112</v>
      </c>
      <c r="L467" t="s">
        <v>9371</v>
      </c>
      <c r="M467" t="s">
        <v>6</v>
      </c>
      <c r="P467">
        <v>44.375599999999999</v>
      </c>
      <c r="Q467">
        <v>-64.519599999999997</v>
      </c>
      <c r="S467">
        <v>705</v>
      </c>
      <c r="T467" t="s">
        <v>1648</v>
      </c>
      <c r="U467" t="s">
        <v>9366</v>
      </c>
      <c r="V467" t="s">
        <v>9372</v>
      </c>
      <c r="W467" t="s">
        <v>9373</v>
      </c>
      <c r="X467" t="s">
        <v>214</v>
      </c>
      <c r="Y467" t="s">
        <v>6</v>
      </c>
      <c r="Z467" t="s">
        <v>7932</v>
      </c>
      <c r="AA467">
        <v>45872</v>
      </c>
      <c r="AB467" t="s">
        <v>9383</v>
      </c>
      <c r="AC467" t="s">
        <v>9374</v>
      </c>
      <c r="AD467">
        <v>28</v>
      </c>
      <c r="AE467" t="s">
        <v>9376</v>
      </c>
    </row>
    <row r="468" spans="1:36">
      <c r="A468">
        <v>5089</v>
      </c>
      <c r="B468" t="s">
        <v>392</v>
      </c>
      <c r="C468" t="s">
        <v>2244</v>
      </c>
      <c r="D468" t="s">
        <v>9367</v>
      </c>
      <c r="E468" t="s">
        <v>164</v>
      </c>
      <c r="F468" t="s">
        <v>9380</v>
      </c>
      <c r="G468" t="s">
        <v>2031</v>
      </c>
      <c r="H468" t="s">
        <v>7768</v>
      </c>
      <c r="I468" t="s">
        <v>9369</v>
      </c>
      <c r="J468" t="s">
        <v>9381</v>
      </c>
      <c r="K468" t="s">
        <v>9382</v>
      </c>
      <c r="L468" t="s">
        <v>9371</v>
      </c>
      <c r="M468" t="s">
        <v>6</v>
      </c>
      <c r="P468">
        <v>44.757300000000001</v>
      </c>
      <c r="Q468">
        <v>-63.530200000000001</v>
      </c>
      <c r="S468">
        <v>705</v>
      </c>
      <c r="T468" t="s">
        <v>1648</v>
      </c>
      <c r="U468" t="s">
        <v>9366</v>
      </c>
      <c r="V468" t="s">
        <v>9372</v>
      </c>
      <c r="W468" t="s">
        <v>9373</v>
      </c>
      <c r="X468" t="s">
        <v>214</v>
      </c>
      <c r="Y468" t="s">
        <v>6</v>
      </c>
      <c r="Z468" t="s">
        <v>7932</v>
      </c>
      <c r="AA468">
        <v>45872</v>
      </c>
      <c r="AB468" t="s">
        <v>9383</v>
      </c>
      <c r="AC468" t="s">
        <v>9374</v>
      </c>
      <c r="AD468">
        <v>28</v>
      </c>
      <c r="AE468" t="s">
        <v>9377</v>
      </c>
    </row>
    <row r="469" spans="1:36">
      <c r="A469">
        <v>5090</v>
      </c>
      <c r="B469" t="s">
        <v>161</v>
      </c>
      <c r="C469" t="s">
        <v>2244</v>
      </c>
      <c r="D469" t="s">
        <v>9719</v>
      </c>
      <c r="E469" t="s">
        <v>164</v>
      </c>
      <c r="F469" t="s">
        <v>9720</v>
      </c>
      <c r="G469" t="s">
        <v>7769</v>
      </c>
      <c r="H469" t="s">
        <v>7990</v>
      </c>
      <c r="I469" t="s">
        <v>9721</v>
      </c>
      <c r="J469" t="s">
        <v>9722</v>
      </c>
      <c r="K469" t="s">
        <v>8619</v>
      </c>
      <c r="L469" t="s">
        <v>363</v>
      </c>
      <c r="M469" t="s">
        <v>5</v>
      </c>
      <c r="N469" t="s">
        <v>9723</v>
      </c>
      <c r="P469">
        <v>48.161000000000001</v>
      </c>
      <c r="Q469">
        <v>-122.1481</v>
      </c>
      <c r="U469" t="s">
        <v>9719</v>
      </c>
      <c r="V469" t="s">
        <v>9721</v>
      </c>
      <c r="W469" t="s">
        <v>8619</v>
      </c>
      <c r="X469" t="s">
        <v>363</v>
      </c>
      <c r="Y469" t="s">
        <v>5</v>
      </c>
      <c r="Z469" t="s">
        <v>7932</v>
      </c>
      <c r="AA469">
        <v>45876</v>
      </c>
      <c r="AB469" t="s">
        <v>9724</v>
      </c>
      <c r="AC469" t="s">
        <v>10308</v>
      </c>
      <c r="AD469">
        <v>21</v>
      </c>
    </row>
    <row r="470" spans="1:36">
      <c r="A470">
        <v>5091</v>
      </c>
      <c r="B470" t="s">
        <v>174</v>
      </c>
      <c r="C470" t="s">
        <v>2244</v>
      </c>
      <c r="D470" t="s">
        <v>11345</v>
      </c>
      <c r="E470" t="s">
        <v>164</v>
      </c>
      <c r="F470" t="s">
        <v>11345</v>
      </c>
      <c r="G470" t="s">
        <v>2270</v>
      </c>
      <c r="H470" t="s">
        <v>2271</v>
      </c>
      <c r="I470" t="s">
        <v>11346</v>
      </c>
      <c r="J470" t="s">
        <v>11347</v>
      </c>
      <c r="K470" t="s">
        <v>11348</v>
      </c>
      <c r="L470" t="s">
        <v>755</v>
      </c>
      <c r="M470" t="s">
        <v>5</v>
      </c>
      <c r="N470">
        <v>75081</v>
      </c>
      <c r="O470" t="s">
        <v>11349</v>
      </c>
      <c r="P470">
        <v>32.964700000000001</v>
      </c>
      <c r="Q470">
        <v>-96.697400000000002</v>
      </c>
      <c r="R470">
        <v>25</v>
      </c>
      <c r="U470" t="s">
        <v>11345</v>
      </c>
      <c r="V470" t="s">
        <v>11350</v>
      </c>
      <c r="W470" t="s">
        <v>11348</v>
      </c>
      <c r="X470" t="s">
        <v>755</v>
      </c>
      <c r="Y470" t="s">
        <v>5</v>
      </c>
      <c r="Z470" t="s">
        <v>7932</v>
      </c>
      <c r="AA470">
        <v>46097</v>
      </c>
      <c r="AB470" t="s">
        <v>11351</v>
      </c>
      <c r="AC470" t="s">
        <v>11352</v>
      </c>
      <c r="AD470">
        <v>24</v>
      </c>
    </row>
    <row r="471" spans="1:36">
      <c r="A471">
        <v>5092</v>
      </c>
      <c r="B471" t="s">
        <v>174</v>
      </c>
      <c r="C471" t="s">
        <v>2244</v>
      </c>
      <c r="D471" t="s">
        <v>2612</v>
      </c>
      <c r="E471" t="s">
        <v>164</v>
      </c>
      <c r="F471" t="s">
        <v>2612</v>
      </c>
      <c r="G471" t="s">
        <v>2270</v>
      </c>
      <c r="H471" t="s">
        <v>2271</v>
      </c>
      <c r="I471" t="s">
        <v>2613</v>
      </c>
      <c r="J471" t="s">
        <v>2614</v>
      </c>
      <c r="K471" t="s">
        <v>2615</v>
      </c>
      <c r="L471" t="s">
        <v>836</v>
      </c>
      <c r="M471" t="s">
        <v>5</v>
      </c>
      <c r="N471">
        <v>60188</v>
      </c>
      <c r="O471" t="s">
        <v>2616</v>
      </c>
      <c r="P471">
        <v>41.897035312781199</v>
      </c>
      <c r="Q471">
        <v>-88.116064116004395</v>
      </c>
      <c r="R471">
        <v>100</v>
      </c>
      <c r="U471" t="s">
        <v>2612</v>
      </c>
      <c r="V471" t="s">
        <v>2613</v>
      </c>
      <c r="W471" t="s">
        <v>986</v>
      </c>
      <c r="X471" t="s">
        <v>987</v>
      </c>
      <c r="Y471" t="s">
        <v>5</v>
      </c>
      <c r="Z471" t="s">
        <v>172</v>
      </c>
      <c r="AA471">
        <v>44766</v>
      </c>
      <c r="AB471" t="s">
        <v>2617</v>
      </c>
      <c r="AC471" t="s">
        <v>2618</v>
      </c>
      <c r="AD471">
        <v>8</v>
      </c>
      <c r="AE471" t="s">
        <v>2619</v>
      </c>
      <c r="AJ471" t="s">
        <v>2620</v>
      </c>
    </row>
    <row r="472" spans="1:36">
      <c r="A472">
        <v>5093</v>
      </c>
      <c r="B472" t="s">
        <v>174</v>
      </c>
      <c r="C472" t="s">
        <v>2244</v>
      </c>
      <c r="D472" t="s">
        <v>2612</v>
      </c>
      <c r="E472" t="s">
        <v>164</v>
      </c>
      <c r="F472" t="s">
        <v>2612</v>
      </c>
      <c r="G472" t="s">
        <v>2270</v>
      </c>
      <c r="H472" t="s">
        <v>2271</v>
      </c>
      <c r="I472" t="s">
        <v>2613</v>
      </c>
      <c r="J472" t="s">
        <v>2621</v>
      </c>
      <c r="K472" t="s">
        <v>2622</v>
      </c>
      <c r="L472" t="s">
        <v>804</v>
      </c>
      <c r="M472" t="s">
        <v>5</v>
      </c>
      <c r="N472">
        <v>46825</v>
      </c>
      <c r="O472" t="s">
        <v>2623</v>
      </c>
      <c r="P472">
        <v>41.149345648958501</v>
      </c>
      <c r="Q472">
        <v>-85.154134873421796</v>
      </c>
      <c r="R472">
        <v>100</v>
      </c>
      <c r="U472" t="s">
        <v>2612</v>
      </c>
      <c r="V472" t="s">
        <v>2613</v>
      </c>
      <c r="W472" t="s">
        <v>986</v>
      </c>
      <c r="X472" t="s">
        <v>987</v>
      </c>
      <c r="Y472" t="s">
        <v>5</v>
      </c>
      <c r="Z472" t="s">
        <v>2254</v>
      </c>
      <c r="AA472">
        <v>44418</v>
      </c>
      <c r="AB472" t="s">
        <v>2617</v>
      </c>
      <c r="AC472" t="s">
        <v>2618</v>
      </c>
      <c r="AD472">
        <v>8</v>
      </c>
      <c r="AE472" t="s">
        <v>2624</v>
      </c>
      <c r="AJ472" t="s">
        <v>2620</v>
      </c>
    </row>
    <row r="473" spans="1:36">
      <c r="A473">
        <v>5094</v>
      </c>
      <c r="B473" t="s">
        <v>174</v>
      </c>
      <c r="C473" t="s">
        <v>2244</v>
      </c>
      <c r="D473" t="s">
        <v>2612</v>
      </c>
      <c r="E473" t="s">
        <v>164</v>
      </c>
      <c r="F473" t="s">
        <v>2612</v>
      </c>
      <c r="G473" t="s">
        <v>2270</v>
      </c>
      <c r="H473" t="s">
        <v>2271</v>
      </c>
      <c r="I473" t="s">
        <v>2613</v>
      </c>
      <c r="J473" t="s">
        <v>2625</v>
      </c>
      <c r="K473" t="s">
        <v>2626</v>
      </c>
      <c r="L473" t="s">
        <v>755</v>
      </c>
      <c r="M473" t="s">
        <v>5</v>
      </c>
      <c r="N473">
        <v>75032</v>
      </c>
      <c r="O473" t="s">
        <v>2627</v>
      </c>
      <c r="P473">
        <v>32.913412969143501</v>
      </c>
      <c r="Q473">
        <v>-96.422632560499693</v>
      </c>
      <c r="R473">
        <v>100</v>
      </c>
      <c r="U473" t="s">
        <v>2612</v>
      </c>
      <c r="V473" t="s">
        <v>2613</v>
      </c>
      <c r="W473" t="s">
        <v>986</v>
      </c>
      <c r="X473" t="s">
        <v>987</v>
      </c>
      <c r="Y473" t="s">
        <v>5</v>
      </c>
      <c r="Z473" t="s">
        <v>2254</v>
      </c>
      <c r="AA473">
        <v>44418</v>
      </c>
      <c r="AB473" t="s">
        <v>2617</v>
      </c>
      <c r="AC473" t="s">
        <v>2618</v>
      </c>
      <c r="AD473">
        <v>8</v>
      </c>
      <c r="AE473" t="s">
        <v>2628</v>
      </c>
      <c r="AJ473" t="s">
        <v>2620</v>
      </c>
    </row>
    <row r="474" spans="1:36">
      <c r="A474">
        <v>5095</v>
      </c>
      <c r="B474" t="s">
        <v>174</v>
      </c>
      <c r="C474" t="s">
        <v>2244</v>
      </c>
      <c r="D474" t="s">
        <v>2633</v>
      </c>
      <c r="E474" t="s">
        <v>176</v>
      </c>
      <c r="F474" t="s">
        <v>2629</v>
      </c>
      <c r="G474" t="s">
        <v>2270</v>
      </c>
      <c r="H474" t="s">
        <v>2271</v>
      </c>
      <c r="I474" t="s">
        <v>2630</v>
      </c>
      <c r="J474" t="s">
        <v>8082</v>
      </c>
      <c r="K474" t="s">
        <v>2631</v>
      </c>
      <c r="L474" t="s">
        <v>740</v>
      </c>
      <c r="M474" t="s">
        <v>5</v>
      </c>
      <c r="N474">
        <v>1801</v>
      </c>
      <c r="O474" t="s">
        <v>2632</v>
      </c>
      <c r="P474">
        <v>42.524667462342997</v>
      </c>
      <c r="Q474">
        <v>-71.1392038322453</v>
      </c>
      <c r="R474">
        <v>100</v>
      </c>
      <c r="U474" t="s">
        <v>2633</v>
      </c>
      <c r="V474" t="s">
        <v>2630</v>
      </c>
      <c r="W474" t="s">
        <v>2634</v>
      </c>
      <c r="X474" t="s">
        <v>740</v>
      </c>
      <c r="Y474" t="s">
        <v>5</v>
      </c>
      <c r="Z474" t="s">
        <v>647</v>
      </c>
      <c r="AA474">
        <v>44774</v>
      </c>
      <c r="AC474" t="s">
        <v>2635</v>
      </c>
      <c r="AD474">
        <v>13</v>
      </c>
      <c r="AJ474" t="s">
        <v>2636</v>
      </c>
    </row>
    <row r="475" spans="1:36">
      <c r="A475">
        <v>5096</v>
      </c>
      <c r="B475" t="s">
        <v>174</v>
      </c>
      <c r="C475" t="s">
        <v>2244</v>
      </c>
      <c r="D475" t="s">
        <v>2637</v>
      </c>
      <c r="E475" t="s">
        <v>164</v>
      </c>
      <c r="F475" t="s">
        <v>2638</v>
      </c>
      <c r="G475" t="s">
        <v>2270</v>
      </c>
      <c r="H475" t="s">
        <v>2271</v>
      </c>
      <c r="I475" t="s">
        <v>2639</v>
      </c>
      <c r="J475" t="s">
        <v>2640</v>
      </c>
      <c r="K475" t="s">
        <v>2641</v>
      </c>
      <c r="L475" t="s">
        <v>987</v>
      </c>
      <c r="M475" t="s">
        <v>5</v>
      </c>
      <c r="N475" t="s">
        <v>2642</v>
      </c>
      <c r="O475" t="s">
        <v>2643</v>
      </c>
      <c r="P475">
        <v>43.790373193774499</v>
      </c>
      <c r="Q475">
        <v>-88.496349118996093</v>
      </c>
      <c r="R475">
        <v>36</v>
      </c>
      <c r="U475" t="s">
        <v>2637</v>
      </c>
      <c r="V475" t="s">
        <v>2639</v>
      </c>
      <c r="W475" t="s">
        <v>2641</v>
      </c>
      <c r="X475" t="s">
        <v>987</v>
      </c>
      <c r="Y475" t="s">
        <v>5</v>
      </c>
      <c r="Z475" t="s">
        <v>312</v>
      </c>
      <c r="AA475">
        <v>45412</v>
      </c>
      <c r="AC475" t="s">
        <v>8076</v>
      </c>
      <c r="AD475">
        <v>20</v>
      </c>
      <c r="AF475" t="s">
        <v>2644</v>
      </c>
      <c r="AG475" t="s">
        <v>2645</v>
      </c>
      <c r="AH475" t="s">
        <v>2646</v>
      </c>
      <c r="AJ475" t="s">
        <v>2639</v>
      </c>
    </row>
    <row r="476" spans="1:36">
      <c r="A476">
        <v>5097</v>
      </c>
      <c r="B476" t="s">
        <v>174</v>
      </c>
      <c r="C476" t="s">
        <v>2244</v>
      </c>
      <c r="D476" t="s">
        <v>7951</v>
      </c>
      <c r="E476" t="s">
        <v>164</v>
      </c>
      <c r="F476" t="s">
        <v>7951</v>
      </c>
      <c r="G476" t="s">
        <v>7769</v>
      </c>
      <c r="H476" t="s">
        <v>7990</v>
      </c>
      <c r="I476" t="s">
        <v>7952</v>
      </c>
      <c r="J476" t="s">
        <v>7954</v>
      </c>
      <c r="K476" t="s">
        <v>3606</v>
      </c>
      <c r="L476" t="s">
        <v>720</v>
      </c>
      <c r="M476" t="s">
        <v>5</v>
      </c>
      <c r="N476">
        <v>35203</v>
      </c>
      <c r="P476">
        <v>33.510260000000002</v>
      </c>
      <c r="Q476">
        <v>-86.823640999999995</v>
      </c>
      <c r="R476">
        <v>12</v>
      </c>
      <c r="U476" t="s">
        <v>7951</v>
      </c>
      <c r="V476" t="s">
        <v>7952</v>
      </c>
      <c r="W476" t="s">
        <v>3606</v>
      </c>
      <c r="X476" t="s">
        <v>720</v>
      </c>
      <c r="Y476" t="s">
        <v>5</v>
      </c>
      <c r="Z476" t="s">
        <v>7986</v>
      </c>
      <c r="AB476" t="s">
        <v>7956</v>
      </c>
      <c r="AC476" t="s">
        <v>7953</v>
      </c>
      <c r="AD476">
        <v>23</v>
      </c>
      <c r="AE476" t="s">
        <v>7957</v>
      </c>
    </row>
    <row r="477" spans="1:36">
      <c r="A477">
        <v>5098</v>
      </c>
      <c r="B477" t="s">
        <v>198</v>
      </c>
      <c r="C477" t="s">
        <v>2244</v>
      </c>
      <c r="D477" t="s">
        <v>2647</v>
      </c>
      <c r="E477" t="s">
        <v>176</v>
      </c>
      <c r="F477" t="s">
        <v>2648</v>
      </c>
      <c r="G477" t="s">
        <v>2270</v>
      </c>
      <c r="H477" t="s">
        <v>2271</v>
      </c>
      <c r="I477" t="s">
        <v>2649</v>
      </c>
      <c r="J477" t="s">
        <v>8016</v>
      </c>
      <c r="K477" t="s">
        <v>8017</v>
      </c>
      <c r="L477" t="s">
        <v>214</v>
      </c>
      <c r="M477" t="s">
        <v>6</v>
      </c>
      <c r="N477" t="s">
        <v>8018</v>
      </c>
      <c r="P477">
        <v>42.278894694023897</v>
      </c>
      <c r="Q477">
        <v>-82.964628446361701</v>
      </c>
      <c r="U477" t="s">
        <v>2647</v>
      </c>
      <c r="V477" t="s">
        <v>2649</v>
      </c>
      <c r="W477" t="s">
        <v>1099</v>
      </c>
      <c r="X477" t="s">
        <v>436</v>
      </c>
      <c r="Y477" t="s">
        <v>5</v>
      </c>
      <c r="Z477" t="s">
        <v>8019</v>
      </c>
      <c r="AB477" t="s">
        <v>313</v>
      </c>
      <c r="AC477" t="s">
        <v>2650</v>
      </c>
      <c r="AD477">
        <v>16</v>
      </c>
      <c r="AJ477" t="s">
        <v>2649</v>
      </c>
    </row>
    <row r="478" spans="1:36">
      <c r="A478">
        <v>5099</v>
      </c>
      <c r="B478" t="s">
        <v>174</v>
      </c>
      <c r="C478" t="s">
        <v>2244</v>
      </c>
      <c r="D478" t="s">
        <v>2651</v>
      </c>
      <c r="E478" t="s">
        <v>164</v>
      </c>
      <c r="F478" t="s">
        <v>2651</v>
      </c>
      <c r="G478" t="s">
        <v>2270</v>
      </c>
      <c r="H478" t="s">
        <v>2271</v>
      </c>
      <c r="I478" t="s">
        <v>2652</v>
      </c>
      <c r="J478" t="s">
        <v>2653</v>
      </c>
      <c r="K478" t="s">
        <v>2654</v>
      </c>
      <c r="L478" t="s">
        <v>755</v>
      </c>
      <c r="M478" t="s">
        <v>5</v>
      </c>
      <c r="N478">
        <v>77479</v>
      </c>
      <c r="O478" t="s">
        <v>2655</v>
      </c>
      <c r="P478">
        <v>29.59</v>
      </c>
      <c r="Q478">
        <v>-95.6</v>
      </c>
      <c r="R478">
        <v>2</v>
      </c>
      <c r="S478" t="s">
        <v>1587</v>
      </c>
      <c r="T478" t="s">
        <v>1587</v>
      </c>
      <c r="U478" t="s">
        <v>2651</v>
      </c>
      <c r="V478" t="s">
        <v>2652</v>
      </c>
      <c r="W478" t="s">
        <v>2654</v>
      </c>
      <c r="X478" t="s">
        <v>755</v>
      </c>
      <c r="Y478" t="s">
        <v>5</v>
      </c>
      <c r="Z478" t="s">
        <v>647</v>
      </c>
      <c r="AA478">
        <v>44774</v>
      </c>
      <c r="AB478" t="s">
        <v>1587</v>
      </c>
      <c r="AC478" t="s">
        <v>2656</v>
      </c>
      <c r="AD478">
        <v>11</v>
      </c>
      <c r="AE478" t="s">
        <v>2657</v>
      </c>
      <c r="AJ478" t="s">
        <v>2652</v>
      </c>
    </row>
    <row r="479" spans="1:36">
      <c r="A479">
        <v>5100</v>
      </c>
      <c r="B479" t="s">
        <v>174</v>
      </c>
      <c r="C479" t="s">
        <v>2244</v>
      </c>
      <c r="D479" t="s">
        <v>8618</v>
      </c>
      <c r="E479" t="s">
        <v>164</v>
      </c>
      <c r="F479" t="s">
        <v>8618</v>
      </c>
      <c r="G479" t="s">
        <v>2031</v>
      </c>
      <c r="H479" t="s">
        <v>7920</v>
      </c>
      <c r="I479" t="s">
        <v>8622</v>
      </c>
      <c r="J479" t="s">
        <v>8623</v>
      </c>
      <c r="K479" t="s">
        <v>8624</v>
      </c>
      <c r="L479" t="s">
        <v>386</v>
      </c>
      <c r="M479" t="s">
        <v>5</v>
      </c>
      <c r="N479">
        <v>84107</v>
      </c>
      <c r="P479">
        <v>40.632615166947801</v>
      </c>
      <c r="Q479">
        <v>-111.878552199963</v>
      </c>
      <c r="R479">
        <v>600</v>
      </c>
      <c r="U479" t="s">
        <v>8618</v>
      </c>
      <c r="V479" t="s">
        <v>8622</v>
      </c>
      <c r="W479" t="s">
        <v>8619</v>
      </c>
      <c r="X479" t="s">
        <v>1613</v>
      </c>
      <c r="Y479" t="s">
        <v>5</v>
      </c>
      <c r="Z479" t="s">
        <v>7932</v>
      </c>
      <c r="AA479">
        <v>45689</v>
      </c>
      <c r="AB479" t="s">
        <v>8620</v>
      </c>
      <c r="AC479" t="s">
        <v>8621</v>
      </c>
      <c r="AD479">
        <v>18</v>
      </c>
    </row>
    <row r="480" spans="1:36">
      <c r="A480">
        <v>5101</v>
      </c>
      <c r="B480" t="s">
        <v>174</v>
      </c>
      <c r="C480" t="s">
        <v>2244</v>
      </c>
      <c r="D480" t="s">
        <v>2658</v>
      </c>
      <c r="E480" t="s">
        <v>164</v>
      </c>
      <c r="F480" t="s">
        <v>2658</v>
      </c>
      <c r="G480" t="s">
        <v>2270</v>
      </c>
      <c r="H480" t="s">
        <v>2271</v>
      </c>
      <c r="I480" t="s">
        <v>2659</v>
      </c>
      <c r="J480" t="s">
        <v>2660</v>
      </c>
      <c r="K480" t="s">
        <v>2661</v>
      </c>
      <c r="L480" t="s">
        <v>170</v>
      </c>
      <c r="M480" t="s">
        <v>5</v>
      </c>
      <c r="N480">
        <v>92081</v>
      </c>
      <c r="O480" t="s">
        <v>2662</v>
      </c>
      <c r="P480">
        <v>33.130000000000003</v>
      </c>
      <c r="Q480">
        <v>-117.24</v>
      </c>
      <c r="R480">
        <v>121</v>
      </c>
      <c r="U480" t="s">
        <v>2658</v>
      </c>
      <c r="V480" t="s">
        <v>2659</v>
      </c>
      <c r="W480" t="s">
        <v>2661</v>
      </c>
      <c r="X480" t="s">
        <v>170</v>
      </c>
      <c r="Y480" t="s">
        <v>5</v>
      </c>
      <c r="Z480" t="s">
        <v>647</v>
      </c>
      <c r="AA480">
        <v>44774</v>
      </c>
      <c r="AB480" t="s">
        <v>2663</v>
      </c>
      <c r="AC480" t="s">
        <v>2664</v>
      </c>
      <c r="AD480">
        <v>26</v>
      </c>
      <c r="AE480" t="s">
        <v>2665</v>
      </c>
      <c r="AJ480" t="s">
        <v>2666</v>
      </c>
    </row>
    <row r="481" spans="1:36">
      <c r="A481">
        <v>5102</v>
      </c>
      <c r="B481" t="s">
        <v>392</v>
      </c>
      <c r="C481" t="s">
        <v>2244</v>
      </c>
      <c r="D481" t="s">
        <v>1757</v>
      </c>
      <c r="E481" t="s">
        <v>176</v>
      </c>
      <c r="F481" t="s">
        <v>11178</v>
      </c>
      <c r="G481" t="s">
        <v>2270</v>
      </c>
      <c r="H481" t="s">
        <v>2271</v>
      </c>
      <c r="I481" t="s">
        <v>1760</v>
      </c>
      <c r="K481" t="s">
        <v>1586</v>
      </c>
      <c r="L481" t="s">
        <v>878</v>
      </c>
      <c r="M481" t="s">
        <v>5</v>
      </c>
      <c r="N481">
        <v>42740</v>
      </c>
      <c r="P481">
        <v>37.6</v>
      </c>
      <c r="Q481">
        <v>-85.9</v>
      </c>
      <c r="S481">
        <v>20</v>
      </c>
      <c r="T481" t="s">
        <v>1595</v>
      </c>
      <c r="U481" t="s">
        <v>1757</v>
      </c>
      <c r="V481" t="s">
        <v>2672</v>
      </c>
      <c r="W481" t="s">
        <v>2673</v>
      </c>
      <c r="X481" t="s">
        <v>436</v>
      </c>
      <c r="Y481" t="s">
        <v>5</v>
      </c>
      <c r="Z481" t="s">
        <v>7932</v>
      </c>
      <c r="AA481">
        <v>46093</v>
      </c>
      <c r="AB481" t="s">
        <v>11179</v>
      </c>
      <c r="AC481" t="s">
        <v>11181</v>
      </c>
      <c r="AD481">
        <v>12</v>
      </c>
      <c r="AE481" t="s">
        <v>11180</v>
      </c>
    </row>
    <row r="482" spans="1:36">
      <c r="A482">
        <v>5103</v>
      </c>
      <c r="B482" t="s">
        <v>198</v>
      </c>
      <c r="C482" t="s">
        <v>2244</v>
      </c>
      <c r="D482" t="s">
        <v>1757</v>
      </c>
      <c r="E482" t="s">
        <v>176</v>
      </c>
      <c r="F482" t="s">
        <v>2667</v>
      </c>
      <c r="G482" t="s">
        <v>2270</v>
      </c>
      <c r="H482" t="s">
        <v>2271</v>
      </c>
      <c r="I482" t="s">
        <v>2668</v>
      </c>
      <c r="J482" t="s">
        <v>2669</v>
      </c>
      <c r="K482" t="s">
        <v>2670</v>
      </c>
      <c r="L482" t="s">
        <v>214</v>
      </c>
      <c r="M482" t="s">
        <v>6</v>
      </c>
      <c r="P482">
        <v>43.482725000000002</v>
      </c>
      <c r="Q482">
        <v>-79.668475000000001</v>
      </c>
      <c r="S482">
        <v>25.641025641025642</v>
      </c>
      <c r="T482" t="s">
        <v>2671</v>
      </c>
      <c r="U482" t="s">
        <v>1757</v>
      </c>
      <c r="V482" t="s">
        <v>2672</v>
      </c>
      <c r="W482" t="s">
        <v>2673</v>
      </c>
      <c r="X482" t="s">
        <v>436</v>
      </c>
      <c r="Y482" t="s">
        <v>5</v>
      </c>
      <c r="Z482" t="s">
        <v>172</v>
      </c>
      <c r="AA482">
        <v>45289</v>
      </c>
      <c r="AB482" t="s">
        <v>2674</v>
      </c>
      <c r="AC482" t="s">
        <v>2675</v>
      </c>
      <c r="AD482">
        <v>19</v>
      </c>
      <c r="AE482" t="s">
        <v>2676</v>
      </c>
      <c r="AJ482" t="s">
        <v>2677</v>
      </c>
    </row>
    <row r="483" spans="1:36">
      <c r="A483">
        <v>5104</v>
      </c>
      <c r="B483" t="s">
        <v>198</v>
      </c>
      <c r="C483" t="s">
        <v>2244</v>
      </c>
      <c r="D483" t="s">
        <v>1757</v>
      </c>
      <c r="E483" t="s">
        <v>176</v>
      </c>
      <c r="F483" t="s">
        <v>2454</v>
      </c>
      <c r="G483" t="s">
        <v>2270</v>
      </c>
      <c r="H483" t="s">
        <v>2271</v>
      </c>
      <c r="I483" t="s">
        <v>2672</v>
      </c>
      <c r="J483" t="s">
        <v>2454</v>
      </c>
      <c r="K483" t="s">
        <v>1594</v>
      </c>
      <c r="L483" t="s">
        <v>308</v>
      </c>
      <c r="M483" t="s">
        <v>5</v>
      </c>
      <c r="N483" t="s">
        <v>2678</v>
      </c>
      <c r="O483" t="s">
        <v>1587</v>
      </c>
      <c r="P483">
        <v>35.46</v>
      </c>
      <c r="Q483">
        <v>-89.4</v>
      </c>
      <c r="S483">
        <v>43</v>
      </c>
      <c r="T483" t="s">
        <v>1595</v>
      </c>
      <c r="U483" t="s">
        <v>2679</v>
      </c>
      <c r="V483" t="s">
        <v>2672</v>
      </c>
      <c r="W483" t="s">
        <v>2673</v>
      </c>
      <c r="X483" t="s">
        <v>436</v>
      </c>
      <c r="Y483" t="s">
        <v>5</v>
      </c>
      <c r="Z483" t="s">
        <v>647</v>
      </c>
      <c r="AA483">
        <v>44777</v>
      </c>
      <c r="AB483" t="s">
        <v>2680</v>
      </c>
      <c r="AC483" t="s">
        <v>2675</v>
      </c>
      <c r="AD483">
        <v>19</v>
      </c>
      <c r="AE483" t="s">
        <v>1587</v>
      </c>
      <c r="AJ483" t="s">
        <v>2677</v>
      </c>
    </row>
    <row r="484" spans="1:36">
      <c r="A484">
        <v>5105</v>
      </c>
      <c r="B484" t="s">
        <v>174</v>
      </c>
      <c r="C484" t="s">
        <v>2244</v>
      </c>
      <c r="D484" t="s">
        <v>1757</v>
      </c>
      <c r="E484" t="s">
        <v>164</v>
      </c>
      <c r="F484" t="s">
        <v>2681</v>
      </c>
      <c r="G484" t="s">
        <v>2270</v>
      </c>
      <c r="H484" t="s">
        <v>2271</v>
      </c>
      <c r="I484" t="s">
        <v>1760</v>
      </c>
      <c r="J484" t="s">
        <v>2682</v>
      </c>
      <c r="K484" t="s">
        <v>2683</v>
      </c>
      <c r="L484" t="s">
        <v>436</v>
      </c>
      <c r="M484" t="s">
        <v>5</v>
      </c>
      <c r="N484">
        <v>48197</v>
      </c>
      <c r="O484" t="s">
        <v>2684</v>
      </c>
      <c r="P484">
        <v>42.202821145924503</v>
      </c>
      <c r="Q484">
        <v>-83.557561643049098</v>
      </c>
      <c r="R484">
        <v>900</v>
      </c>
      <c r="U484" t="s">
        <v>1757</v>
      </c>
      <c r="V484" t="s">
        <v>1760</v>
      </c>
      <c r="W484" t="s">
        <v>2673</v>
      </c>
      <c r="X484" t="s">
        <v>436</v>
      </c>
      <c r="Y484" t="s">
        <v>5</v>
      </c>
      <c r="Z484" t="s">
        <v>2254</v>
      </c>
      <c r="AA484">
        <v>44418</v>
      </c>
      <c r="AB484" t="s">
        <v>2685</v>
      </c>
      <c r="AC484" t="s">
        <v>2675</v>
      </c>
      <c r="AD484">
        <v>19</v>
      </c>
      <c r="AE484" t="s">
        <v>2686</v>
      </c>
      <c r="AJ484" t="s">
        <v>2687</v>
      </c>
    </row>
    <row r="485" spans="1:36">
      <c r="A485">
        <v>5106</v>
      </c>
      <c r="B485" t="s">
        <v>174</v>
      </c>
      <c r="C485" t="s">
        <v>2244</v>
      </c>
      <c r="D485" t="s">
        <v>6456</v>
      </c>
      <c r="E485" t="s">
        <v>176</v>
      </c>
      <c r="F485" t="s">
        <v>6457</v>
      </c>
      <c r="G485" t="s">
        <v>7769</v>
      </c>
      <c r="H485" t="s">
        <v>2271</v>
      </c>
      <c r="I485" t="s">
        <v>6458</v>
      </c>
      <c r="J485" t="s">
        <v>6459</v>
      </c>
      <c r="K485" t="s">
        <v>6460</v>
      </c>
      <c r="L485" t="s">
        <v>916</v>
      </c>
      <c r="M485" t="s">
        <v>5</v>
      </c>
      <c r="N485">
        <v>43026</v>
      </c>
      <c r="P485">
        <v>40.044375061906301</v>
      </c>
      <c r="Q485">
        <v>-83.1287307999999</v>
      </c>
      <c r="R485">
        <v>1000</v>
      </c>
      <c r="S485">
        <v>3</v>
      </c>
      <c r="T485" t="s">
        <v>1595</v>
      </c>
      <c r="U485" t="s">
        <v>6456</v>
      </c>
      <c r="V485" t="s">
        <v>6458</v>
      </c>
      <c r="W485" t="s">
        <v>6461</v>
      </c>
      <c r="Y485" t="s">
        <v>2057</v>
      </c>
      <c r="Z485" t="s">
        <v>9805</v>
      </c>
      <c r="AB485" t="s">
        <v>7821</v>
      </c>
      <c r="AC485" t="s">
        <v>10311</v>
      </c>
      <c r="AD485">
        <v>18</v>
      </c>
      <c r="AJ485" t="s">
        <v>9810</v>
      </c>
    </row>
    <row r="486" spans="1:36">
      <c r="A486">
        <v>5107</v>
      </c>
      <c r="B486" t="s">
        <v>9759</v>
      </c>
      <c r="C486" t="s">
        <v>2244</v>
      </c>
      <c r="D486" t="s">
        <v>10089</v>
      </c>
      <c r="F486" t="s">
        <v>10089</v>
      </c>
      <c r="G486" t="s">
        <v>4674</v>
      </c>
      <c r="H486" t="s">
        <v>2271</v>
      </c>
      <c r="I486" t="s">
        <v>10090</v>
      </c>
      <c r="J486" t="s">
        <v>1007</v>
      </c>
      <c r="K486" t="s">
        <v>1762</v>
      </c>
      <c r="L486" t="s">
        <v>436</v>
      </c>
      <c r="M486" t="s">
        <v>5</v>
      </c>
      <c r="U486" t="s">
        <v>10089</v>
      </c>
      <c r="V486" t="s">
        <v>10090</v>
      </c>
      <c r="Y486" t="s">
        <v>246</v>
      </c>
      <c r="Z486" t="s">
        <v>6355</v>
      </c>
      <c r="AA486">
        <v>45922</v>
      </c>
      <c r="AB486" t="s">
        <v>10091</v>
      </c>
      <c r="AC486" t="s">
        <v>10093</v>
      </c>
      <c r="AD486">
        <v>29</v>
      </c>
      <c r="AE486" t="s">
        <v>10092</v>
      </c>
    </row>
    <row r="487" spans="1:36">
      <c r="A487">
        <v>5108</v>
      </c>
      <c r="B487" t="s">
        <v>198</v>
      </c>
      <c r="C487" t="s">
        <v>2244</v>
      </c>
      <c r="D487" t="s">
        <v>8465</v>
      </c>
      <c r="E487" t="s">
        <v>164</v>
      </c>
      <c r="F487" t="s">
        <v>8465</v>
      </c>
      <c r="G487" t="s">
        <v>2031</v>
      </c>
      <c r="H487" t="s">
        <v>2271</v>
      </c>
      <c r="I487" t="s">
        <v>8468</v>
      </c>
      <c r="J487" t="s">
        <v>8467</v>
      </c>
      <c r="K487" t="s">
        <v>8466</v>
      </c>
      <c r="L487" t="s">
        <v>987</v>
      </c>
      <c r="M487" t="s">
        <v>5</v>
      </c>
      <c r="N487">
        <v>53177</v>
      </c>
      <c r="P487">
        <v>42.673919048166802</v>
      </c>
      <c r="Q487">
        <v>-87.922770196830896</v>
      </c>
      <c r="U487" t="s">
        <v>8469</v>
      </c>
      <c r="V487" t="s">
        <v>8468</v>
      </c>
      <c r="W487" t="s">
        <v>8470</v>
      </c>
      <c r="Y487" t="s">
        <v>3417</v>
      </c>
      <c r="Z487" t="s">
        <v>7932</v>
      </c>
      <c r="AA487">
        <v>45667</v>
      </c>
      <c r="AB487" t="s">
        <v>8473</v>
      </c>
      <c r="AC487" t="s">
        <v>8471</v>
      </c>
      <c r="AD487">
        <v>25</v>
      </c>
      <c r="AJ487" t="s">
        <v>8472</v>
      </c>
    </row>
    <row r="488" spans="1:36">
      <c r="A488">
        <v>5109</v>
      </c>
      <c r="B488" t="s">
        <v>198</v>
      </c>
      <c r="C488" t="s">
        <v>2244</v>
      </c>
      <c r="D488" t="s">
        <v>8465</v>
      </c>
      <c r="E488" t="s">
        <v>164</v>
      </c>
      <c r="F488" t="s">
        <v>8465</v>
      </c>
      <c r="G488" t="s">
        <v>2031</v>
      </c>
      <c r="H488" t="s">
        <v>2271</v>
      </c>
      <c r="I488" t="s">
        <v>8475</v>
      </c>
      <c r="J488" t="s">
        <v>8474</v>
      </c>
      <c r="K488" t="s">
        <v>1099</v>
      </c>
      <c r="L488" t="s">
        <v>916</v>
      </c>
      <c r="M488" t="s">
        <v>5</v>
      </c>
      <c r="N488">
        <v>44481</v>
      </c>
      <c r="P488">
        <v>41.895025394114199</v>
      </c>
      <c r="Q488">
        <v>-80.801850377468099</v>
      </c>
      <c r="U488" t="s">
        <v>8469</v>
      </c>
      <c r="V488" t="s">
        <v>8468</v>
      </c>
      <c r="W488" t="s">
        <v>8470</v>
      </c>
      <c r="Y488" t="s">
        <v>3417</v>
      </c>
      <c r="Z488" t="s">
        <v>7932</v>
      </c>
      <c r="AA488">
        <v>45668</v>
      </c>
      <c r="AB488" t="s">
        <v>8473</v>
      </c>
      <c r="AC488" t="s">
        <v>8471</v>
      </c>
      <c r="AD488">
        <v>25</v>
      </c>
      <c r="AJ488" t="s">
        <v>8472</v>
      </c>
    </row>
    <row r="489" spans="1:36">
      <c r="A489">
        <v>5110</v>
      </c>
      <c r="B489" t="s">
        <v>174</v>
      </c>
      <c r="C489" t="s">
        <v>2244</v>
      </c>
      <c r="D489" t="s">
        <v>10094</v>
      </c>
      <c r="F489" t="s">
        <v>10094</v>
      </c>
      <c r="G489" t="s">
        <v>4674</v>
      </c>
      <c r="H489" t="s">
        <v>2271</v>
      </c>
      <c r="I489" t="s">
        <v>10095</v>
      </c>
      <c r="J489" t="s">
        <v>10099</v>
      </c>
      <c r="K489" t="s">
        <v>2396</v>
      </c>
      <c r="L489" t="s">
        <v>740</v>
      </c>
      <c r="M489" t="s">
        <v>5</v>
      </c>
      <c r="N489">
        <v>1752</v>
      </c>
      <c r="O489" t="s">
        <v>10100</v>
      </c>
      <c r="P489">
        <v>42.32255</v>
      </c>
      <c r="Q489">
        <v>-71.590519999999998</v>
      </c>
      <c r="U489" t="s">
        <v>10094</v>
      </c>
      <c r="V489" t="s">
        <v>10095</v>
      </c>
      <c r="W489" t="s">
        <v>4144</v>
      </c>
      <c r="X489" t="s">
        <v>3027</v>
      </c>
      <c r="Y489" t="s">
        <v>5</v>
      </c>
      <c r="Z489" t="s">
        <v>6355</v>
      </c>
      <c r="AA489">
        <v>45922</v>
      </c>
      <c r="AB489" t="s">
        <v>10096</v>
      </c>
      <c r="AC489" t="s">
        <v>10097</v>
      </c>
      <c r="AD489">
        <v>21</v>
      </c>
      <c r="AE489" t="s">
        <v>10098</v>
      </c>
    </row>
    <row r="490" spans="1:36">
      <c r="A490">
        <v>5111</v>
      </c>
      <c r="B490" t="s">
        <v>174</v>
      </c>
      <c r="C490" t="s">
        <v>2244</v>
      </c>
      <c r="D490" t="s">
        <v>10094</v>
      </c>
      <c r="F490" t="s">
        <v>10094</v>
      </c>
      <c r="G490" t="s">
        <v>4674</v>
      </c>
      <c r="H490" t="s">
        <v>2271</v>
      </c>
      <c r="I490" t="s">
        <v>10095</v>
      </c>
      <c r="J490" t="s">
        <v>10101</v>
      </c>
      <c r="K490" t="s">
        <v>254</v>
      </c>
      <c r="L490" t="s">
        <v>149</v>
      </c>
      <c r="M490" t="s">
        <v>6</v>
      </c>
      <c r="N490" t="s">
        <v>10102</v>
      </c>
      <c r="O490" t="s">
        <v>2144</v>
      </c>
      <c r="P490">
        <v>45.469920000000002</v>
      </c>
      <c r="Q490">
        <v>-73.582350000000005</v>
      </c>
      <c r="U490" t="s">
        <v>10094</v>
      </c>
      <c r="V490" t="s">
        <v>10095</v>
      </c>
      <c r="W490" t="s">
        <v>4144</v>
      </c>
      <c r="X490" t="s">
        <v>3027</v>
      </c>
      <c r="Y490" t="s">
        <v>5</v>
      </c>
      <c r="Z490" t="s">
        <v>6355</v>
      </c>
      <c r="AA490">
        <v>45922</v>
      </c>
      <c r="AB490" t="s">
        <v>10096</v>
      </c>
      <c r="AC490" t="s">
        <v>10097</v>
      </c>
      <c r="AD490">
        <v>21</v>
      </c>
      <c r="AE490" t="s">
        <v>10098</v>
      </c>
    </row>
    <row r="491" spans="1:36">
      <c r="A491">
        <v>5112</v>
      </c>
      <c r="B491" t="s">
        <v>174</v>
      </c>
      <c r="C491" t="s">
        <v>2244</v>
      </c>
      <c r="D491" t="s">
        <v>10094</v>
      </c>
      <c r="F491" t="s">
        <v>10094</v>
      </c>
      <c r="G491" t="s">
        <v>4674</v>
      </c>
      <c r="H491" t="s">
        <v>2271</v>
      </c>
      <c r="I491" t="s">
        <v>10095</v>
      </c>
      <c r="J491" t="s">
        <v>10103</v>
      </c>
      <c r="K491" t="s">
        <v>4144</v>
      </c>
      <c r="L491" t="s">
        <v>3027</v>
      </c>
      <c r="M491" t="s">
        <v>5</v>
      </c>
      <c r="N491">
        <v>3801</v>
      </c>
      <c r="O491" t="s">
        <v>10104</v>
      </c>
      <c r="P491">
        <v>43.080759999999998</v>
      </c>
      <c r="Q491">
        <v>-70.797529999999995</v>
      </c>
      <c r="U491" t="s">
        <v>10094</v>
      </c>
      <c r="V491" t="s">
        <v>10095</v>
      </c>
      <c r="W491" t="s">
        <v>4144</v>
      </c>
      <c r="X491" t="s">
        <v>3027</v>
      </c>
      <c r="Y491" t="s">
        <v>5</v>
      </c>
      <c r="Z491" t="s">
        <v>6355</v>
      </c>
      <c r="AA491">
        <v>45922</v>
      </c>
      <c r="AB491" t="s">
        <v>10096</v>
      </c>
      <c r="AC491" t="s">
        <v>10097</v>
      </c>
      <c r="AD491">
        <v>21</v>
      </c>
      <c r="AE491" t="s">
        <v>10098</v>
      </c>
    </row>
    <row r="492" spans="1:36">
      <c r="A492">
        <v>5113</v>
      </c>
      <c r="B492" t="s">
        <v>174</v>
      </c>
      <c r="C492" t="s">
        <v>2244</v>
      </c>
      <c r="D492" t="s">
        <v>10094</v>
      </c>
      <c r="F492" t="s">
        <v>10094</v>
      </c>
      <c r="G492" t="s">
        <v>4674</v>
      </c>
      <c r="H492" t="s">
        <v>2271</v>
      </c>
      <c r="I492" t="s">
        <v>10095</v>
      </c>
      <c r="J492" t="s">
        <v>10105</v>
      </c>
      <c r="K492" t="s">
        <v>10106</v>
      </c>
      <c r="L492" t="s">
        <v>8902</v>
      </c>
      <c r="M492" t="s">
        <v>5</v>
      </c>
      <c r="N492">
        <v>5855</v>
      </c>
      <c r="O492" t="s">
        <v>10107</v>
      </c>
      <c r="P492">
        <v>44.944360000000003</v>
      </c>
      <c r="Q492">
        <v>-72.182040000000001</v>
      </c>
      <c r="U492" t="s">
        <v>10094</v>
      </c>
      <c r="V492" t="s">
        <v>10095</v>
      </c>
      <c r="W492" t="s">
        <v>4144</v>
      </c>
      <c r="X492" t="s">
        <v>3027</v>
      </c>
      <c r="Y492" t="s">
        <v>5</v>
      </c>
      <c r="Z492" t="s">
        <v>6355</v>
      </c>
      <c r="AA492">
        <v>45922</v>
      </c>
      <c r="AB492" t="s">
        <v>10096</v>
      </c>
      <c r="AC492" t="s">
        <v>10097</v>
      </c>
      <c r="AD492">
        <v>21</v>
      </c>
      <c r="AE492" t="s">
        <v>10098</v>
      </c>
    </row>
    <row r="493" spans="1:36">
      <c r="A493">
        <v>5114</v>
      </c>
      <c r="B493" t="s">
        <v>198</v>
      </c>
      <c r="C493" t="s">
        <v>2244</v>
      </c>
      <c r="D493" t="s">
        <v>2688</v>
      </c>
      <c r="E493" t="s">
        <v>176</v>
      </c>
      <c r="F493" t="s">
        <v>2689</v>
      </c>
      <c r="G493" t="s">
        <v>2270</v>
      </c>
      <c r="H493" t="s">
        <v>2314</v>
      </c>
      <c r="I493" t="s">
        <v>2690</v>
      </c>
      <c r="J493" t="s">
        <v>2691</v>
      </c>
      <c r="K493" t="s">
        <v>2692</v>
      </c>
      <c r="L493" t="s">
        <v>214</v>
      </c>
      <c r="M493" t="s">
        <v>6</v>
      </c>
      <c r="N493" t="s">
        <v>2694</v>
      </c>
      <c r="P493">
        <v>43.016798266099997</v>
      </c>
      <c r="Q493">
        <v>-79.114140210100004</v>
      </c>
      <c r="U493" t="s">
        <v>2695</v>
      </c>
      <c r="V493" t="s">
        <v>1792</v>
      </c>
      <c r="W493" t="s">
        <v>1762</v>
      </c>
      <c r="X493" t="s">
        <v>436</v>
      </c>
      <c r="Y493" t="s">
        <v>5</v>
      </c>
      <c r="Z493" t="s">
        <v>8014</v>
      </c>
      <c r="AB493" t="s">
        <v>2696</v>
      </c>
      <c r="AC493" t="s">
        <v>2697</v>
      </c>
      <c r="AD493">
        <v>20</v>
      </c>
    </row>
    <row r="494" spans="1:36">
      <c r="A494">
        <v>5115</v>
      </c>
      <c r="B494" t="s">
        <v>174</v>
      </c>
      <c r="C494" t="s">
        <v>2244</v>
      </c>
      <c r="D494" t="s">
        <v>2698</v>
      </c>
      <c r="E494" t="s">
        <v>176</v>
      </c>
      <c r="F494" t="s">
        <v>2699</v>
      </c>
      <c r="G494" t="s">
        <v>2270</v>
      </c>
      <c r="H494" t="s">
        <v>2271</v>
      </c>
      <c r="I494" t="s">
        <v>1792</v>
      </c>
      <c r="J494" t="s">
        <v>2700</v>
      </c>
      <c r="K494" t="s">
        <v>2701</v>
      </c>
      <c r="L494" t="s">
        <v>436</v>
      </c>
      <c r="M494" t="s">
        <v>5</v>
      </c>
      <c r="N494" t="s">
        <v>2702</v>
      </c>
      <c r="O494" t="s">
        <v>2703</v>
      </c>
      <c r="P494">
        <v>42.156027609958301</v>
      </c>
      <c r="Q494">
        <v>-83.240124544895096</v>
      </c>
      <c r="R494">
        <v>107</v>
      </c>
      <c r="U494" t="s">
        <v>2695</v>
      </c>
      <c r="V494" t="s">
        <v>1792</v>
      </c>
      <c r="W494" t="s">
        <v>1762</v>
      </c>
      <c r="X494" t="s">
        <v>436</v>
      </c>
      <c r="Y494" t="s">
        <v>5</v>
      </c>
      <c r="Z494" t="s">
        <v>2254</v>
      </c>
      <c r="AA494">
        <v>44418</v>
      </c>
      <c r="AB494" t="s">
        <v>2704</v>
      </c>
      <c r="AC494" t="s">
        <v>2705</v>
      </c>
      <c r="AD494">
        <v>29</v>
      </c>
      <c r="AE494" t="s">
        <v>2706</v>
      </c>
      <c r="AJ494" t="s">
        <v>2687</v>
      </c>
    </row>
    <row r="495" spans="1:36">
      <c r="A495">
        <v>5116</v>
      </c>
      <c r="B495" t="s">
        <v>174</v>
      </c>
      <c r="C495" t="s">
        <v>2244</v>
      </c>
      <c r="D495" t="s">
        <v>1083</v>
      </c>
      <c r="E495" t="s">
        <v>164</v>
      </c>
      <c r="F495" t="s">
        <v>2707</v>
      </c>
      <c r="G495" t="s">
        <v>2270</v>
      </c>
      <c r="H495" t="s">
        <v>1498</v>
      </c>
      <c r="I495" t="s">
        <v>1085</v>
      </c>
      <c r="J495" t="s">
        <v>1798</v>
      </c>
      <c r="K495" t="s">
        <v>1799</v>
      </c>
      <c r="L495" t="s">
        <v>836</v>
      </c>
      <c r="M495" t="s">
        <v>5</v>
      </c>
      <c r="P495">
        <v>41.245030505177603</v>
      </c>
      <c r="Q495">
        <v>-87.866012795943206</v>
      </c>
      <c r="S495">
        <v>10</v>
      </c>
      <c r="T495" t="s">
        <v>822</v>
      </c>
      <c r="U495" t="s">
        <v>1087</v>
      </c>
      <c r="V495" t="s">
        <v>1088</v>
      </c>
      <c r="W495" t="s">
        <v>1089</v>
      </c>
      <c r="X495" t="s">
        <v>1090</v>
      </c>
      <c r="Y495" t="s">
        <v>1091</v>
      </c>
      <c r="Z495" t="s">
        <v>8379</v>
      </c>
      <c r="AB495" t="s">
        <v>1800</v>
      </c>
      <c r="AC495" t="s">
        <v>1801</v>
      </c>
      <c r="AD495">
        <v>27</v>
      </c>
      <c r="AE495" t="s">
        <v>11196</v>
      </c>
      <c r="AJ495" t="s">
        <v>2708</v>
      </c>
    </row>
    <row r="496" spans="1:36">
      <c r="A496">
        <v>5117</v>
      </c>
      <c r="B496" t="s">
        <v>174</v>
      </c>
      <c r="C496" t="s">
        <v>2244</v>
      </c>
      <c r="D496" t="s">
        <v>10108</v>
      </c>
      <c r="F496" t="s">
        <v>1087</v>
      </c>
      <c r="G496" t="s">
        <v>4674</v>
      </c>
      <c r="H496" t="s">
        <v>2271</v>
      </c>
      <c r="I496" t="s">
        <v>1085</v>
      </c>
      <c r="J496" t="s">
        <v>10109</v>
      </c>
      <c r="K496" t="s">
        <v>820</v>
      </c>
      <c r="L496" t="s">
        <v>170</v>
      </c>
      <c r="M496" t="s">
        <v>5</v>
      </c>
      <c r="N496">
        <v>94538</v>
      </c>
      <c r="O496" t="s">
        <v>4955</v>
      </c>
      <c r="P496">
        <v>37.463900000000002</v>
      </c>
      <c r="Q496">
        <v>-121.92495</v>
      </c>
      <c r="R496">
        <v>200</v>
      </c>
      <c r="S496">
        <v>1</v>
      </c>
      <c r="T496" t="s">
        <v>2671</v>
      </c>
      <c r="U496" t="s">
        <v>1087</v>
      </c>
      <c r="V496" t="s">
        <v>1088</v>
      </c>
      <c r="W496" t="s">
        <v>1089</v>
      </c>
      <c r="X496" t="s">
        <v>1090</v>
      </c>
      <c r="Y496" t="s">
        <v>1091</v>
      </c>
      <c r="Z496" t="s">
        <v>6355</v>
      </c>
      <c r="AA496">
        <v>45922</v>
      </c>
      <c r="AB496" t="s">
        <v>10110</v>
      </c>
      <c r="AC496" t="s">
        <v>10320</v>
      </c>
      <c r="AD496">
        <v>30</v>
      </c>
    </row>
    <row r="497" spans="1:36">
      <c r="A497">
        <v>5118</v>
      </c>
      <c r="B497" t="s">
        <v>174</v>
      </c>
      <c r="C497" t="s">
        <v>2244</v>
      </c>
      <c r="D497" t="s">
        <v>10111</v>
      </c>
      <c r="F497" t="s">
        <v>10111</v>
      </c>
      <c r="G497" t="s">
        <v>4674</v>
      </c>
      <c r="H497" t="s">
        <v>2271</v>
      </c>
      <c r="I497" t="s">
        <v>10112</v>
      </c>
      <c r="J497" t="s">
        <v>10113</v>
      </c>
      <c r="K497" t="s">
        <v>10114</v>
      </c>
      <c r="L497" t="s">
        <v>308</v>
      </c>
      <c r="M497" t="s">
        <v>5</v>
      </c>
      <c r="N497">
        <v>37813</v>
      </c>
      <c r="O497" t="s">
        <v>10115</v>
      </c>
      <c r="P497">
        <v>36.245730000000002</v>
      </c>
      <c r="Q497">
        <v>-83.212850000000003</v>
      </c>
      <c r="U497" t="s">
        <v>10111</v>
      </c>
      <c r="V497" t="s">
        <v>10112</v>
      </c>
      <c r="W497" t="s">
        <v>10114</v>
      </c>
      <c r="X497" t="s">
        <v>308</v>
      </c>
      <c r="Y497" t="s">
        <v>5</v>
      </c>
      <c r="Z497" t="s">
        <v>6355</v>
      </c>
      <c r="AA497">
        <v>45922</v>
      </c>
      <c r="AB497" t="s">
        <v>10112</v>
      </c>
      <c r="AC497" t="s">
        <v>10116</v>
      </c>
      <c r="AD497">
        <v>29</v>
      </c>
    </row>
    <row r="498" spans="1:36">
      <c r="A498">
        <v>5119</v>
      </c>
      <c r="B498" t="s">
        <v>174</v>
      </c>
      <c r="C498" t="s">
        <v>2244</v>
      </c>
      <c r="D498" t="s">
        <v>2709</v>
      </c>
      <c r="E498" t="s">
        <v>164</v>
      </c>
      <c r="F498" t="s">
        <v>2710</v>
      </c>
      <c r="G498" t="s">
        <v>2270</v>
      </c>
      <c r="H498" t="s">
        <v>2271</v>
      </c>
      <c r="I498" t="s">
        <v>2711</v>
      </c>
      <c r="J498" t="s">
        <v>2712</v>
      </c>
      <c r="K498" t="s">
        <v>2713</v>
      </c>
      <c r="L498" t="s">
        <v>842</v>
      </c>
      <c r="M498" t="s">
        <v>5</v>
      </c>
      <c r="N498">
        <v>30076</v>
      </c>
      <c r="O498" t="s">
        <v>2714</v>
      </c>
      <c r="P498">
        <v>34.0625855775804</v>
      </c>
      <c r="Q498">
        <v>-84.315704417356997</v>
      </c>
      <c r="R498">
        <v>38</v>
      </c>
      <c r="U498" t="s">
        <v>2715</v>
      </c>
      <c r="V498" t="s">
        <v>2711</v>
      </c>
      <c r="W498" t="s">
        <v>2716</v>
      </c>
      <c r="X498" t="s">
        <v>2716</v>
      </c>
      <c r="Y498" t="s">
        <v>926</v>
      </c>
      <c r="AB498" t="s">
        <v>2717</v>
      </c>
      <c r="AC498" t="s">
        <v>2718</v>
      </c>
      <c r="AD498">
        <v>22</v>
      </c>
      <c r="AJ498" t="s">
        <v>2708</v>
      </c>
    </row>
    <row r="499" spans="1:36">
      <c r="A499">
        <v>5120</v>
      </c>
      <c r="B499" t="s">
        <v>174</v>
      </c>
      <c r="C499" t="s">
        <v>2244</v>
      </c>
      <c r="D499" t="s">
        <v>2719</v>
      </c>
      <c r="E499" t="s">
        <v>164</v>
      </c>
      <c r="F499" t="s">
        <v>2719</v>
      </c>
      <c r="G499" t="s">
        <v>2270</v>
      </c>
      <c r="H499" t="s">
        <v>2271</v>
      </c>
      <c r="I499" t="s">
        <v>2720</v>
      </c>
      <c r="J499" t="s">
        <v>2721</v>
      </c>
      <c r="K499" t="s">
        <v>1196</v>
      </c>
      <c r="L499" t="s">
        <v>170</v>
      </c>
      <c r="M499" t="s">
        <v>5</v>
      </c>
      <c r="N499">
        <v>94040</v>
      </c>
      <c r="O499" t="s">
        <v>2722</v>
      </c>
      <c r="P499">
        <v>37.380000000000003</v>
      </c>
      <c r="Q499">
        <v>-122.08</v>
      </c>
      <c r="R499">
        <v>120</v>
      </c>
      <c r="S499">
        <v>850</v>
      </c>
      <c r="T499" t="s">
        <v>2723</v>
      </c>
      <c r="U499" t="s">
        <v>2719</v>
      </c>
      <c r="V499" t="s">
        <v>2720</v>
      </c>
      <c r="W499" t="s">
        <v>2724</v>
      </c>
      <c r="X499" t="s">
        <v>2725</v>
      </c>
      <c r="Y499" t="s">
        <v>1091</v>
      </c>
      <c r="Z499" t="s">
        <v>647</v>
      </c>
      <c r="AA499">
        <v>44774</v>
      </c>
      <c r="AB499" t="s">
        <v>2726</v>
      </c>
      <c r="AC499" t="s">
        <v>2727</v>
      </c>
      <c r="AD499">
        <v>30</v>
      </c>
      <c r="AE499" t="s">
        <v>1587</v>
      </c>
      <c r="AJ499" t="s">
        <v>2720</v>
      </c>
    </row>
    <row r="500" spans="1:36">
      <c r="A500">
        <v>5121</v>
      </c>
      <c r="B500" t="s">
        <v>174</v>
      </c>
      <c r="C500" t="s">
        <v>2244</v>
      </c>
      <c r="D500" t="s">
        <v>7334</v>
      </c>
      <c r="E500" t="s">
        <v>164</v>
      </c>
      <c r="F500" t="s">
        <v>10518</v>
      </c>
      <c r="G500" t="s">
        <v>7769</v>
      </c>
      <c r="H500" t="s">
        <v>7768</v>
      </c>
      <c r="I500" t="s">
        <v>7335</v>
      </c>
      <c r="J500" t="s">
        <v>10519</v>
      </c>
      <c r="K500" t="s">
        <v>10520</v>
      </c>
      <c r="L500" t="s">
        <v>755</v>
      </c>
      <c r="M500" t="s">
        <v>5</v>
      </c>
      <c r="N500">
        <v>75126</v>
      </c>
      <c r="P500">
        <v>32.721400000000003</v>
      </c>
      <c r="Q500">
        <v>-96.444299999999998</v>
      </c>
      <c r="R500">
        <v>200</v>
      </c>
      <c r="S500">
        <v>10</v>
      </c>
      <c r="T500" t="s">
        <v>2671</v>
      </c>
      <c r="U500" t="s">
        <v>7336</v>
      </c>
      <c r="V500" t="s">
        <v>7335</v>
      </c>
      <c r="W500" t="s">
        <v>7337</v>
      </c>
      <c r="X500" t="s">
        <v>1661</v>
      </c>
      <c r="Y500" t="s">
        <v>1091</v>
      </c>
      <c r="Z500" t="s">
        <v>9493</v>
      </c>
      <c r="AB500" t="s">
        <v>10521</v>
      </c>
      <c r="AC500" t="s">
        <v>7338</v>
      </c>
      <c r="AD500">
        <v>26</v>
      </c>
    </row>
    <row r="501" spans="1:36">
      <c r="A501">
        <v>5122</v>
      </c>
      <c r="B501" t="s">
        <v>198</v>
      </c>
      <c r="C501" t="s">
        <v>2244</v>
      </c>
      <c r="D501" t="s">
        <v>9950</v>
      </c>
      <c r="F501" t="s">
        <v>9950</v>
      </c>
      <c r="G501" t="s">
        <v>4674</v>
      </c>
      <c r="H501" t="s">
        <v>2271</v>
      </c>
      <c r="I501" t="s">
        <v>1802</v>
      </c>
      <c r="K501" t="s">
        <v>9947</v>
      </c>
      <c r="L501" t="s">
        <v>2693</v>
      </c>
      <c r="M501" t="s">
        <v>6</v>
      </c>
      <c r="U501" t="s">
        <v>1809</v>
      </c>
      <c r="V501" t="s">
        <v>1802</v>
      </c>
      <c r="W501" t="s">
        <v>1810</v>
      </c>
      <c r="X501" t="s">
        <v>1180</v>
      </c>
      <c r="Y501" t="s">
        <v>1811</v>
      </c>
      <c r="Z501" t="s">
        <v>6355</v>
      </c>
      <c r="AA501">
        <v>45922</v>
      </c>
      <c r="AB501" t="s">
        <v>10117</v>
      </c>
      <c r="AC501" t="s">
        <v>10119</v>
      </c>
      <c r="AD501">
        <v>27</v>
      </c>
      <c r="AE501" t="s">
        <v>10118</v>
      </c>
    </row>
    <row r="502" spans="1:36">
      <c r="A502">
        <v>5123</v>
      </c>
      <c r="B502" t="s">
        <v>174</v>
      </c>
      <c r="C502" t="s">
        <v>2244</v>
      </c>
      <c r="D502" t="s">
        <v>9950</v>
      </c>
      <c r="E502" t="s">
        <v>176</v>
      </c>
      <c r="F502" t="s">
        <v>10836</v>
      </c>
      <c r="G502" t="s">
        <v>10837</v>
      </c>
      <c r="H502" t="s">
        <v>10760</v>
      </c>
      <c r="I502" t="s">
        <v>10838</v>
      </c>
      <c r="J502" t="s">
        <v>10839</v>
      </c>
      <c r="K502" t="s">
        <v>10840</v>
      </c>
      <c r="L502" t="s">
        <v>916</v>
      </c>
      <c r="M502" t="s">
        <v>5</v>
      </c>
      <c r="N502" t="s">
        <v>10841</v>
      </c>
      <c r="O502" t="s">
        <v>10842</v>
      </c>
      <c r="P502">
        <v>40.395800000000001</v>
      </c>
      <c r="Q502">
        <v>-84.217699999999994</v>
      </c>
      <c r="R502">
        <v>2900</v>
      </c>
      <c r="U502" t="s">
        <v>9950</v>
      </c>
      <c r="V502" t="s">
        <v>9951</v>
      </c>
      <c r="W502" t="s">
        <v>6175</v>
      </c>
      <c r="Y502" t="s">
        <v>926</v>
      </c>
      <c r="Z502" t="s">
        <v>7932</v>
      </c>
      <c r="AA502">
        <v>46064</v>
      </c>
      <c r="AB502" t="s">
        <v>10844</v>
      </c>
      <c r="AC502" t="s">
        <v>10843</v>
      </c>
      <c r="AD502">
        <v>21</v>
      </c>
    </row>
    <row r="503" spans="1:36">
      <c r="A503">
        <v>5124</v>
      </c>
      <c r="B503" t="s">
        <v>392</v>
      </c>
      <c r="C503" t="s">
        <v>2244</v>
      </c>
      <c r="D503" t="s">
        <v>1805</v>
      </c>
      <c r="E503" t="s">
        <v>176</v>
      </c>
      <c r="F503" t="s">
        <v>2728</v>
      </c>
      <c r="G503" t="s">
        <v>2270</v>
      </c>
      <c r="H503" t="s">
        <v>2271</v>
      </c>
      <c r="I503" t="s">
        <v>1802</v>
      </c>
      <c r="J503" t="s">
        <v>1807</v>
      </c>
      <c r="K503" t="s">
        <v>1808</v>
      </c>
      <c r="L503" t="s">
        <v>916</v>
      </c>
      <c r="M503" t="s">
        <v>5</v>
      </c>
      <c r="N503">
        <v>43128</v>
      </c>
      <c r="P503">
        <v>39.630107135506499</v>
      </c>
      <c r="Q503">
        <v>-83.565148093683803</v>
      </c>
      <c r="S503">
        <v>40</v>
      </c>
      <c r="T503" t="s">
        <v>822</v>
      </c>
      <c r="U503" t="s">
        <v>1809</v>
      </c>
      <c r="V503" t="s">
        <v>1802</v>
      </c>
      <c r="W503" t="s">
        <v>1810</v>
      </c>
      <c r="X503" t="s">
        <v>1180</v>
      </c>
      <c r="Y503" t="s">
        <v>1811</v>
      </c>
      <c r="Z503" t="s">
        <v>172</v>
      </c>
      <c r="AA503">
        <v>45088</v>
      </c>
      <c r="AB503" t="s">
        <v>2729</v>
      </c>
      <c r="AC503" t="s">
        <v>2730</v>
      </c>
      <c r="AD503">
        <v>13</v>
      </c>
      <c r="AE503" t="s">
        <v>1814</v>
      </c>
      <c r="AJ503" t="s">
        <v>1802</v>
      </c>
    </row>
    <row r="504" spans="1:36">
      <c r="A504">
        <v>5125</v>
      </c>
      <c r="B504" t="s">
        <v>174</v>
      </c>
      <c r="C504" t="s">
        <v>2244</v>
      </c>
      <c r="D504" t="s">
        <v>2731</v>
      </c>
      <c r="E504" t="s">
        <v>164</v>
      </c>
      <c r="F504" t="s">
        <v>2732</v>
      </c>
      <c r="G504" t="s">
        <v>2247</v>
      </c>
      <c r="H504" t="s">
        <v>1498</v>
      </c>
      <c r="I504" t="s">
        <v>2733</v>
      </c>
      <c r="J504" t="s">
        <v>2734</v>
      </c>
      <c r="K504" t="s">
        <v>1483</v>
      </c>
      <c r="L504" t="s">
        <v>755</v>
      </c>
      <c r="M504" t="s">
        <v>5</v>
      </c>
      <c r="N504">
        <v>28202</v>
      </c>
      <c r="O504" t="s">
        <v>2735</v>
      </c>
      <c r="P504">
        <v>29.7424134917134</v>
      </c>
      <c r="Q504">
        <v>-95.560475946623797</v>
      </c>
      <c r="R504">
        <v>850</v>
      </c>
      <c r="U504" t="s">
        <v>2731</v>
      </c>
      <c r="V504" t="s">
        <v>2733</v>
      </c>
      <c r="W504" t="s">
        <v>187</v>
      </c>
      <c r="X504" t="s">
        <v>188</v>
      </c>
      <c r="Y504" t="s">
        <v>5</v>
      </c>
      <c r="Z504" t="s">
        <v>172</v>
      </c>
      <c r="AA504">
        <v>45295</v>
      </c>
      <c r="AB504" t="s">
        <v>2736</v>
      </c>
      <c r="AC504" t="s">
        <v>2737</v>
      </c>
      <c r="AD504">
        <v>27</v>
      </c>
      <c r="AJ504" t="s">
        <v>2738</v>
      </c>
    </row>
    <row r="505" spans="1:36">
      <c r="A505">
        <v>5126</v>
      </c>
      <c r="B505" t="s">
        <v>174</v>
      </c>
      <c r="C505" t="s">
        <v>2244</v>
      </c>
      <c r="D505" t="s">
        <v>2739</v>
      </c>
      <c r="E505" t="s">
        <v>176</v>
      </c>
      <c r="F505" t="s">
        <v>2740</v>
      </c>
      <c r="G505" t="s">
        <v>2247</v>
      </c>
      <c r="H505" t="s">
        <v>2248</v>
      </c>
      <c r="I505" t="s">
        <v>2741</v>
      </c>
      <c r="J505" t="s">
        <v>2742</v>
      </c>
      <c r="K505" t="s">
        <v>2743</v>
      </c>
      <c r="L505" t="s">
        <v>363</v>
      </c>
      <c r="M505" t="s">
        <v>5</v>
      </c>
      <c r="N505">
        <v>99212</v>
      </c>
      <c r="O505" t="s">
        <v>2744</v>
      </c>
      <c r="P505">
        <v>47.6625535891704</v>
      </c>
      <c r="Q505">
        <v>-117.327436546477</v>
      </c>
      <c r="R505">
        <v>180</v>
      </c>
      <c r="U505" t="s">
        <v>2745</v>
      </c>
      <c r="V505" t="s">
        <v>2741</v>
      </c>
      <c r="W505" t="s">
        <v>2743</v>
      </c>
      <c r="X505" t="s">
        <v>363</v>
      </c>
      <c r="Y505" t="s">
        <v>5</v>
      </c>
      <c r="Z505" t="s">
        <v>172</v>
      </c>
      <c r="AA505">
        <v>44801</v>
      </c>
      <c r="AB505" t="s">
        <v>2746</v>
      </c>
      <c r="AC505" t="s">
        <v>2747</v>
      </c>
      <c r="AD505">
        <v>9</v>
      </c>
      <c r="AF505" t="s">
        <v>2748</v>
      </c>
      <c r="AG505" t="s">
        <v>2749</v>
      </c>
      <c r="AH505" t="s">
        <v>2750</v>
      </c>
      <c r="AJ505" t="s">
        <v>2751</v>
      </c>
    </row>
    <row r="506" spans="1:36">
      <c r="A506">
        <v>5127</v>
      </c>
      <c r="B506" t="s">
        <v>174</v>
      </c>
      <c r="C506" t="s">
        <v>2244</v>
      </c>
      <c r="D506" t="s">
        <v>2752</v>
      </c>
      <c r="E506" t="s">
        <v>164</v>
      </c>
      <c r="F506" t="s">
        <v>2753</v>
      </c>
      <c r="G506" t="s">
        <v>2270</v>
      </c>
      <c r="H506" t="s">
        <v>2271</v>
      </c>
      <c r="I506" t="s">
        <v>2754</v>
      </c>
      <c r="J506" t="s">
        <v>2755</v>
      </c>
      <c r="K506" t="s">
        <v>2756</v>
      </c>
      <c r="L506" t="s">
        <v>436</v>
      </c>
      <c r="M506" t="s">
        <v>5</v>
      </c>
      <c r="N506" t="s">
        <v>2757</v>
      </c>
      <c r="O506" t="s">
        <v>2758</v>
      </c>
      <c r="P506">
        <v>42.5395873128289</v>
      </c>
      <c r="Q506">
        <v>-83.096896328835101</v>
      </c>
      <c r="R506">
        <v>25</v>
      </c>
      <c r="U506" t="s">
        <v>2752</v>
      </c>
      <c r="V506" t="s">
        <v>2754</v>
      </c>
      <c r="W506" t="s">
        <v>2756</v>
      </c>
      <c r="X506" t="s">
        <v>436</v>
      </c>
      <c r="Y506" t="s">
        <v>5</v>
      </c>
      <c r="Z506" t="s">
        <v>312</v>
      </c>
      <c r="AA506">
        <v>45464</v>
      </c>
      <c r="AB506" t="s">
        <v>313</v>
      </c>
      <c r="AC506" t="s">
        <v>8077</v>
      </c>
      <c r="AD506">
        <v>28</v>
      </c>
      <c r="AF506" t="s">
        <v>2759</v>
      </c>
      <c r="AG506" t="s">
        <v>2760</v>
      </c>
      <c r="AH506" t="s">
        <v>2761</v>
      </c>
    </row>
    <row r="507" spans="1:36">
      <c r="A507">
        <v>5128</v>
      </c>
      <c r="B507" t="s">
        <v>161</v>
      </c>
      <c r="C507" t="s">
        <v>2244</v>
      </c>
      <c r="D507" t="s">
        <v>2762</v>
      </c>
      <c r="E507" t="s">
        <v>164</v>
      </c>
      <c r="G507" t="s">
        <v>2247</v>
      </c>
      <c r="H507" t="s">
        <v>2248</v>
      </c>
      <c r="I507" t="s">
        <v>2763</v>
      </c>
      <c r="J507" t="s">
        <v>2764</v>
      </c>
      <c r="K507" t="s">
        <v>2765</v>
      </c>
      <c r="L507" t="s">
        <v>755</v>
      </c>
      <c r="M507" t="s">
        <v>5</v>
      </c>
      <c r="N507">
        <v>78613</v>
      </c>
      <c r="O507" t="s">
        <v>2766</v>
      </c>
      <c r="P507">
        <v>30.499971780284501</v>
      </c>
      <c r="Q507">
        <v>-97.799590789392994</v>
      </c>
      <c r="R507">
        <v>60</v>
      </c>
      <c r="U507" t="s">
        <v>2762</v>
      </c>
      <c r="V507" t="s">
        <v>2763</v>
      </c>
      <c r="W507" t="s">
        <v>2765</v>
      </c>
      <c r="X507" t="s">
        <v>755</v>
      </c>
      <c r="Y507" t="s">
        <v>5</v>
      </c>
      <c r="AB507" t="s">
        <v>2767</v>
      </c>
      <c r="AC507" t="s">
        <v>2768</v>
      </c>
      <c r="AD507">
        <v>21</v>
      </c>
      <c r="AE507" t="s">
        <v>2769</v>
      </c>
      <c r="AJ507" t="s">
        <v>2770</v>
      </c>
    </row>
    <row r="508" spans="1:36">
      <c r="A508">
        <v>5129</v>
      </c>
      <c r="B508" t="s">
        <v>174</v>
      </c>
      <c r="C508" t="s">
        <v>2244</v>
      </c>
      <c r="D508" t="s">
        <v>1815</v>
      </c>
      <c r="E508" t="s">
        <v>164</v>
      </c>
      <c r="F508" t="s">
        <v>1816</v>
      </c>
      <c r="G508" t="s">
        <v>7769</v>
      </c>
      <c r="H508" t="s">
        <v>2271</v>
      </c>
      <c r="I508" t="s">
        <v>1817</v>
      </c>
      <c r="J508" t="s">
        <v>1818</v>
      </c>
      <c r="K508" t="s">
        <v>1819</v>
      </c>
      <c r="L508" t="s">
        <v>720</v>
      </c>
      <c r="M508" t="s">
        <v>5</v>
      </c>
      <c r="N508">
        <v>36108</v>
      </c>
      <c r="O508" t="s">
        <v>1820</v>
      </c>
      <c r="P508">
        <v>30.899509999999999</v>
      </c>
      <c r="Q508">
        <v>-86.967010000000002</v>
      </c>
      <c r="S508">
        <v>18</v>
      </c>
      <c r="T508" t="s">
        <v>822</v>
      </c>
      <c r="U508" t="s">
        <v>1821</v>
      </c>
      <c r="V508" t="s">
        <v>1822</v>
      </c>
      <c r="W508" t="s">
        <v>1823</v>
      </c>
      <c r="X508" t="s">
        <v>1824</v>
      </c>
      <c r="Y508" t="s">
        <v>1011</v>
      </c>
      <c r="Z508" t="s">
        <v>8379</v>
      </c>
      <c r="AB508" t="s">
        <v>1825</v>
      </c>
      <c r="AC508" t="s">
        <v>10312</v>
      </c>
      <c r="AD508">
        <v>25</v>
      </c>
      <c r="AE508" t="s">
        <v>9821</v>
      </c>
      <c r="AJ508" t="s">
        <v>1804</v>
      </c>
    </row>
    <row r="509" spans="1:36">
      <c r="A509">
        <v>5130</v>
      </c>
      <c r="B509" t="s">
        <v>174</v>
      </c>
      <c r="C509" t="s">
        <v>2244</v>
      </c>
      <c r="D509" t="s">
        <v>2771</v>
      </c>
      <c r="E509" t="s">
        <v>176</v>
      </c>
      <c r="F509" t="s">
        <v>2771</v>
      </c>
      <c r="G509" t="s">
        <v>2247</v>
      </c>
      <c r="H509" t="s">
        <v>2282</v>
      </c>
      <c r="I509" t="s">
        <v>2772</v>
      </c>
      <c r="J509" t="s">
        <v>2773</v>
      </c>
      <c r="K509" t="s">
        <v>1705</v>
      </c>
      <c r="L509" t="s">
        <v>755</v>
      </c>
      <c r="M509" t="s">
        <v>5</v>
      </c>
      <c r="N509">
        <v>75074</v>
      </c>
      <c r="O509" t="s">
        <v>2774</v>
      </c>
      <c r="P509">
        <v>33.010252819351201</v>
      </c>
      <c r="Q509">
        <v>-96.689178459704806</v>
      </c>
      <c r="R509">
        <v>4</v>
      </c>
      <c r="U509" t="s">
        <v>2771</v>
      </c>
      <c r="V509" t="s">
        <v>2772</v>
      </c>
      <c r="W509" t="s">
        <v>1705</v>
      </c>
      <c r="X509" t="s">
        <v>755</v>
      </c>
      <c r="Y509" t="s">
        <v>5</v>
      </c>
      <c r="Z509" t="s">
        <v>2254</v>
      </c>
      <c r="AA509">
        <v>44418</v>
      </c>
      <c r="AB509" t="s">
        <v>2775</v>
      </c>
      <c r="AC509" t="s">
        <v>2776</v>
      </c>
      <c r="AD509">
        <v>14</v>
      </c>
      <c r="AE509" t="s">
        <v>2777</v>
      </c>
      <c r="AJ509" t="s">
        <v>2772</v>
      </c>
    </row>
    <row r="510" spans="1:36">
      <c r="A510">
        <v>5131</v>
      </c>
      <c r="B510" t="s">
        <v>198</v>
      </c>
      <c r="C510" t="s">
        <v>2244</v>
      </c>
      <c r="D510" t="s">
        <v>2778</v>
      </c>
      <c r="E510" t="s">
        <v>164</v>
      </c>
      <c r="F510" t="s">
        <v>2778</v>
      </c>
      <c r="G510" t="s">
        <v>2247</v>
      </c>
      <c r="H510" t="s">
        <v>2248</v>
      </c>
      <c r="I510" t="s">
        <v>2779</v>
      </c>
      <c r="J510" t="s">
        <v>2780</v>
      </c>
      <c r="K510" t="s">
        <v>2781</v>
      </c>
      <c r="L510" t="s">
        <v>720</v>
      </c>
      <c r="M510" t="s">
        <v>5</v>
      </c>
      <c r="N510">
        <v>36832</v>
      </c>
      <c r="P510">
        <v>32.552882619999998</v>
      </c>
      <c r="Q510">
        <v>-85.537348120000004</v>
      </c>
      <c r="R510">
        <v>30</v>
      </c>
      <c r="U510" t="s">
        <v>2782</v>
      </c>
      <c r="V510" t="s">
        <v>2779</v>
      </c>
      <c r="W510" t="s">
        <v>2783</v>
      </c>
      <c r="Y510" t="s">
        <v>1832</v>
      </c>
      <c r="Z510" t="s">
        <v>172</v>
      </c>
      <c r="AA510">
        <v>45305</v>
      </c>
      <c r="AB510" t="s">
        <v>2784</v>
      </c>
      <c r="AC510" t="s">
        <v>2785</v>
      </c>
      <c r="AD510">
        <v>27</v>
      </c>
    </row>
    <row r="511" spans="1:36">
      <c r="A511">
        <v>5132</v>
      </c>
      <c r="B511" t="s">
        <v>174</v>
      </c>
      <c r="C511" t="s">
        <v>2244</v>
      </c>
      <c r="D511" t="s">
        <v>8282</v>
      </c>
      <c r="E511" t="s">
        <v>164</v>
      </c>
      <c r="F511" t="s">
        <v>8282</v>
      </c>
      <c r="G511" t="s">
        <v>2031</v>
      </c>
      <c r="H511" t="s">
        <v>2271</v>
      </c>
      <c r="I511" t="s">
        <v>8286</v>
      </c>
      <c r="J511" t="s">
        <v>8287</v>
      </c>
      <c r="K511" t="s">
        <v>4080</v>
      </c>
      <c r="L511" t="s">
        <v>1418</v>
      </c>
      <c r="M511" t="s">
        <v>5</v>
      </c>
      <c r="N511">
        <v>32669</v>
      </c>
      <c r="O511" t="s">
        <v>8288</v>
      </c>
      <c r="P511">
        <v>29.655270899204201</v>
      </c>
      <c r="Q511">
        <v>-82.611612962307504</v>
      </c>
      <c r="R511">
        <v>105</v>
      </c>
      <c r="U511" t="s">
        <v>8282</v>
      </c>
      <c r="V511" t="s">
        <v>8286</v>
      </c>
      <c r="W511" t="s">
        <v>4080</v>
      </c>
      <c r="X511" t="s">
        <v>1418</v>
      </c>
      <c r="Y511" t="s">
        <v>5</v>
      </c>
      <c r="Z511" t="s">
        <v>7932</v>
      </c>
      <c r="AA511">
        <v>45584</v>
      </c>
      <c r="AB511" t="s">
        <v>313</v>
      </c>
      <c r="AC511" t="s">
        <v>8978</v>
      </c>
      <c r="AD511">
        <v>24</v>
      </c>
      <c r="AE511" t="s">
        <v>8289</v>
      </c>
      <c r="AF511" t="s">
        <v>8283</v>
      </c>
      <c r="AG511" t="s">
        <v>8284</v>
      </c>
      <c r="AH511" t="s">
        <v>8285</v>
      </c>
    </row>
    <row r="512" spans="1:36">
      <c r="A512">
        <v>5133</v>
      </c>
      <c r="B512" t="s">
        <v>198</v>
      </c>
      <c r="C512" t="s">
        <v>2244</v>
      </c>
      <c r="D512" t="s">
        <v>2786</v>
      </c>
      <c r="E512" t="s">
        <v>176</v>
      </c>
      <c r="F512" t="s">
        <v>2787</v>
      </c>
      <c r="G512" t="s">
        <v>2270</v>
      </c>
      <c r="H512" t="s">
        <v>2271</v>
      </c>
      <c r="I512" t="s">
        <v>2788</v>
      </c>
      <c r="J512" t="s">
        <v>2789</v>
      </c>
      <c r="K512" t="s">
        <v>2790</v>
      </c>
      <c r="L512" t="s">
        <v>836</v>
      </c>
      <c r="M512" t="s">
        <v>5</v>
      </c>
      <c r="N512">
        <v>60517</v>
      </c>
      <c r="O512" t="s">
        <v>2791</v>
      </c>
      <c r="P512">
        <v>41.697501031516097</v>
      </c>
      <c r="Q512">
        <v>-88.012012229491802</v>
      </c>
      <c r="U512" t="s">
        <v>2786</v>
      </c>
      <c r="V512" t="s">
        <v>2788</v>
      </c>
      <c r="W512" t="s">
        <v>2790</v>
      </c>
      <c r="X512" t="s">
        <v>836</v>
      </c>
      <c r="Y512" t="s">
        <v>5</v>
      </c>
      <c r="Z512" t="s">
        <v>172</v>
      </c>
      <c r="AA512">
        <v>44434</v>
      </c>
      <c r="AB512" t="s">
        <v>2792</v>
      </c>
      <c r="AC512" t="s">
        <v>2793</v>
      </c>
      <c r="AD512">
        <v>28</v>
      </c>
      <c r="AJ512" t="s">
        <v>2794</v>
      </c>
    </row>
    <row r="513" spans="1:36">
      <c r="A513">
        <v>5134</v>
      </c>
      <c r="B513" t="s">
        <v>174</v>
      </c>
      <c r="C513" t="s">
        <v>2244</v>
      </c>
      <c r="D513" t="s">
        <v>2786</v>
      </c>
      <c r="F513" t="s">
        <v>2786</v>
      </c>
      <c r="G513" t="s">
        <v>4674</v>
      </c>
      <c r="H513" t="s">
        <v>2271</v>
      </c>
      <c r="I513" t="s">
        <v>2788</v>
      </c>
      <c r="J513" t="s">
        <v>10120</v>
      </c>
      <c r="K513" t="s">
        <v>2790</v>
      </c>
      <c r="L513" t="s">
        <v>836</v>
      </c>
      <c r="M513" t="s">
        <v>5</v>
      </c>
      <c r="N513">
        <v>60517</v>
      </c>
      <c r="O513" t="s">
        <v>10121</v>
      </c>
      <c r="P513">
        <v>41.696779999999997</v>
      </c>
      <c r="Q513">
        <v>-88.012150000000005</v>
      </c>
      <c r="R513">
        <v>1000</v>
      </c>
      <c r="U513" t="s">
        <v>2786</v>
      </c>
      <c r="V513" t="s">
        <v>2788</v>
      </c>
      <c r="W513" t="s">
        <v>2790</v>
      </c>
      <c r="X513" t="s">
        <v>836</v>
      </c>
      <c r="Y513" t="s">
        <v>5</v>
      </c>
      <c r="Z513" t="s">
        <v>6355</v>
      </c>
      <c r="AA513">
        <v>45922</v>
      </c>
      <c r="AB513" t="s">
        <v>10122</v>
      </c>
      <c r="AC513" t="s">
        <v>10123</v>
      </c>
      <c r="AD513">
        <v>27</v>
      </c>
    </row>
    <row r="514" spans="1:36">
      <c r="A514">
        <v>5135</v>
      </c>
      <c r="B514" t="s">
        <v>174</v>
      </c>
      <c r="C514" t="s">
        <v>2244</v>
      </c>
      <c r="D514" t="s">
        <v>1866</v>
      </c>
      <c r="E514" t="s">
        <v>164</v>
      </c>
      <c r="F514" t="s">
        <v>1866</v>
      </c>
      <c r="G514" t="s">
        <v>2270</v>
      </c>
      <c r="H514" t="s">
        <v>2314</v>
      </c>
      <c r="I514" t="s">
        <v>1867</v>
      </c>
      <c r="J514" t="s">
        <v>2795</v>
      </c>
      <c r="K514" t="s">
        <v>2796</v>
      </c>
      <c r="L514" t="s">
        <v>170</v>
      </c>
      <c r="M514" t="s">
        <v>5</v>
      </c>
      <c r="N514">
        <v>94560</v>
      </c>
      <c r="O514" t="s">
        <v>2797</v>
      </c>
      <c r="P514">
        <v>37.53</v>
      </c>
      <c r="Q514">
        <v>-122.06</v>
      </c>
      <c r="R514">
        <v>32</v>
      </c>
      <c r="U514" t="s">
        <v>1866</v>
      </c>
      <c r="V514" t="s">
        <v>1867</v>
      </c>
      <c r="W514" t="s">
        <v>2796</v>
      </c>
      <c r="X514" t="s">
        <v>170</v>
      </c>
      <c r="Y514" t="s">
        <v>5</v>
      </c>
      <c r="Z514" t="s">
        <v>760</v>
      </c>
      <c r="AA514">
        <v>45307</v>
      </c>
      <c r="AB514" t="s">
        <v>2798</v>
      </c>
      <c r="AC514" t="s">
        <v>2799</v>
      </c>
      <c r="AD514">
        <v>30</v>
      </c>
      <c r="AE514" t="s">
        <v>2800</v>
      </c>
      <c r="AJ514" t="s">
        <v>1867</v>
      </c>
    </row>
    <row r="515" spans="1:36">
      <c r="A515">
        <v>5136</v>
      </c>
      <c r="B515" t="s">
        <v>174</v>
      </c>
      <c r="C515" t="s">
        <v>2244</v>
      </c>
      <c r="D515" t="s">
        <v>9644</v>
      </c>
      <c r="E515" t="s">
        <v>164</v>
      </c>
      <c r="F515" t="s">
        <v>9656</v>
      </c>
      <c r="G515" t="s">
        <v>2031</v>
      </c>
      <c r="H515" t="s">
        <v>2271</v>
      </c>
      <c r="I515" t="s">
        <v>9647</v>
      </c>
      <c r="J515" t="s">
        <v>9657</v>
      </c>
      <c r="K515" t="s">
        <v>9658</v>
      </c>
      <c r="L515" t="s">
        <v>170</v>
      </c>
      <c r="M515" t="s">
        <v>5</v>
      </c>
      <c r="N515" t="s">
        <v>9659</v>
      </c>
      <c r="P515">
        <v>36.68</v>
      </c>
      <c r="Q515">
        <v>-121.75</v>
      </c>
      <c r="S515">
        <v>24</v>
      </c>
      <c r="T515" t="s">
        <v>9660</v>
      </c>
      <c r="U515" t="s">
        <v>9644</v>
      </c>
      <c r="V515" t="s">
        <v>9647</v>
      </c>
      <c r="W515" t="s">
        <v>9649</v>
      </c>
      <c r="X515" t="s">
        <v>170</v>
      </c>
      <c r="Y515" t="s">
        <v>5</v>
      </c>
      <c r="Z515" t="s">
        <v>7932</v>
      </c>
      <c r="AA515">
        <v>45873</v>
      </c>
      <c r="AB515" t="s">
        <v>9661</v>
      </c>
      <c r="AC515" t="s">
        <v>10305</v>
      </c>
      <c r="AD515">
        <v>19</v>
      </c>
      <c r="AE515" t="s">
        <v>9662</v>
      </c>
    </row>
    <row r="516" spans="1:36">
      <c r="A516">
        <v>5137</v>
      </c>
      <c r="B516" t="s">
        <v>198</v>
      </c>
      <c r="C516" t="s">
        <v>2244</v>
      </c>
      <c r="D516" t="s">
        <v>9644</v>
      </c>
      <c r="E516" t="s">
        <v>164</v>
      </c>
      <c r="F516" t="s">
        <v>9663</v>
      </c>
      <c r="G516" t="s">
        <v>7769</v>
      </c>
      <c r="H516" t="s">
        <v>2271</v>
      </c>
      <c r="I516" t="s">
        <v>9647</v>
      </c>
      <c r="J516" t="s">
        <v>9664</v>
      </c>
      <c r="K516" t="s">
        <v>2236</v>
      </c>
      <c r="L516" t="s">
        <v>916</v>
      </c>
      <c r="M516" t="s">
        <v>5</v>
      </c>
      <c r="N516" t="s">
        <v>9665</v>
      </c>
      <c r="P516">
        <v>39.897300000000001</v>
      </c>
      <c r="Q516">
        <v>-84.214399999999998</v>
      </c>
      <c r="S516">
        <v>500</v>
      </c>
      <c r="T516" t="s">
        <v>9660</v>
      </c>
      <c r="U516" t="s">
        <v>9644</v>
      </c>
      <c r="V516" t="s">
        <v>9647</v>
      </c>
      <c r="W516" t="s">
        <v>9649</v>
      </c>
      <c r="X516" t="s">
        <v>170</v>
      </c>
      <c r="Y516" t="s">
        <v>5</v>
      </c>
      <c r="Z516" t="s">
        <v>7932</v>
      </c>
      <c r="AA516">
        <v>45873</v>
      </c>
      <c r="AB516" t="s">
        <v>9666</v>
      </c>
      <c r="AC516" t="s">
        <v>10305</v>
      </c>
      <c r="AD516">
        <v>19</v>
      </c>
      <c r="AE516" t="s">
        <v>9667</v>
      </c>
    </row>
    <row r="517" spans="1:36">
      <c r="A517">
        <v>5138</v>
      </c>
      <c r="B517" t="s">
        <v>174</v>
      </c>
      <c r="C517" t="s">
        <v>2244</v>
      </c>
      <c r="D517" t="s">
        <v>2804</v>
      </c>
      <c r="E517" t="s">
        <v>176</v>
      </c>
      <c r="F517" t="s">
        <v>2804</v>
      </c>
      <c r="G517" t="s">
        <v>2247</v>
      </c>
      <c r="H517" t="s">
        <v>2595</v>
      </c>
      <c r="I517" t="s">
        <v>2805</v>
      </c>
      <c r="J517" t="s">
        <v>2806</v>
      </c>
      <c r="K517" t="s">
        <v>2756</v>
      </c>
      <c r="L517" t="s">
        <v>436</v>
      </c>
      <c r="M517" t="s">
        <v>5</v>
      </c>
      <c r="N517">
        <v>48083</v>
      </c>
      <c r="O517" t="s">
        <v>2807</v>
      </c>
      <c r="P517">
        <v>42.32</v>
      </c>
      <c r="Q517">
        <v>-83.07</v>
      </c>
      <c r="R517">
        <v>900</v>
      </c>
      <c r="U517" t="s">
        <v>2804</v>
      </c>
      <c r="V517" t="s">
        <v>2805</v>
      </c>
      <c r="W517" t="s">
        <v>2808</v>
      </c>
      <c r="X517" t="s">
        <v>2809</v>
      </c>
      <c r="Y517" t="s">
        <v>907</v>
      </c>
      <c r="Z517" t="s">
        <v>647</v>
      </c>
      <c r="AA517">
        <v>44774</v>
      </c>
      <c r="AC517" t="s">
        <v>2810</v>
      </c>
      <c r="AD517">
        <v>30</v>
      </c>
      <c r="AJ517" t="s">
        <v>2811</v>
      </c>
    </row>
    <row r="518" spans="1:36">
      <c r="A518">
        <v>5139</v>
      </c>
      <c r="B518" t="s">
        <v>198</v>
      </c>
      <c r="C518" t="s">
        <v>2244</v>
      </c>
      <c r="D518" t="s">
        <v>1879</v>
      </c>
      <c r="E518" t="s">
        <v>176</v>
      </c>
      <c r="F518" t="s">
        <v>1879</v>
      </c>
      <c r="G518" t="s">
        <v>2270</v>
      </c>
      <c r="H518" t="s">
        <v>2271</v>
      </c>
      <c r="I518" t="s">
        <v>1880</v>
      </c>
      <c r="J518" t="s">
        <v>1881</v>
      </c>
      <c r="K518" t="s">
        <v>1882</v>
      </c>
      <c r="L518" t="s">
        <v>1045</v>
      </c>
      <c r="M518" t="s">
        <v>5</v>
      </c>
      <c r="N518">
        <v>85326</v>
      </c>
      <c r="O518" t="s">
        <v>1883</v>
      </c>
      <c r="P518">
        <v>33.375249605238899</v>
      </c>
      <c r="Q518">
        <v>-112.62219117672799</v>
      </c>
      <c r="S518">
        <v>12</v>
      </c>
      <c r="T518" t="s">
        <v>822</v>
      </c>
      <c r="U518" t="s">
        <v>1879</v>
      </c>
      <c r="V518" t="s">
        <v>1880</v>
      </c>
      <c r="W518" t="s">
        <v>1884</v>
      </c>
      <c r="X518" t="s">
        <v>113</v>
      </c>
      <c r="Y518" t="s">
        <v>5</v>
      </c>
      <c r="Z518" t="s">
        <v>172</v>
      </c>
      <c r="AA518">
        <v>44780</v>
      </c>
      <c r="AB518" t="s">
        <v>1885</v>
      </c>
      <c r="AC518" t="s">
        <v>2812</v>
      </c>
      <c r="AD518">
        <v>16</v>
      </c>
      <c r="AJ518" t="s">
        <v>1886</v>
      </c>
    </row>
    <row r="519" spans="1:36">
      <c r="A519">
        <v>5140</v>
      </c>
      <c r="B519" t="s">
        <v>392</v>
      </c>
      <c r="C519" t="s">
        <v>2244</v>
      </c>
      <c r="D519" t="s">
        <v>10523</v>
      </c>
      <c r="E519" t="s">
        <v>164</v>
      </c>
      <c r="F519" t="s">
        <v>1874</v>
      </c>
      <c r="G519" t="s">
        <v>2270</v>
      </c>
      <c r="H519" t="s">
        <v>2271</v>
      </c>
      <c r="I519" t="s">
        <v>1875</v>
      </c>
      <c r="J519" t="s">
        <v>1876</v>
      </c>
      <c r="K519" t="s">
        <v>1874</v>
      </c>
      <c r="L519" t="s">
        <v>188</v>
      </c>
      <c r="M519" t="s">
        <v>5</v>
      </c>
      <c r="N519">
        <v>27284</v>
      </c>
      <c r="O519" t="s">
        <v>2801</v>
      </c>
      <c r="P519">
        <v>36.137044680000002</v>
      </c>
      <c r="Q519">
        <v>-80.092901810000001</v>
      </c>
      <c r="S519">
        <v>2</v>
      </c>
      <c r="T519" t="s">
        <v>822</v>
      </c>
      <c r="U519" t="s">
        <v>1873</v>
      </c>
      <c r="V519" t="s">
        <v>1877</v>
      </c>
      <c r="W519" t="s">
        <v>1878</v>
      </c>
      <c r="X519" t="s">
        <v>836</v>
      </c>
      <c r="Y519" t="s">
        <v>5</v>
      </c>
      <c r="Z519" t="s">
        <v>8379</v>
      </c>
      <c r="AB519" t="s">
        <v>2802</v>
      </c>
      <c r="AC519" t="s">
        <v>2803</v>
      </c>
      <c r="AD519">
        <v>30</v>
      </c>
    </row>
    <row r="520" spans="1:36">
      <c r="A520">
        <v>5141</v>
      </c>
      <c r="B520" t="s">
        <v>174</v>
      </c>
      <c r="C520" t="s">
        <v>2244</v>
      </c>
      <c r="D520" t="s">
        <v>2813</v>
      </c>
      <c r="E520" t="s">
        <v>164</v>
      </c>
      <c r="F520" t="s">
        <v>2813</v>
      </c>
      <c r="G520" t="s">
        <v>2247</v>
      </c>
      <c r="H520" t="s">
        <v>2248</v>
      </c>
      <c r="I520" t="s">
        <v>2814</v>
      </c>
      <c r="J520" t="s">
        <v>2815</v>
      </c>
      <c r="K520" t="s">
        <v>1488</v>
      </c>
      <c r="L520" t="s">
        <v>170</v>
      </c>
      <c r="M520" t="s">
        <v>5</v>
      </c>
      <c r="N520">
        <v>92111</v>
      </c>
      <c r="O520" t="s">
        <v>2816</v>
      </c>
      <c r="P520">
        <v>32.830077194536599</v>
      </c>
      <c r="Q520">
        <v>-117.162959845131</v>
      </c>
      <c r="R520">
        <v>52</v>
      </c>
      <c r="U520" t="s">
        <v>2817</v>
      </c>
      <c r="V520" t="s">
        <v>2814</v>
      </c>
      <c r="W520" t="s">
        <v>1488</v>
      </c>
      <c r="X520" t="s">
        <v>170</v>
      </c>
      <c r="Y520" t="s">
        <v>5</v>
      </c>
      <c r="Z520" t="s">
        <v>172</v>
      </c>
      <c r="AA520">
        <v>44801</v>
      </c>
      <c r="AB520" t="s">
        <v>2818</v>
      </c>
      <c r="AC520" t="s">
        <v>2819</v>
      </c>
      <c r="AD520">
        <v>18</v>
      </c>
      <c r="AJ520" t="s">
        <v>2820</v>
      </c>
    </row>
    <row r="521" spans="1:36">
      <c r="A521">
        <v>5142</v>
      </c>
      <c r="B521" t="s">
        <v>174</v>
      </c>
      <c r="C521" t="s">
        <v>2244</v>
      </c>
      <c r="D521" t="s">
        <v>2821</v>
      </c>
      <c r="E521" t="s">
        <v>164</v>
      </c>
      <c r="F521" t="s">
        <v>2821</v>
      </c>
      <c r="G521" t="s">
        <v>2247</v>
      </c>
      <c r="H521" t="s">
        <v>2248</v>
      </c>
      <c r="I521" t="s">
        <v>2822</v>
      </c>
      <c r="J521" t="s">
        <v>2823</v>
      </c>
      <c r="K521" t="s">
        <v>2824</v>
      </c>
      <c r="L521" t="s">
        <v>723</v>
      </c>
      <c r="M521" t="s">
        <v>5</v>
      </c>
      <c r="N521">
        <v>80403</v>
      </c>
      <c r="O521" t="s">
        <v>2825</v>
      </c>
      <c r="P521">
        <v>39.778538133094301</v>
      </c>
      <c r="Q521">
        <v>-105.234576130734</v>
      </c>
      <c r="R521">
        <v>10</v>
      </c>
      <c r="U521" t="s">
        <v>2826</v>
      </c>
      <c r="V521" t="s">
        <v>2822</v>
      </c>
      <c r="W521" t="s">
        <v>2824</v>
      </c>
      <c r="X521" t="s">
        <v>723</v>
      </c>
      <c r="Y521" t="s">
        <v>5</v>
      </c>
      <c r="Z521" t="s">
        <v>2254</v>
      </c>
      <c r="AA521">
        <v>44418</v>
      </c>
      <c r="AB521" t="s">
        <v>2827</v>
      </c>
      <c r="AC521" t="s">
        <v>2828</v>
      </c>
      <c r="AD521">
        <v>12</v>
      </c>
      <c r="AJ521" t="s">
        <v>2829</v>
      </c>
    </row>
    <row r="522" spans="1:36">
      <c r="A522">
        <v>5143</v>
      </c>
      <c r="B522" t="s">
        <v>174</v>
      </c>
      <c r="C522" t="s">
        <v>2244</v>
      </c>
      <c r="D522" t="s">
        <v>2821</v>
      </c>
      <c r="E522" t="s">
        <v>164</v>
      </c>
      <c r="F522" t="s">
        <v>2821</v>
      </c>
      <c r="G522" t="s">
        <v>2247</v>
      </c>
      <c r="H522" t="s">
        <v>2248</v>
      </c>
      <c r="I522" t="s">
        <v>2822</v>
      </c>
      <c r="J522" t="s">
        <v>2823</v>
      </c>
      <c r="K522" t="s">
        <v>2824</v>
      </c>
      <c r="L522" t="s">
        <v>723</v>
      </c>
      <c r="M522" t="s">
        <v>5</v>
      </c>
      <c r="N522">
        <v>80403</v>
      </c>
      <c r="O522" t="s">
        <v>2825</v>
      </c>
      <c r="P522">
        <v>39.778538133094301</v>
      </c>
      <c r="Q522">
        <v>-105.234576130734</v>
      </c>
      <c r="R522">
        <v>10</v>
      </c>
      <c r="U522" t="s">
        <v>2826</v>
      </c>
      <c r="V522" t="s">
        <v>2822</v>
      </c>
      <c r="W522" t="s">
        <v>2824</v>
      </c>
      <c r="X522" t="s">
        <v>723</v>
      </c>
      <c r="Y522" t="s">
        <v>5</v>
      </c>
      <c r="Z522" t="s">
        <v>2254</v>
      </c>
      <c r="AA522">
        <v>44418</v>
      </c>
      <c r="AB522" t="s">
        <v>2827</v>
      </c>
      <c r="AC522" t="s">
        <v>2828</v>
      </c>
      <c r="AD522">
        <v>12</v>
      </c>
      <c r="AJ522" t="s">
        <v>2829</v>
      </c>
    </row>
    <row r="523" spans="1:36">
      <c r="A523">
        <v>5144</v>
      </c>
      <c r="B523" t="s">
        <v>174</v>
      </c>
      <c r="C523" t="s">
        <v>2244</v>
      </c>
      <c r="D523" t="s">
        <v>2821</v>
      </c>
      <c r="E523" t="s">
        <v>164</v>
      </c>
      <c r="F523" t="s">
        <v>2826</v>
      </c>
      <c r="G523" t="s">
        <v>2247</v>
      </c>
      <c r="H523" t="s">
        <v>2248</v>
      </c>
      <c r="I523" t="s">
        <v>2822</v>
      </c>
      <c r="J523" t="s">
        <v>2830</v>
      </c>
      <c r="K523" t="s">
        <v>2831</v>
      </c>
      <c r="L523" t="s">
        <v>916</v>
      </c>
      <c r="M523" t="s">
        <v>5</v>
      </c>
      <c r="N523">
        <v>45439</v>
      </c>
      <c r="O523" t="s">
        <v>2825</v>
      </c>
      <c r="P523">
        <v>39.721280062802101</v>
      </c>
      <c r="Q523">
        <v>-84.220594617915395</v>
      </c>
      <c r="U523" t="s">
        <v>2826</v>
      </c>
      <c r="V523" t="s">
        <v>2822</v>
      </c>
      <c r="W523" t="s">
        <v>2824</v>
      </c>
      <c r="X523" t="s">
        <v>723</v>
      </c>
      <c r="Y523" t="s">
        <v>5</v>
      </c>
      <c r="Z523" t="s">
        <v>2254</v>
      </c>
      <c r="AA523">
        <v>44418</v>
      </c>
      <c r="AB523" t="s">
        <v>2832</v>
      </c>
      <c r="AC523" t="s">
        <v>2828</v>
      </c>
      <c r="AD523">
        <v>12</v>
      </c>
      <c r="AE523" t="s">
        <v>2833</v>
      </c>
      <c r="AJ523" t="s">
        <v>2829</v>
      </c>
    </row>
    <row r="524" spans="1:36">
      <c r="A524">
        <v>5145</v>
      </c>
      <c r="B524" t="s">
        <v>198</v>
      </c>
      <c r="C524" t="s">
        <v>2244</v>
      </c>
      <c r="D524" t="s">
        <v>1174</v>
      </c>
      <c r="E524" t="s">
        <v>164</v>
      </c>
      <c r="F524" t="s">
        <v>2834</v>
      </c>
      <c r="G524" t="s">
        <v>2270</v>
      </c>
      <c r="H524" t="s">
        <v>2271</v>
      </c>
      <c r="I524" t="s">
        <v>2835</v>
      </c>
      <c r="J524" t="s">
        <v>1890</v>
      </c>
      <c r="K524" t="s">
        <v>1891</v>
      </c>
      <c r="L524" t="s">
        <v>1045</v>
      </c>
      <c r="M524" t="s">
        <v>5</v>
      </c>
      <c r="N524">
        <v>85142</v>
      </c>
      <c r="O524" t="s">
        <v>1892</v>
      </c>
      <c r="P524">
        <v>33.25</v>
      </c>
      <c r="Q524">
        <v>-111.63</v>
      </c>
      <c r="S524">
        <v>11</v>
      </c>
      <c r="T524" t="s">
        <v>1595</v>
      </c>
      <c r="U524" t="s">
        <v>1174</v>
      </c>
      <c r="V524" t="s">
        <v>2835</v>
      </c>
      <c r="W524" t="s">
        <v>1179</v>
      </c>
      <c r="X524" t="s">
        <v>1180</v>
      </c>
      <c r="Y524" t="s">
        <v>963</v>
      </c>
      <c r="Z524" t="s">
        <v>172</v>
      </c>
      <c r="AA524">
        <v>44781</v>
      </c>
      <c r="AB524" t="s">
        <v>2836</v>
      </c>
      <c r="AC524" t="s">
        <v>2837</v>
      </c>
      <c r="AD524">
        <v>8</v>
      </c>
      <c r="AE524" t="s">
        <v>1587</v>
      </c>
      <c r="AJ524" t="s">
        <v>2838</v>
      </c>
    </row>
    <row r="525" spans="1:36">
      <c r="A525">
        <v>5146</v>
      </c>
      <c r="B525" t="s">
        <v>174</v>
      </c>
      <c r="C525" t="s">
        <v>2244</v>
      </c>
      <c r="D525" t="s">
        <v>1898</v>
      </c>
      <c r="E525" t="s">
        <v>164</v>
      </c>
      <c r="F525" t="s">
        <v>2839</v>
      </c>
      <c r="G525" t="s">
        <v>2270</v>
      </c>
      <c r="H525" t="s">
        <v>2271</v>
      </c>
      <c r="I525" t="s">
        <v>2840</v>
      </c>
      <c r="J525" t="s">
        <v>1901</v>
      </c>
      <c r="K525" t="s">
        <v>1646</v>
      </c>
      <c r="L525" t="s">
        <v>436</v>
      </c>
      <c r="M525" t="s">
        <v>5</v>
      </c>
      <c r="N525">
        <v>49423</v>
      </c>
      <c r="O525" t="s">
        <v>1902</v>
      </c>
      <c r="P525">
        <v>42.755714621959697</v>
      </c>
      <c r="Q525">
        <v>-86.069521803511506</v>
      </c>
      <c r="R525">
        <v>1495</v>
      </c>
      <c r="S525">
        <v>5</v>
      </c>
      <c r="T525" t="s">
        <v>2671</v>
      </c>
      <c r="U525" t="s">
        <v>2841</v>
      </c>
      <c r="V525" t="s">
        <v>1893</v>
      </c>
      <c r="W525" t="s">
        <v>1179</v>
      </c>
      <c r="X525" t="s">
        <v>1180</v>
      </c>
      <c r="Y525" t="s">
        <v>963</v>
      </c>
      <c r="Z525" t="s">
        <v>172</v>
      </c>
      <c r="AA525">
        <v>45096</v>
      </c>
      <c r="AB525" t="s">
        <v>2842</v>
      </c>
      <c r="AC525" t="s">
        <v>2843</v>
      </c>
      <c r="AD525">
        <v>25</v>
      </c>
      <c r="AE525" t="s">
        <v>2844</v>
      </c>
      <c r="AJ525" t="s">
        <v>2845</v>
      </c>
    </row>
    <row r="526" spans="1:36">
      <c r="A526">
        <v>5147</v>
      </c>
      <c r="B526" t="s">
        <v>392</v>
      </c>
      <c r="C526" t="s">
        <v>2244</v>
      </c>
      <c r="D526" t="s">
        <v>1898</v>
      </c>
      <c r="E526" t="s">
        <v>164</v>
      </c>
      <c r="F526" t="s">
        <v>2839</v>
      </c>
      <c r="G526" t="s">
        <v>2270</v>
      </c>
      <c r="H526" t="s">
        <v>2271</v>
      </c>
      <c r="I526" t="s">
        <v>2840</v>
      </c>
      <c r="J526" t="s">
        <v>1901</v>
      </c>
      <c r="K526" t="s">
        <v>1646</v>
      </c>
      <c r="L526" t="s">
        <v>436</v>
      </c>
      <c r="M526" t="s">
        <v>5</v>
      </c>
      <c r="N526">
        <v>49423</v>
      </c>
      <c r="O526" t="s">
        <v>1902</v>
      </c>
      <c r="P526">
        <v>42.755714621959697</v>
      </c>
      <c r="Q526">
        <v>-86.069521803511506</v>
      </c>
      <c r="S526">
        <v>20</v>
      </c>
      <c r="T526" t="s">
        <v>822</v>
      </c>
      <c r="U526" t="s">
        <v>2841</v>
      </c>
      <c r="V526" t="s">
        <v>1893</v>
      </c>
      <c r="W526" t="s">
        <v>1179</v>
      </c>
      <c r="X526" t="s">
        <v>1180</v>
      </c>
      <c r="Y526" t="s">
        <v>963</v>
      </c>
      <c r="Z526" t="s">
        <v>172</v>
      </c>
      <c r="AA526">
        <v>45096</v>
      </c>
      <c r="AB526" t="s">
        <v>2846</v>
      </c>
      <c r="AC526" t="s">
        <v>2843</v>
      </c>
      <c r="AD526">
        <v>25</v>
      </c>
      <c r="AE526" t="s">
        <v>2847</v>
      </c>
      <c r="AJ526" t="s">
        <v>2845</v>
      </c>
    </row>
    <row r="527" spans="1:36">
      <c r="A527">
        <v>5148</v>
      </c>
      <c r="B527" t="s">
        <v>174</v>
      </c>
      <c r="C527" t="s">
        <v>2244</v>
      </c>
      <c r="D527" t="s">
        <v>8369</v>
      </c>
      <c r="E527" t="s">
        <v>164</v>
      </c>
      <c r="F527" t="s">
        <v>8370</v>
      </c>
      <c r="G527" t="s">
        <v>7769</v>
      </c>
      <c r="H527" t="s">
        <v>8371</v>
      </c>
      <c r="I527" t="s">
        <v>8372</v>
      </c>
      <c r="J527" t="s">
        <v>8373</v>
      </c>
      <c r="K527" t="s">
        <v>881</v>
      </c>
      <c r="L527" t="s">
        <v>740</v>
      </c>
      <c r="M527" t="s">
        <v>5</v>
      </c>
      <c r="N527">
        <v>1581</v>
      </c>
      <c r="O527" t="s">
        <v>8374</v>
      </c>
      <c r="P527">
        <v>42.275462109916198</v>
      </c>
      <c r="Q527">
        <v>-71.5675585426482</v>
      </c>
      <c r="R527">
        <v>100</v>
      </c>
      <c r="S527">
        <v>11</v>
      </c>
      <c r="T527" t="s">
        <v>2671</v>
      </c>
      <c r="U527" t="s">
        <v>1174</v>
      </c>
      <c r="V527" t="s">
        <v>2835</v>
      </c>
      <c r="W527" t="s">
        <v>1179</v>
      </c>
      <c r="X527" t="s">
        <v>1180</v>
      </c>
      <c r="Y527" t="s">
        <v>1832</v>
      </c>
      <c r="Z527" t="s">
        <v>7932</v>
      </c>
      <c r="AA527">
        <v>45602</v>
      </c>
      <c r="AB527" t="s">
        <v>8375</v>
      </c>
      <c r="AC527" t="s">
        <v>8979</v>
      </c>
      <c r="AD527">
        <v>15</v>
      </c>
      <c r="AG527">
        <v>1</v>
      </c>
    </row>
    <row r="528" spans="1:36">
      <c r="A528">
        <v>5149</v>
      </c>
      <c r="B528" t="s">
        <v>392</v>
      </c>
      <c r="C528" t="s">
        <v>2244</v>
      </c>
      <c r="D528" t="s">
        <v>1917</v>
      </c>
      <c r="E528" t="s">
        <v>164</v>
      </c>
      <c r="F528" t="s">
        <v>1918</v>
      </c>
      <c r="G528" t="s">
        <v>2270</v>
      </c>
      <c r="H528" t="s">
        <v>2271</v>
      </c>
      <c r="I528" t="s">
        <v>1919</v>
      </c>
      <c r="J528" t="s">
        <v>1920</v>
      </c>
      <c r="K528" t="s">
        <v>1921</v>
      </c>
      <c r="L528" t="s">
        <v>149</v>
      </c>
      <c r="M528" t="s">
        <v>6</v>
      </c>
      <c r="N528" t="s">
        <v>1922</v>
      </c>
      <c r="O528" t="s">
        <v>1923</v>
      </c>
      <c r="P528">
        <v>45.681473588788101</v>
      </c>
      <c r="Q528">
        <v>-74.081395718152905</v>
      </c>
      <c r="S528">
        <v>5</v>
      </c>
      <c r="T528" t="s">
        <v>1595</v>
      </c>
      <c r="U528" t="s">
        <v>1917</v>
      </c>
      <c r="V528" t="s">
        <v>1919</v>
      </c>
      <c r="W528" t="s">
        <v>477</v>
      </c>
      <c r="X528" t="s">
        <v>149</v>
      </c>
      <c r="Y528" t="s">
        <v>6</v>
      </c>
      <c r="Z528" t="s">
        <v>172</v>
      </c>
      <c r="AA528">
        <v>45096</v>
      </c>
      <c r="AB528" t="s">
        <v>1924</v>
      </c>
      <c r="AC528" t="s">
        <v>1925</v>
      </c>
      <c r="AD528">
        <v>29</v>
      </c>
      <c r="AE528" t="s">
        <v>1926</v>
      </c>
      <c r="AJ528" t="s">
        <v>1919</v>
      </c>
    </row>
    <row r="529" spans="1:36">
      <c r="A529">
        <v>5150</v>
      </c>
      <c r="B529" t="s">
        <v>174</v>
      </c>
      <c r="C529" t="s">
        <v>2244</v>
      </c>
      <c r="D529" t="s">
        <v>2848</v>
      </c>
      <c r="E529" t="s">
        <v>164</v>
      </c>
      <c r="F529" t="s">
        <v>1933</v>
      </c>
      <c r="G529" t="s">
        <v>2270</v>
      </c>
      <c r="H529" t="s">
        <v>2314</v>
      </c>
      <c r="I529" t="s">
        <v>1929</v>
      </c>
      <c r="J529" t="s">
        <v>2849</v>
      </c>
      <c r="K529" t="s">
        <v>970</v>
      </c>
      <c r="L529" t="s">
        <v>182</v>
      </c>
      <c r="M529" t="s">
        <v>5</v>
      </c>
      <c r="N529">
        <v>89011</v>
      </c>
      <c r="O529" t="s">
        <v>1937</v>
      </c>
      <c r="P529">
        <v>36.0547823868745</v>
      </c>
      <c r="Q529">
        <v>-115.02413591731801</v>
      </c>
      <c r="R529">
        <v>250</v>
      </c>
      <c r="U529" t="s">
        <v>2848</v>
      </c>
      <c r="V529" t="s">
        <v>1929</v>
      </c>
      <c r="W529" t="s">
        <v>970</v>
      </c>
      <c r="X529" t="s">
        <v>182</v>
      </c>
      <c r="Y529" t="s">
        <v>5</v>
      </c>
      <c r="Z529" t="s">
        <v>2254</v>
      </c>
      <c r="AA529">
        <v>44418</v>
      </c>
      <c r="AB529" t="s">
        <v>1934</v>
      </c>
      <c r="AC529" t="s">
        <v>1935</v>
      </c>
      <c r="AD529">
        <v>22</v>
      </c>
      <c r="AE529" t="s">
        <v>2850</v>
      </c>
      <c r="AJ529" t="s">
        <v>1929</v>
      </c>
    </row>
    <row r="530" spans="1:36">
      <c r="A530">
        <v>5151</v>
      </c>
      <c r="B530" t="s">
        <v>174</v>
      </c>
      <c r="C530" t="s">
        <v>2244</v>
      </c>
      <c r="D530" t="s">
        <v>2848</v>
      </c>
      <c r="E530" t="s">
        <v>164</v>
      </c>
      <c r="F530" t="s">
        <v>1933</v>
      </c>
      <c r="G530" t="s">
        <v>2270</v>
      </c>
      <c r="H530" t="s">
        <v>2271</v>
      </c>
      <c r="I530" t="s">
        <v>1929</v>
      </c>
      <c r="K530" t="s">
        <v>1483</v>
      </c>
      <c r="L530" t="s">
        <v>755</v>
      </c>
      <c r="M530" t="s">
        <v>5</v>
      </c>
      <c r="N530">
        <v>78655</v>
      </c>
      <c r="O530" t="s">
        <v>2852</v>
      </c>
      <c r="P530">
        <v>30.553188565654999</v>
      </c>
      <c r="Q530">
        <v>-97.683538819268094</v>
      </c>
      <c r="R530">
        <v>5</v>
      </c>
      <c r="U530" t="s">
        <v>2848</v>
      </c>
      <c r="V530" t="s">
        <v>1929</v>
      </c>
      <c r="W530" t="s">
        <v>970</v>
      </c>
      <c r="X530" t="s">
        <v>182</v>
      </c>
      <c r="Y530" t="s">
        <v>5</v>
      </c>
      <c r="Z530" t="s">
        <v>9752</v>
      </c>
      <c r="AB530" t="s">
        <v>1934</v>
      </c>
      <c r="AC530" t="s">
        <v>1935</v>
      </c>
      <c r="AD530">
        <v>22</v>
      </c>
      <c r="AE530" t="s">
        <v>2853</v>
      </c>
      <c r="AJ530" t="s">
        <v>1929</v>
      </c>
    </row>
    <row r="531" spans="1:36">
      <c r="A531">
        <v>5152</v>
      </c>
      <c r="B531" t="s">
        <v>174</v>
      </c>
      <c r="C531" t="s">
        <v>2244</v>
      </c>
      <c r="D531" t="s">
        <v>2848</v>
      </c>
      <c r="E531" t="s">
        <v>164</v>
      </c>
      <c r="F531" t="s">
        <v>2854</v>
      </c>
      <c r="G531" t="s">
        <v>2270</v>
      </c>
      <c r="H531" t="s">
        <v>2271</v>
      </c>
      <c r="I531" t="s">
        <v>1929</v>
      </c>
      <c r="J531" t="s">
        <v>2855</v>
      </c>
      <c r="K531" t="s">
        <v>2856</v>
      </c>
      <c r="L531" t="s">
        <v>740</v>
      </c>
      <c r="M531" t="s">
        <v>5</v>
      </c>
      <c r="N531" t="s">
        <v>2857</v>
      </c>
      <c r="O531" t="s">
        <v>2852</v>
      </c>
      <c r="P531">
        <v>42.603431525875401</v>
      </c>
      <c r="Q531">
        <v>-71.282438029461005</v>
      </c>
      <c r="U531" t="s">
        <v>2848</v>
      </c>
      <c r="V531" t="s">
        <v>1929</v>
      </c>
      <c r="W531" t="s">
        <v>970</v>
      </c>
      <c r="X531" t="s">
        <v>182</v>
      </c>
      <c r="Y531" t="s">
        <v>5</v>
      </c>
      <c r="Z531" t="s">
        <v>2254</v>
      </c>
      <c r="AA531">
        <v>44418</v>
      </c>
      <c r="AB531" t="s">
        <v>1934</v>
      </c>
      <c r="AC531" t="s">
        <v>1935</v>
      </c>
      <c r="AD531">
        <v>22</v>
      </c>
      <c r="AE531" t="s">
        <v>2858</v>
      </c>
      <c r="AJ531" t="s">
        <v>1929</v>
      </c>
    </row>
    <row r="532" spans="1:36">
      <c r="A532">
        <v>5153</v>
      </c>
      <c r="B532" t="s">
        <v>174</v>
      </c>
      <c r="C532" t="s">
        <v>2244</v>
      </c>
      <c r="D532" t="s">
        <v>2848</v>
      </c>
      <c r="E532" t="s">
        <v>164</v>
      </c>
      <c r="F532" t="s">
        <v>10536</v>
      </c>
      <c r="G532" t="s">
        <v>2270</v>
      </c>
      <c r="H532" t="s">
        <v>2271</v>
      </c>
      <c r="I532" t="s">
        <v>10537</v>
      </c>
      <c r="J532" t="s">
        <v>10538</v>
      </c>
      <c r="K532" t="s">
        <v>1000</v>
      </c>
      <c r="L532" t="s">
        <v>997</v>
      </c>
      <c r="M532" t="s">
        <v>6</v>
      </c>
      <c r="N532" t="s">
        <v>10534</v>
      </c>
      <c r="O532" t="s">
        <v>1932</v>
      </c>
      <c r="P532">
        <v>51.065800000000003</v>
      </c>
      <c r="Q532">
        <v>-113.99120000000001</v>
      </c>
      <c r="U532" t="s">
        <v>2848</v>
      </c>
      <c r="V532" t="s">
        <v>1929</v>
      </c>
      <c r="W532" t="s">
        <v>970</v>
      </c>
      <c r="X532" t="s">
        <v>182</v>
      </c>
      <c r="Y532" t="s">
        <v>5</v>
      </c>
      <c r="Z532" t="s">
        <v>7932</v>
      </c>
      <c r="AA532">
        <v>46057</v>
      </c>
      <c r="AB532" t="s">
        <v>10539</v>
      </c>
      <c r="AC532" t="s">
        <v>1935</v>
      </c>
      <c r="AD532">
        <v>22</v>
      </c>
    </row>
    <row r="533" spans="1:36">
      <c r="A533">
        <v>5154</v>
      </c>
      <c r="B533" t="s">
        <v>174</v>
      </c>
      <c r="C533" t="s">
        <v>2244</v>
      </c>
      <c r="D533" t="s">
        <v>2848</v>
      </c>
      <c r="E533" t="s">
        <v>164</v>
      </c>
      <c r="F533" t="s">
        <v>10531</v>
      </c>
      <c r="G533" t="s">
        <v>2270</v>
      </c>
      <c r="H533" t="s">
        <v>2271</v>
      </c>
      <c r="I533" t="s">
        <v>10532</v>
      </c>
      <c r="J533" t="s">
        <v>10533</v>
      </c>
      <c r="K533" t="s">
        <v>1000</v>
      </c>
      <c r="L533" t="s">
        <v>997</v>
      </c>
      <c r="M533" t="s">
        <v>6</v>
      </c>
      <c r="N533" t="s">
        <v>10534</v>
      </c>
      <c r="O533" t="s">
        <v>10535</v>
      </c>
      <c r="P533">
        <v>51.064</v>
      </c>
      <c r="Q533">
        <v>-113.996</v>
      </c>
      <c r="U533" t="s">
        <v>2848</v>
      </c>
      <c r="V533" t="s">
        <v>1929</v>
      </c>
      <c r="W533" t="s">
        <v>970</v>
      </c>
      <c r="X533" t="s">
        <v>182</v>
      </c>
      <c r="Y533" t="s">
        <v>5</v>
      </c>
      <c r="Z533" t="s">
        <v>7932</v>
      </c>
      <c r="AA533">
        <v>46057</v>
      </c>
      <c r="AB533" t="s">
        <v>10530</v>
      </c>
      <c r="AC533" t="s">
        <v>1935</v>
      </c>
      <c r="AD533">
        <v>22</v>
      </c>
    </row>
    <row r="534" spans="1:36">
      <c r="A534">
        <v>5155</v>
      </c>
      <c r="B534" t="s">
        <v>174</v>
      </c>
      <c r="C534" t="s">
        <v>2244</v>
      </c>
      <c r="D534" t="s">
        <v>10043</v>
      </c>
      <c r="E534" t="s">
        <v>164</v>
      </c>
      <c r="F534" t="s">
        <v>10043</v>
      </c>
      <c r="G534" t="s">
        <v>2031</v>
      </c>
      <c r="H534" t="s">
        <v>10044</v>
      </c>
      <c r="I534" t="s">
        <v>10045</v>
      </c>
      <c r="J534" t="s">
        <v>10046</v>
      </c>
      <c r="K534" t="s">
        <v>1417</v>
      </c>
      <c r="L534" t="s">
        <v>1418</v>
      </c>
      <c r="M534" t="s">
        <v>5</v>
      </c>
      <c r="N534">
        <v>33634</v>
      </c>
      <c r="O534" t="s">
        <v>10047</v>
      </c>
      <c r="P534">
        <v>27.994399999999999</v>
      </c>
      <c r="Q534">
        <v>-82.551599999999993</v>
      </c>
      <c r="U534" t="s">
        <v>10049</v>
      </c>
      <c r="V534" t="s">
        <v>10045</v>
      </c>
      <c r="W534" t="s">
        <v>1417</v>
      </c>
      <c r="X534" t="s">
        <v>1418</v>
      </c>
      <c r="Y534" t="s">
        <v>5</v>
      </c>
      <c r="Z534" t="s">
        <v>7932</v>
      </c>
      <c r="AA534">
        <v>45918</v>
      </c>
      <c r="AB534" t="s">
        <v>10048</v>
      </c>
      <c r="AC534" t="s">
        <v>10315</v>
      </c>
      <c r="AD534">
        <v>25</v>
      </c>
    </row>
    <row r="535" spans="1:36">
      <c r="A535">
        <v>5156</v>
      </c>
      <c r="B535" t="s">
        <v>174</v>
      </c>
      <c r="C535" t="s">
        <v>2244</v>
      </c>
      <c r="D535" t="s">
        <v>10124</v>
      </c>
      <c r="F535" t="s">
        <v>10124</v>
      </c>
      <c r="G535" t="s">
        <v>4674</v>
      </c>
      <c r="H535" t="s">
        <v>2271</v>
      </c>
      <c r="I535" t="s">
        <v>10125</v>
      </c>
      <c r="J535" t="s">
        <v>10126</v>
      </c>
      <c r="K535" t="s">
        <v>187</v>
      </c>
      <c r="L535" t="s">
        <v>188</v>
      </c>
      <c r="M535" t="s">
        <v>5</v>
      </c>
      <c r="N535">
        <v>28273</v>
      </c>
      <c r="O535" t="s">
        <v>10127</v>
      </c>
      <c r="P535">
        <v>35.136920000000003</v>
      </c>
      <c r="Q535">
        <v>-80.913870000000003</v>
      </c>
      <c r="U535" t="s">
        <v>10124</v>
      </c>
      <c r="V535" t="s">
        <v>10125</v>
      </c>
      <c r="W535" t="s">
        <v>187</v>
      </c>
      <c r="X535" t="s">
        <v>188</v>
      </c>
      <c r="Y535" t="s">
        <v>5</v>
      </c>
      <c r="Z535" t="s">
        <v>6355</v>
      </c>
      <c r="AA535">
        <v>45922</v>
      </c>
      <c r="AB535" t="s">
        <v>10125</v>
      </c>
      <c r="AC535" t="s">
        <v>10128</v>
      </c>
      <c r="AD535">
        <v>19</v>
      </c>
    </row>
    <row r="536" spans="1:36">
      <c r="A536">
        <v>5157</v>
      </c>
      <c r="B536" t="s">
        <v>174</v>
      </c>
      <c r="C536" t="s">
        <v>2244</v>
      </c>
      <c r="D536" t="s">
        <v>10129</v>
      </c>
      <c r="F536" t="s">
        <v>10129</v>
      </c>
      <c r="G536" t="s">
        <v>4674</v>
      </c>
      <c r="H536" t="s">
        <v>2271</v>
      </c>
      <c r="I536" t="s">
        <v>10130</v>
      </c>
      <c r="J536" t="s">
        <v>10131</v>
      </c>
      <c r="K536" t="s">
        <v>10132</v>
      </c>
      <c r="L536" t="s">
        <v>170</v>
      </c>
      <c r="M536" t="s">
        <v>5</v>
      </c>
      <c r="N536">
        <v>94903</v>
      </c>
      <c r="O536" t="s">
        <v>10133</v>
      </c>
      <c r="P536">
        <v>37.998930000000001</v>
      </c>
      <c r="Q536">
        <v>-122.54758</v>
      </c>
      <c r="U536" t="s">
        <v>10129</v>
      </c>
      <c r="V536" t="s">
        <v>10130</v>
      </c>
      <c r="W536" t="s">
        <v>10132</v>
      </c>
      <c r="X536" t="s">
        <v>170</v>
      </c>
      <c r="Y536" t="s">
        <v>5</v>
      </c>
      <c r="Z536" t="s">
        <v>6355</v>
      </c>
      <c r="AA536">
        <v>45922</v>
      </c>
      <c r="AB536" t="s">
        <v>10130</v>
      </c>
      <c r="AC536" t="s">
        <v>10134</v>
      </c>
      <c r="AD536">
        <v>25</v>
      </c>
    </row>
    <row r="537" spans="1:36">
      <c r="A537">
        <v>5158</v>
      </c>
      <c r="B537" t="s">
        <v>174</v>
      </c>
      <c r="C537" t="s">
        <v>2244</v>
      </c>
      <c r="D537" t="s">
        <v>2859</v>
      </c>
      <c r="E537" t="s">
        <v>164</v>
      </c>
      <c r="F537" t="s">
        <v>2860</v>
      </c>
      <c r="G537" t="s">
        <v>2270</v>
      </c>
      <c r="H537" t="s">
        <v>2332</v>
      </c>
      <c r="I537" t="s">
        <v>2861</v>
      </c>
      <c r="J537" t="s">
        <v>2862</v>
      </c>
      <c r="K537" t="s">
        <v>2863</v>
      </c>
      <c r="L537" t="s">
        <v>755</v>
      </c>
      <c r="M537" t="s">
        <v>5</v>
      </c>
      <c r="N537">
        <v>75051</v>
      </c>
      <c r="O537" t="s">
        <v>2864</v>
      </c>
      <c r="P537">
        <v>32.717857900550101</v>
      </c>
      <c r="Q537">
        <v>-97.024639560449103</v>
      </c>
      <c r="R537">
        <v>100</v>
      </c>
      <c r="U537" t="s">
        <v>2865</v>
      </c>
      <c r="V537" t="s">
        <v>2861</v>
      </c>
      <c r="W537" t="s">
        <v>2866</v>
      </c>
      <c r="X537" t="s">
        <v>1857</v>
      </c>
      <c r="Y537" t="s">
        <v>5</v>
      </c>
      <c r="Z537" t="s">
        <v>2254</v>
      </c>
      <c r="AA537">
        <v>44418</v>
      </c>
      <c r="AB537" t="s">
        <v>2867</v>
      </c>
      <c r="AC537" t="s">
        <v>2868</v>
      </c>
      <c r="AD537">
        <v>30</v>
      </c>
      <c r="AE537" t="s">
        <v>2869</v>
      </c>
      <c r="AJ537" t="s">
        <v>2870</v>
      </c>
    </row>
    <row r="538" spans="1:36">
      <c r="A538">
        <v>5159</v>
      </c>
      <c r="B538" t="s">
        <v>174</v>
      </c>
      <c r="C538" t="s">
        <v>2244</v>
      </c>
      <c r="D538" t="s">
        <v>8687</v>
      </c>
      <c r="E538" t="s">
        <v>164</v>
      </c>
      <c r="F538" t="s">
        <v>8688</v>
      </c>
      <c r="G538" t="s">
        <v>2031</v>
      </c>
      <c r="H538" t="s">
        <v>7920</v>
      </c>
      <c r="I538" t="s">
        <v>8689</v>
      </c>
      <c r="J538" t="s">
        <v>8690</v>
      </c>
      <c r="K538" t="s">
        <v>6753</v>
      </c>
      <c r="L538" t="s">
        <v>1045</v>
      </c>
      <c r="M538" t="s">
        <v>5</v>
      </c>
      <c r="N538">
        <v>85193</v>
      </c>
      <c r="O538" t="s">
        <v>9259</v>
      </c>
      <c r="P538">
        <v>32.860922716143797</v>
      </c>
      <c r="Q538">
        <v>-111.777106617992</v>
      </c>
      <c r="R538">
        <v>6000</v>
      </c>
      <c r="S538">
        <v>90000</v>
      </c>
      <c r="T538" t="s">
        <v>3069</v>
      </c>
      <c r="U538" t="s">
        <v>8687</v>
      </c>
      <c r="V538" t="s">
        <v>8689</v>
      </c>
      <c r="W538" t="s">
        <v>2796</v>
      </c>
      <c r="X538" t="s">
        <v>170</v>
      </c>
      <c r="Y538" t="s">
        <v>5</v>
      </c>
      <c r="Z538" t="s">
        <v>7932</v>
      </c>
      <c r="AB538" t="s">
        <v>8691</v>
      </c>
      <c r="AC538" t="s">
        <v>8692</v>
      </c>
      <c r="AD538">
        <v>25</v>
      </c>
      <c r="AE538" t="s">
        <v>9257</v>
      </c>
    </row>
    <row r="539" spans="1:36">
      <c r="A539">
        <v>5160</v>
      </c>
      <c r="B539" t="s">
        <v>174</v>
      </c>
      <c r="C539" t="s">
        <v>2244</v>
      </c>
      <c r="D539" t="s">
        <v>2871</v>
      </c>
      <c r="E539" t="s">
        <v>176</v>
      </c>
      <c r="F539" t="s">
        <v>2872</v>
      </c>
      <c r="G539" t="s">
        <v>2270</v>
      </c>
      <c r="H539" t="s">
        <v>2271</v>
      </c>
      <c r="I539" t="s">
        <v>2873</v>
      </c>
      <c r="J539" t="s">
        <v>2874</v>
      </c>
      <c r="K539" t="s">
        <v>2034</v>
      </c>
      <c r="L539" t="s">
        <v>170</v>
      </c>
      <c r="M539" t="s">
        <v>5</v>
      </c>
      <c r="N539">
        <v>95134</v>
      </c>
      <c r="O539" t="s">
        <v>2875</v>
      </c>
      <c r="P539">
        <v>37.4223</v>
      </c>
      <c r="Q539">
        <v>-121.956</v>
      </c>
      <c r="R539">
        <v>112</v>
      </c>
      <c r="U539" t="s">
        <v>2871</v>
      </c>
      <c r="V539" t="s">
        <v>2873</v>
      </c>
      <c r="W539" t="s">
        <v>2034</v>
      </c>
      <c r="X539" t="s">
        <v>170</v>
      </c>
      <c r="Y539" t="s">
        <v>5</v>
      </c>
      <c r="Z539" t="s">
        <v>647</v>
      </c>
      <c r="AA539">
        <v>44774</v>
      </c>
      <c r="AC539" t="s">
        <v>2876</v>
      </c>
      <c r="AD539">
        <v>30</v>
      </c>
      <c r="AJ539" t="s">
        <v>2873</v>
      </c>
    </row>
    <row r="540" spans="1:36">
      <c r="A540">
        <v>5161</v>
      </c>
      <c r="B540" t="s">
        <v>174</v>
      </c>
      <c r="C540" t="s">
        <v>2244</v>
      </c>
      <c r="D540" t="s">
        <v>2877</v>
      </c>
      <c r="E540" t="s">
        <v>164</v>
      </c>
      <c r="F540" t="s">
        <v>2878</v>
      </c>
      <c r="G540" t="s">
        <v>2247</v>
      </c>
      <c r="H540" t="s">
        <v>2595</v>
      </c>
      <c r="I540" t="s">
        <v>2879</v>
      </c>
      <c r="J540" t="s">
        <v>2880</v>
      </c>
      <c r="K540" t="s">
        <v>2881</v>
      </c>
      <c r="L540" t="s">
        <v>436</v>
      </c>
      <c r="M540" t="s">
        <v>5</v>
      </c>
      <c r="N540">
        <v>48079</v>
      </c>
      <c r="P540">
        <v>42.852591817131703</v>
      </c>
      <c r="Q540">
        <v>-82.495335004873198</v>
      </c>
      <c r="R540">
        <v>300</v>
      </c>
      <c r="U540" t="s">
        <v>2882</v>
      </c>
      <c r="V540" t="s">
        <v>2879</v>
      </c>
      <c r="W540" t="s">
        <v>886</v>
      </c>
      <c r="X540" t="s">
        <v>436</v>
      </c>
      <c r="Y540" t="s">
        <v>5</v>
      </c>
      <c r="Z540" t="s">
        <v>172</v>
      </c>
      <c r="AA540">
        <v>45096</v>
      </c>
      <c r="AB540" t="s">
        <v>2883</v>
      </c>
      <c r="AC540" t="s">
        <v>2884</v>
      </c>
      <c r="AD540">
        <v>30</v>
      </c>
      <c r="AJ540" t="s">
        <v>2885</v>
      </c>
    </row>
    <row r="541" spans="1:36">
      <c r="A541">
        <v>5162</v>
      </c>
      <c r="B541" t="s">
        <v>392</v>
      </c>
      <c r="C541" t="s">
        <v>2244</v>
      </c>
      <c r="D541" t="s">
        <v>2877</v>
      </c>
      <c r="E541" t="s">
        <v>164</v>
      </c>
      <c r="F541" t="s">
        <v>10540</v>
      </c>
      <c r="G541" t="s">
        <v>4674</v>
      </c>
      <c r="H541" t="s">
        <v>10541</v>
      </c>
      <c r="I541" t="s">
        <v>10542</v>
      </c>
      <c r="J541" t="s">
        <v>10543</v>
      </c>
      <c r="K541" t="s">
        <v>1594</v>
      </c>
      <c r="L541" t="s">
        <v>308</v>
      </c>
      <c r="M541" t="s">
        <v>5</v>
      </c>
      <c r="N541">
        <v>38069</v>
      </c>
      <c r="P541">
        <v>35.456000000000003</v>
      </c>
      <c r="Q541">
        <v>-89.222999999999999</v>
      </c>
      <c r="R541">
        <v>750</v>
      </c>
      <c r="U541" t="s">
        <v>2882</v>
      </c>
      <c r="V541" t="s">
        <v>2879</v>
      </c>
      <c r="W541" t="s">
        <v>886</v>
      </c>
      <c r="X541" t="s">
        <v>436</v>
      </c>
      <c r="Y541" t="s">
        <v>5</v>
      </c>
      <c r="Z541" t="s">
        <v>7932</v>
      </c>
      <c r="AA541">
        <v>46057</v>
      </c>
      <c r="AB541" t="s">
        <v>10544</v>
      </c>
      <c r="AC541" t="s">
        <v>2884</v>
      </c>
      <c r="AD541">
        <v>30</v>
      </c>
      <c r="AE541" t="s">
        <v>10545</v>
      </c>
    </row>
    <row r="542" spans="1:36">
      <c r="A542">
        <v>5163</v>
      </c>
      <c r="B542" t="s">
        <v>174</v>
      </c>
      <c r="C542" t="s">
        <v>2244</v>
      </c>
      <c r="D542" t="s">
        <v>2877</v>
      </c>
      <c r="E542" t="s">
        <v>164</v>
      </c>
      <c r="F542" t="s">
        <v>10546</v>
      </c>
      <c r="G542" t="s">
        <v>4674</v>
      </c>
      <c r="H542" t="s">
        <v>10541</v>
      </c>
      <c r="I542" t="s">
        <v>2879</v>
      </c>
      <c r="J542" t="s">
        <v>10547</v>
      </c>
      <c r="K542" t="s">
        <v>10548</v>
      </c>
      <c r="L542" t="s">
        <v>214</v>
      </c>
      <c r="M542" t="s">
        <v>6</v>
      </c>
      <c r="N542" t="s">
        <v>10549</v>
      </c>
      <c r="O542" t="s">
        <v>10550</v>
      </c>
      <c r="P542">
        <v>43.764499999999998</v>
      </c>
      <c r="Q542">
        <v>-79.739000000000004</v>
      </c>
      <c r="R542">
        <v>560</v>
      </c>
      <c r="U542" t="s">
        <v>2882</v>
      </c>
      <c r="V542" t="s">
        <v>2879</v>
      </c>
      <c r="W542" t="s">
        <v>886</v>
      </c>
      <c r="X542" t="s">
        <v>436</v>
      </c>
      <c r="Y542" t="s">
        <v>5</v>
      </c>
      <c r="Z542" t="s">
        <v>7932</v>
      </c>
      <c r="AA542">
        <v>46057</v>
      </c>
      <c r="AB542" t="s">
        <v>10551</v>
      </c>
      <c r="AC542" t="s">
        <v>2884</v>
      </c>
      <c r="AD542">
        <v>30</v>
      </c>
      <c r="AG542">
        <v>1</v>
      </c>
    </row>
    <row r="543" spans="1:36">
      <c r="A543">
        <v>5164</v>
      </c>
      <c r="B543" t="s">
        <v>198</v>
      </c>
      <c r="C543" t="s">
        <v>2244</v>
      </c>
      <c r="D543" t="s">
        <v>2886</v>
      </c>
      <c r="E543" t="s">
        <v>164</v>
      </c>
      <c r="F543" t="s">
        <v>2886</v>
      </c>
      <c r="G543" t="s">
        <v>2270</v>
      </c>
      <c r="H543" t="s">
        <v>2271</v>
      </c>
      <c r="I543" t="s">
        <v>2887</v>
      </c>
      <c r="J543" t="s">
        <v>2888</v>
      </c>
      <c r="K543" t="s">
        <v>1845</v>
      </c>
      <c r="L543" t="s">
        <v>808</v>
      </c>
      <c r="M543" t="s">
        <v>5</v>
      </c>
      <c r="N543">
        <v>13760</v>
      </c>
      <c r="O543" t="s">
        <v>2889</v>
      </c>
      <c r="P543">
        <v>42.09</v>
      </c>
      <c r="Q543">
        <v>-76.040000000000006</v>
      </c>
      <c r="S543">
        <v>32</v>
      </c>
      <c r="T543" t="s">
        <v>1595</v>
      </c>
      <c r="U543" t="s">
        <v>2886</v>
      </c>
      <c r="V543" t="s">
        <v>2887</v>
      </c>
      <c r="W543" t="s">
        <v>1845</v>
      </c>
      <c r="X543" t="s">
        <v>808</v>
      </c>
      <c r="Y543" t="s">
        <v>5</v>
      </c>
      <c r="Z543" t="s">
        <v>647</v>
      </c>
      <c r="AA543">
        <v>44777</v>
      </c>
      <c r="AB543" t="s">
        <v>2890</v>
      </c>
      <c r="AC543" t="s">
        <v>2891</v>
      </c>
      <c r="AD543">
        <v>21</v>
      </c>
      <c r="AE543" t="s">
        <v>1587</v>
      </c>
      <c r="AJ543" t="s">
        <v>2892</v>
      </c>
    </row>
    <row r="544" spans="1:36">
      <c r="A544">
        <v>5165</v>
      </c>
      <c r="B544" t="s">
        <v>174</v>
      </c>
      <c r="C544" t="s">
        <v>2244</v>
      </c>
      <c r="D544" t="s">
        <v>10135</v>
      </c>
      <c r="F544" t="s">
        <v>10135</v>
      </c>
      <c r="G544" t="s">
        <v>4674</v>
      </c>
      <c r="H544" t="s">
        <v>2271</v>
      </c>
      <c r="I544" t="s">
        <v>10136</v>
      </c>
      <c r="J544" t="s">
        <v>10137</v>
      </c>
      <c r="K544" t="s">
        <v>452</v>
      </c>
      <c r="L544" t="s">
        <v>720</v>
      </c>
      <c r="M544" t="s">
        <v>5</v>
      </c>
      <c r="N544">
        <v>35188</v>
      </c>
      <c r="P544">
        <v>33.198210000000003</v>
      </c>
      <c r="Q544">
        <v>-87.182329999999993</v>
      </c>
      <c r="U544" t="s">
        <v>10135</v>
      </c>
      <c r="V544" t="s">
        <v>10136</v>
      </c>
      <c r="W544" t="s">
        <v>2532</v>
      </c>
      <c r="X544" t="s">
        <v>720</v>
      </c>
      <c r="Y544" t="s">
        <v>5</v>
      </c>
      <c r="Z544" t="s">
        <v>6355</v>
      </c>
      <c r="AA544">
        <v>45922</v>
      </c>
      <c r="AB544" t="s">
        <v>10136</v>
      </c>
      <c r="AC544" t="s">
        <v>10138</v>
      </c>
      <c r="AD544">
        <v>31</v>
      </c>
    </row>
    <row r="545" spans="1:36">
      <c r="A545">
        <v>5166</v>
      </c>
      <c r="B545" t="s">
        <v>392</v>
      </c>
      <c r="C545" t="s">
        <v>2244</v>
      </c>
      <c r="D545" t="s">
        <v>1948</v>
      </c>
      <c r="E545" t="s">
        <v>164</v>
      </c>
      <c r="F545" t="s">
        <v>1949</v>
      </c>
      <c r="G545" t="s">
        <v>2270</v>
      </c>
      <c r="H545" t="s">
        <v>2271</v>
      </c>
      <c r="I545" t="s">
        <v>1951</v>
      </c>
      <c r="J545" t="s">
        <v>1952</v>
      </c>
      <c r="K545" t="s">
        <v>1178</v>
      </c>
      <c r="L545" t="s">
        <v>308</v>
      </c>
      <c r="M545" t="s">
        <v>5</v>
      </c>
      <c r="N545">
        <v>37040</v>
      </c>
      <c r="P545">
        <v>36.587270686140997</v>
      </c>
      <c r="Q545">
        <v>-87.260910730624602</v>
      </c>
      <c r="S545">
        <v>2</v>
      </c>
      <c r="T545" t="s">
        <v>2671</v>
      </c>
      <c r="U545" t="s">
        <v>1948</v>
      </c>
      <c r="V545" t="s">
        <v>1951</v>
      </c>
      <c r="W545" t="s">
        <v>1953</v>
      </c>
      <c r="X545" t="s">
        <v>755</v>
      </c>
      <c r="Y545" t="s">
        <v>5</v>
      </c>
      <c r="Z545" t="s">
        <v>8379</v>
      </c>
      <c r="AB545" t="s">
        <v>2893</v>
      </c>
      <c r="AC545" t="s">
        <v>2894</v>
      </c>
      <c r="AD545">
        <v>26</v>
      </c>
      <c r="AE545" t="s">
        <v>10526</v>
      </c>
      <c r="AJ545" t="s">
        <v>1955</v>
      </c>
    </row>
    <row r="546" spans="1:36">
      <c r="A546">
        <v>5167</v>
      </c>
      <c r="B546" t="s">
        <v>392</v>
      </c>
      <c r="C546" t="s">
        <v>2244</v>
      </c>
      <c r="D546" t="s">
        <v>1948</v>
      </c>
      <c r="E546" t="s">
        <v>164</v>
      </c>
      <c r="F546" t="s">
        <v>1949</v>
      </c>
      <c r="G546" t="s">
        <v>2270</v>
      </c>
      <c r="H546" t="s">
        <v>2314</v>
      </c>
      <c r="I546" t="s">
        <v>1951</v>
      </c>
      <c r="J546" t="s">
        <v>1952</v>
      </c>
      <c r="K546" t="s">
        <v>1178</v>
      </c>
      <c r="L546" t="s">
        <v>308</v>
      </c>
      <c r="M546" t="s">
        <v>5</v>
      </c>
      <c r="N546">
        <v>37040</v>
      </c>
      <c r="P546">
        <v>36.587270686140997</v>
      </c>
      <c r="Q546">
        <v>-87.260910730624602</v>
      </c>
      <c r="S546">
        <v>2</v>
      </c>
      <c r="T546" t="s">
        <v>2671</v>
      </c>
      <c r="U546" t="s">
        <v>1948</v>
      </c>
      <c r="V546" t="s">
        <v>1951</v>
      </c>
      <c r="W546" t="s">
        <v>1953</v>
      </c>
      <c r="X546" t="s">
        <v>755</v>
      </c>
      <c r="Y546" t="s">
        <v>5</v>
      </c>
      <c r="Z546" t="s">
        <v>8379</v>
      </c>
      <c r="AB546" t="s">
        <v>2895</v>
      </c>
      <c r="AC546" t="s">
        <v>2894</v>
      </c>
      <c r="AD546">
        <v>26</v>
      </c>
      <c r="AE546" t="s">
        <v>10527</v>
      </c>
      <c r="AJ546" t="s">
        <v>1955</v>
      </c>
    </row>
    <row r="547" spans="1:36">
      <c r="A547">
        <v>5168</v>
      </c>
      <c r="B547" t="s">
        <v>174</v>
      </c>
      <c r="C547" t="s">
        <v>2244</v>
      </c>
      <c r="D547" t="s">
        <v>10854</v>
      </c>
      <c r="E547" t="s">
        <v>164</v>
      </c>
      <c r="F547" t="s">
        <v>10855</v>
      </c>
      <c r="G547" t="s">
        <v>10759</v>
      </c>
      <c r="H547" t="s">
        <v>10760</v>
      </c>
      <c r="I547" t="s">
        <v>10856</v>
      </c>
      <c r="J547" t="s">
        <v>10857</v>
      </c>
      <c r="K547" t="s">
        <v>10858</v>
      </c>
      <c r="L547" t="s">
        <v>3027</v>
      </c>
      <c r="M547" t="s">
        <v>5</v>
      </c>
      <c r="N547" t="s">
        <v>10859</v>
      </c>
      <c r="O547" t="s">
        <v>10860</v>
      </c>
      <c r="P547">
        <v>43.3767</v>
      </c>
      <c r="Q547">
        <v>-72.337299999999999</v>
      </c>
      <c r="R547">
        <v>62</v>
      </c>
      <c r="U547" t="s">
        <v>10861</v>
      </c>
      <c r="V547" t="s">
        <v>4337</v>
      </c>
      <c r="W547" t="s">
        <v>10862</v>
      </c>
      <c r="X547" t="s">
        <v>1418</v>
      </c>
      <c r="Y547" t="s">
        <v>5</v>
      </c>
      <c r="Z547" t="s">
        <v>7932</v>
      </c>
      <c r="AA547">
        <v>46064</v>
      </c>
      <c r="AB547" t="s">
        <v>10863</v>
      </c>
      <c r="AC547" t="s">
        <v>10864</v>
      </c>
      <c r="AD547">
        <v>29</v>
      </c>
    </row>
    <row r="548" spans="1:36">
      <c r="A548">
        <v>5169</v>
      </c>
      <c r="B548" t="s">
        <v>174</v>
      </c>
      <c r="C548" t="s">
        <v>2244</v>
      </c>
      <c r="D548" t="s">
        <v>10139</v>
      </c>
      <c r="F548" t="s">
        <v>10139</v>
      </c>
      <c r="G548" t="s">
        <v>4674</v>
      </c>
      <c r="H548" t="s">
        <v>2271</v>
      </c>
      <c r="I548" t="s">
        <v>10140</v>
      </c>
      <c r="K548" t="s">
        <v>10141</v>
      </c>
      <c r="L548" t="s">
        <v>723</v>
      </c>
      <c r="M548" t="s">
        <v>5</v>
      </c>
      <c r="O548" t="s">
        <v>10142</v>
      </c>
      <c r="U548" t="s">
        <v>10139</v>
      </c>
      <c r="V548" t="s">
        <v>10140</v>
      </c>
      <c r="W548" t="s">
        <v>10143</v>
      </c>
      <c r="X548" t="s">
        <v>723</v>
      </c>
      <c r="Y548" t="s">
        <v>5</v>
      </c>
      <c r="Z548" t="s">
        <v>6355</v>
      </c>
      <c r="AA548">
        <v>45923</v>
      </c>
      <c r="AB548" t="s">
        <v>10140</v>
      </c>
      <c r="AC548" t="s">
        <v>10144</v>
      </c>
      <c r="AD548">
        <v>30</v>
      </c>
    </row>
    <row r="549" spans="1:36">
      <c r="A549">
        <v>5170</v>
      </c>
      <c r="B549" t="s">
        <v>174</v>
      </c>
      <c r="C549" t="s">
        <v>2244</v>
      </c>
      <c r="D549" t="s">
        <v>10865</v>
      </c>
      <c r="E549" t="s">
        <v>164</v>
      </c>
      <c r="F549" t="s">
        <v>10866</v>
      </c>
      <c r="G549" t="s">
        <v>10759</v>
      </c>
      <c r="H549" t="s">
        <v>10760</v>
      </c>
      <c r="I549" t="s">
        <v>10867</v>
      </c>
      <c r="J549" t="s">
        <v>10868</v>
      </c>
      <c r="K549" t="s">
        <v>10869</v>
      </c>
      <c r="L549" t="s">
        <v>487</v>
      </c>
      <c r="M549" t="s">
        <v>5</v>
      </c>
      <c r="N549" t="s">
        <v>10870</v>
      </c>
      <c r="O549" t="s">
        <v>10871</v>
      </c>
      <c r="P549">
        <v>40.076099999999997</v>
      </c>
      <c r="Q549">
        <v>93.612300000000005</v>
      </c>
      <c r="R549">
        <v>200</v>
      </c>
      <c r="U549" t="s">
        <v>10872</v>
      </c>
      <c r="V549" t="s">
        <v>10867</v>
      </c>
      <c r="W549" t="s">
        <v>10873</v>
      </c>
      <c r="X549" t="s">
        <v>987</v>
      </c>
      <c r="Y549" t="s">
        <v>5</v>
      </c>
      <c r="Z549" t="s">
        <v>7932</v>
      </c>
      <c r="AA549">
        <v>46064</v>
      </c>
      <c r="AB549" t="s">
        <v>10874</v>
      </c>
      <c r="AC549" t="s">
        <v>10875</v>
      </c>
      <c r="AD549">
        <v>21</v>
      </c>
    </row>
    <row r="550" spans="1:36">
      <c r="A550">
        <v>5171</v>
      </c>
      <c r="B550" t="s">
        <v>174</v>
      </c>
      <c r="C550" t="s">
        <v>2244</v>
      </c>
      <c r="D550" t="s">
        <v>10865</v>
      </c>
      <c r="E550" t="s">
        <v>164</v>
      </c>
      <c r="F550" t="s">
        <v>10876</v>
      </c>
      <c r="G550" t="s">
        <v>10759</v>
      </c>
      <c r="H550" t="s">
        <v>10760</v>
      </c>
      <c r="I550" t="s">
        <v>10867</v>
      </c>
      <c r="J550" t="s">
        <v>10877</v>
      </c>
      <c r="K550" t="s">
        <v>10878</v>
      </c>
      <c r="L550" t="s">
        <v>308</v>
      </c>
      <c r="M550" t="s">
        <v>5</v>
      </c>
      <c r="N550" t="s">
        <v>10879</v>
      </c>
      <c r="O550" t="s">
        <v>10880</v>
      </c>
      <c r="P550">
        <v>35.2423</v>
      </c>
      <c r="Q550">
        <v>87.334699999999998</v>
      </c>
      <c r="R550">
        <v>300</v>
      </c>
      <c r="U550" t="s">
        <v>10872</v>
      </c>
      <c r="V550" t="s">
        <v>10867</v>
      </c>
      <c r="W550" t="s">
        <v>10873</v>
      </c>
      <c r="X550" t="s">
        <v>987</v>
      </c>
      <c r="Y550" t="s">
        <v>5</v>
      </c>
      <c r="Z550" t="s">
        <v>7932</v>
      </c>
      <c r="AA550">
        <v>46064</v>
      </c>
      <c r="AB550" t="s">
        <v>10874</v>
      </c>
      <c r="AC550" t="s">
        <v>10875</v>
      </c>
      <c r="AD550">
        <v>21</v>
      </c>
    </row>
    <row r="551" spans="1:36">
      <c r="A551">
        <v>5172</v>
      </c>
      <c r="B551" t="s">
        <v>161</v>
      </c>
      <c r="C551" t="s">
        <v>2244</v>
      </c>
      <c r="D551" t="s">
        <v>6477</v>
      </c>
      <c r="E551" t="s">
        <v>176</v>
      </c>
      <c r="F551" t="s">
        <v>6477</v>
      </c>
      <c r="G551" t="s">
        <v>2031</v>
      </c>
      <c r="H551" t="s">
        <v>2314</v>
      </c>
      <c r="I551" t="s">
        <v>6478</v>
      </c>
      <c r="J551" t="s">
        <v>6479</v>
      </c>
      <c r="K551" t="s">
        <v>3404</v>
      </c>
      <c r="L551" t="s">
        <v>3405</v>
      </c>
      <c r="M551" t="s">
        <v>5</v>
      </c>
      <c r="N551">
        <v>97206</v>
      </c>
      <c r="P551">
        <v>45.455615057736097</v>
      </c>
      <c r="Q551">
        <v>-122.587655957672</v>
      </c>
      <c r="R551">
        <v>10</v>
      </c>
      <c r="U551" t="s">
        <v>6477</v>
      </c>
      <c r="V551" t="s">
        <v>6478</v>
      </c>
      <c r="W551" t="s">
        <v>3404</v>
      </c>
      <c r="X551" t="s">
        <v>3405</v>
      </c>
      <c r="Y551" t="s">
        <v>5</v>
      </c>
      <c r="Z551" t="s">
        <v>9201</v>
      </c>
      <c r="AB551" t="s">
        <v>6478</v>
      </c>
      <c r="AC551" t="s">
        <v>8054</v>
      </c>
      <c r="AD551">
        <v>20</v>
      </c>
    </row>
    <row r="552" spans="1:36">
      <c r="A552">
        <v>5173</v>
      </c>
      <c r="B552" t="s">
        <v>174</v>
      </c>
      <c r="C552" t="s">
        <v>2244</v>
      </c>
      <c r="D552" t="s">
        <v>2896</v>
      </c>
      <c r="E552" t="s">
        <v>164</v>
      </c>
      <c r="F552" t="s">
        <v>2897</v>
      </c>
      <c r="G552" t="s">
        <v>2247</v>
      </c>
      <c r="H552" t="s">
        <v>2248</v>
      </c>
      <c r="I552" t="s">
        <v>2898</v>
      </c>
      <c r="J552" t="s">
        <v>2899</v>
      </c>
      <c r="K552" t="s">
        <v>2897</v>
      </c>
      <c r="L552" t="s">
        <v>836</v>
      </c>
      <c r="M552" t="s">
        <v>5</v>
      </c>
      <c r="N552">
        <v>62640</v>
      </c>
      <c r="O552" t="s">
        <v>2900</v>
      </c>
      <c r="P552">
        <v>39.451264668396099</v>
      </c>
      <c r="Q552">
        <v>-89.777437089088195</v>
      </c>
      <c r="U552" t="s">
        <v>2896</v>
      </c>
      <c r="V552" t="s">
        <v>2901</v>
      </c>
      <c r="W552" t="s">
        <v>1971</v>
      </c>
      <c r="X552" t="s">
        <v>2902</v>
      </c>
      <c r="Y552" t="s">
        <v>311</v>
      </c>
      <c r="Z552" t="s">
        <v>172</v>
      </c>
      <c r="AA552">
        <v>44443</v>
      </c>
      <c r="AC552" t="s">
        <v>2903</v>
      </c>
      <c r="AD552">
        <v>30</v>
      </c>
    </row>
    <row r="553" spans="1:36">
      <c r="A553">
        <v>5174</v>
      </c>
      <c r="B553" t="s">
        <v>174</v>
      </c>
      <c r="C553" t="s">
        <v>2244</v>
      </c>
      <c r="D553" t="s">
        <v>2896</v>
      </c>
      <c r="E553" t="s">
        <v>164</v>
      </c>
      <c r="F553" t="s">
        <v>2904</v>
      </c>
      <c r="G553" t="s">
        <v>2247</v>
      </c>
      <c r="H553" t="s">
        <v>2248</v>
      </c>
      <c r="I553" t="s">
        <v>2898</v>
      </c>
      <c r="J553" t="s">
        <v>2905</v>
      </c>
      <c r="K553" t="s">
        <v>2904</v>
      </c>
      <c r="L553" t="s">
        <v>2003</v>
      </c>
      <c r="M553" t="s">
        <v>5</v>
      </c>
      <c r="N553">
        <v>66801</v>
      </c>
      <c r="O553" t="s">
        <v>2906</v>
      </c>
      <c r="P553">
        <v>38.400170976908598</v>
      </c>
      <c r="Q553">
        <v>-96.155013802613695</v>
      </c>
      <c r="U553" t="s">
        <v>2896</v>
      </c>
      <c r="V553" t="s">
        <v>2901</v>
      </c>
      <c r="W553" t="s">
        <v>1971</v>
      </c>
      <c r="X553" t="s">
        <v>2902</v>
      </c>
      <c r="Y553" t="s">
        <v>311</v>
      </c>
      <c r="Z553" t="s">
        <v>172</v>
      </c>
      <c r="AA553">
        <v>44443</v>
      </c>
      <c r="AC553" t="s">
        <v>2903</v>
      </c>
      <c r="AD553">
        <v>30</v>
      </c>
      <c r="AJ553" t="s">
        <v>2898</v>
      </c>
    </row>
    <row r="554" spans="1:36">
      <c r="A554">
        <v>5175</v>
      </c>
      <c r="B554" t="s">
        <v>174</v>
      </c>
      <c r="C554" t="s">
        <v>2244</v>
      </c>
      <c r="D554" t="s">
        <v>2896</v>
      </c>
      <c r="E554" t="s">
        <v>164</v>
      </c>
      <c r="F554" t="s">
        <v>2907</v>
      </c>
      <c r="G554" t="s">
        <v>2247</v>
      </c>
      <c r="H554" t="s">
        <v>2248</v>
      </c>
      <c r="I554" t="s">
        <v>2898</v>
      </c>
      <c r="J554" t="s">
        <v>2908</v>
      </c>
      <c r="K554" t="s">
        <v>2907</v>
      </c>
      <c r="L554" t="s">
        <v>842</v>
      </c>
      <c r="M554" t="s">
        <v>5</v>
      </c>
      <c r="N554">
        <v>30906</v>
      </c>
      <c r="O554" t="s">
        <v>2909</v>
      </c>
      <c r="P554">
        <v>33.435726299474602</v>
      </c>
      <c r="Q554">
        <v>-82.000986387414699</v>
      </c>
      <c r="U554" t="s">
        <v>2896</v>
      </c>
      <c r="V554" t="s">
        <v>2901</v>
      </c>
      <c r="W554" t="s">
        <v>1971</v>
      </c>
      <c r="X554" t="s">
        <v>2902</v>
      </c>
      <c r="Y554" t="s">
        <v>311</v>
      </c>
      <c r="Z554" t="s">
        <v>172</v>
      </c>
      <c r="AA554">
        <v>44443</v>
      </c>
      <c r="AC554" t="s">
        <v>2903</v>
      </c>
      <c r="AD554">
        <v>30</v>
      </c>
      <c r="AJ554" t="s">
        <v>2898</v>
      </c>
    </row>
    <row r="555" spans="1:36">
      <c r="A555">
        <v>5176</v>
      </c>
      <c r="B555" t="s">
        <v>174</v>
      </c>
      <c r="C555" t="s">
        <v>2244</v>
      </c>
      <c r="D555" t="s">
        <v>2896</v>
      </c>
      <c r="E555" t="s">
        <v>164</v>
      </c>
      <c r="F555" t="s">
        <v>2910</v>
      </c>
      <c r="G555" t="s">
        <v>2247</v>
      </c>
      <c r="H555" t="s">
        <v>2248</v>
      </c>
      <c r="I555" t="s">
        <v>2898</v>
      </c>
      <c r="J555" t="s">
        <v>2911</v>
      </c>
      <c r="K555" t="s">
        <v>2910</v>
      </c>
      <c r="L555" t="s">
        <v>804</v>
      </c>
      <c r="M555" t="s">
        <v>5</v>
      </c>
      <c r="N555">
        <v>46516</v>
      </c>
      <c r="O555" t="s">
        <v>2909</v>
      </c>
      <c r="P555">
        <v>41.6875897972796</v>
      </c>
      <c r="Q555">
        <v>-85.918635402507306</v>
      </c>
      <c r="U555" t="s">
        <v>2896</v>
      </c>
      <c r="V555" t="s">
        <v>2901</v>
      </c>
      <c r="W555" t="s">
        <v>1971</v>
      </c>
      <c r="X555" t="s">
        <v>2902</v>
      </c>
      <c r="Y555" t="s">
        <v>311</v>
      </c>
      <c r="Z555" t="s">
        <v>172</v>
      </c>
      <c r="AA555">
        <v>44443</v>
      </c>
      <c r="AC555" t="s">
        <v>2903</v>
      </c>
      <c r="AD555">
        <v>30</v>
      </c>
      <c r="AJ555" t="s">
        <v>2898</v>
      </c>
    </row>
    <row r="556" spans="1:36">
      <c r="A556">
        <v>5177</v>
      </c>
      <c r="B556" t="s">
        <v>174</v>
      </c>
      <c r="C556" t="s">
        <v>2244</v>
      </c>
      <c r="D556" t="s">
        <v>10881</v>
      </c>
      <c r="E556" t="s">
        <v>164</v>
      </c>
      <c r="F556" t="s">
        <v>10882</v>
      </c>
      <c r="G556" t="s">
        <v>10759</v>
      </c>
      <c r="H556" t="s">
        <v>10760</v>
      </c>
      <c r="I556" t="s">
        <v>10883</v>
      </c>
      <c r="J556" t="s">
        <v>10884</v>
      </c>
      <c r="K556" t="s">
        <v>6602</v>
      </c>
      <c r="L556" t="s">
        <v>808</v>
      </c>
      <c r="M556" t="s">
        <v>5</v>
      </c>
      <c r="N556" t="s">
        <v>10885</v>
      </c>
      <c r="O556" t="s">
        <v>10886</v>
      </c>
      <c r="P556">
        <v>42.927399999999999</v>
      </c>
      <c r="Q556">
        <v>78.583399999999997</v>
      </c>
      <c r="R556">
        <v>150</v>
      </c>
      <c r="U556" t="s">
        <v>10887</v>
      </c>
      <c r="V556" t="s">
        <v>10888</v>
      </c>
      <c r="W556" t="s">
        <v>10889</v>
      </c>
      <c r="Y556" t="s">
        <v>2057</v>
      </c>
      <c r="Z556" t="s">
        <v>7932</v>
      </c>
      <c r="AA556">
        <v>46064</v>
      </c>
      <c r="AB556" t="s">
        <v>10890</v>
      </c>
      <c r="AC556" t="s">
        <v>10891</v>
      </c>
      <c r="AD556">
        <v>27</v>
      </c>
    </row>
    <row r="557" spans="1:36">
      <c r="A557">
        <v>5178</v>
      </c>
      <c r="B557" t="s">
        <v>174</v>
      </c>
      <c r="C557" t="s">
        <v>2244</v>
      </c>
      <c r="D557" t="s">
        <v>10148</v>
      </c>
      <c r="F557" t="s">
        <v>10148</v>
      </c>
      <c r="G557" t="s">
        <v>4674</v>
      </c>
      <c r="H557" t="s">
        <v>2271</v>
      </c>
      <c r="I557" t="s">
        <v>10145</v>
      </c>
      <c r="J557" t="s">
        <v>10146</v>
      </c>
      <c r="K557" t="s">
        <v>10147</v>
      </c>
      <c r="L557" t="s">
        <v>170</v>
      </c>
      <c r="M557" t="s">
        <v>5</v>
      </c>
      <c r="N557">
        <v>92831</v>
      </c>
      <c r="P557">
        <v>33.86815</v>
      </c>
      <c r="Q557">
        <v>-117.90122</v>
      </c>
      <c r="U557" t="s">
        <v>10148</v>
      </c>
      <c r="V557" t="s">
        <v>10145</v>
      </c>
      <c r="W557" t="s">
        <v>6699</v>
      </c>
      <c r="X557" t="s">
        <v>170</v>
      </c>
      <c r="Y557" t="s">
        <v>5</v>
      </c>
      <c r="Z557" t="s">
        <v>6355</v>
      </c>
      <c r="AA557">
        <v>45923</v>
      </c>
      <c r="AB557" t="s">
        <v>10149</v>
      </c>
      <c r="AC557" t="s">
        <v>10150</v>
      </c>
      <c r="AD557">
        <v>27</v>
      </c>
      <c r="AE557" t="s">
        <v>10151</v>
      </c>
    </row>
    <row r="558" spans="1:36">
      <c r="A558">
        <v>5179</v>
      </c>
      <c r="B558" t="s">
        <v>161</v>
      </c>
      <c r="C558" t="s">
        <v>2244</v>
      </c>
      <c r="D558" t="s">
        <v>2912</v>
      </c>
      <c r="E558" t="s">
        <v>164</v>
      </c>
      <c r="F558" t="s">
        <v>2912</v>
      </c>
      <c r="G558" t="s">
        <v>2247</v>
      </c>
      <c r="H558" t="s">
        <v>2248</v>
      </c>
      <c r="I558" t="s">
        <v>2913</v>
      </c>
      <c r="J558" t="s">
        <v>2914</v>
      </c>
      <c r="K558" t="s">
        <v>981</v>
      </c>
      <c r="L558" t="s">
        <v>740</v>
      </c>
      <c r="M558" t="s">
        <v>5</v>
      </c>
      <c r="N558" t="s">
        <v>2915</v>
      </c>
      <c r="O558" t="s">
        <v>2916</v>
      </c>
      <c r="P558">
        <v>42.344507147154701</v>
      </c>
      <c r="Q558">
        <v>-71.031102117183707</v>
      </c>
      <c r="R558">
        <v>18</v>
      </c>
      <c r="U558" t="s">
        <v>2912</v>
      </c>
      <c r="V558" t="s">
        <v>2913</v>
      </c>
      <c r="W558" t="s">
        <v>981</v>
      </c>
      <c r="X558" t="s">
        <v>740</v>
      </c>
      <c r="Y558" t="s">
        <v>5</v>
      </c>
      <c r="Z558" t="s">
        <v>172</v>
      </c>
      <c r="AA558">
        <v>44774</v>
      </c>
      <c r="AB558" t="s">
        <v>2917</v>
      </c>
      <c r="AC558" t="s">
        <v>2918</v>
      </c>
      <c r="AD558">
        <v>30</v>
      </c>
      <c r="AE558" t="s">
        <v>2919</v>
      </c>
      <c r="AJ558" t="s">
        <v>2920</v>
      </c>
    </row>
    <row r="559" spans="1:36">
      <c r="A559">
        <v>5180</v>
      </c>
      <c r="B559" t="s">
        <v>9759</v>
      </c>
      <c r="C559" t="s">
        <v>2244</v>
      </c>
      <c r="D559" t="s">
        <v>8339</v>
      </c>
      <c r="E559" t="s">
        <v>164</v>
      </c>
      <c r="F559" t="s">
        <v>8340</v>
      </c>
      <c r="G559" t="s">
        <v>2031</v>
      </c>
      <c r="H559" t="s">
        <v>7990</v>
      </c>
      <c r="I559" t="s">
        <v>8341</v>
      </c>
      <c r="J559" t="s">
        <v>8342</v>
      </c>
      <c r="K559" t="s">
        <v>1646</v>
      </c>
      <c r="L559" t="s">
        <v>436</v>
      </c>
      <c r="M559" t="s">
        <v>5</v>
      </c>
      <c r="N559">
        <v>49423</v>
      </c>
      <c r="P559">
        <v>42.753333862300401</v>
      </c>
      <c r="Q559">
        <v>-86.108918103903207</v>
      </c>
      <c r="U559" t="s">
        <v>8343</v>
      </c>
      <c r="V559" t="s">
        <v>8341</v>
      </c>
      <c r="W559" t="s">
        <v>855</v>
      </c>
      <c r="X559" t="s">
        <v>170</v>
      </c>
      <c r="Y559" t="s">
        <v>5</v>
      </c>
      <c r="Z559" t="s">
        <v>7932</v>
      </c>
      <c r="AB559" t="s">
        <v>9976</v>
      </c>
      <c r="AC559" t="s">
        <v>8344</v>
      </c>
      <c r="AD559">
        <v>30</v>
      </c>
    </row>
    <row r="560" spans="1:36">
      <c r="A560">
        <v>5181</v>
      </c>
      <c r="B560" t="s">
        <v>161</v>
      </c>
      <c r="C560" t="s">
        <v>2244</v>
      </c>
      <c r="D560" t="s">
        <v>1963</v>
      </c>
      <c r="E560" t="s">
        <v>176</v>
      </c>
      <c r="F560" t="s">
        <v>2921</v>
      </c>
      <c r="G560" t="s">
        <v>2270</v>
      </c>
      <c r="H560" t="s">
        <v>2271</v>
      </c>
      <c r="I560" t="s">
        <v>1960</v>
      </c>
      <c r="J560" t="s">
        <v>2922</v>
      </c>
      <c r="K560" t="s">
        <v>1403</v>
      </c>
      <c r="L560" t="s">
        <v>436</v>
      </c>
      <c r="M560" t="s">
        <v>5</v>
      </c>
      <c r="N560">
        <v>48103</v>
      </c>
      <c r="O560" t="s">
        <v>1962</v>
      </c>
      <c r="P560">
        <v>42.288831620363503</v>
      </c>
      <c r="Q560">
        <v>-83.847144367015801</v>
      </c>
      <c r="R560">
        <v>118</v>
      </c>
      <c r="U560" t="s">
        <v>1963</v>
      </c>
      <c r="V560" t="s">
        <v>1960</v>
      </c>
      <c r="W560" t="s">
        <v>1964</v>
      </c>
      <c r="X560" t="s">
        <v>836</v>
      </c>
      <c r="Y560" t="s">
        <v>5</v>
      </c>
      <c r="Z560" t="s">
        <v>2254</v>
      </c>
      <c r="AA560">
        <v>44418</v>
      </c>
      <c r="AB560" t="s">
        <v>1965</v>
      </c>
      <c r="AC560" t="s">
        <v>1966</v>
      </c>
      <c r="AD560">
        <v>29</v>
      </c>
      <c r="AJ560" t="s">
        <v>1967</v>
      </c>
    </row>
    <row r="561" spans="1:36">
      <c r="A561">
        <v>5182</v>
      </c>
      <c r="B561" t="s">
        <v>174</v>
      </c>
      <c r="C561" t="s">
        <v>2244</v>
      </c>
      <c r="D561" t="s">
        <v>2923</v>
      </c>
      <c r="E561" t="s">
        <v>164</v>
      </c>
      <c r="F561" t="s">
        <v>2924</v>
      </c>
      <c r="G561" t="s">
        <v>2270</v>
      </c>
      <c r="H561" t="s">
        <v>2314</v>
      </c>
      <c r="I561" t="s">
        <v>2925</v>
      </c>
      <c r="J561" t="s">
        <v>2926</v>
      </c>
      <c r="K561" t="s">
        <v>2927</v>
      </c>
      <c r="L561" t="s">
        <v>1045</v>
      </c>
      <c r="M561" t="s">
        <v>5</v>
      </c>
      <c r="N561">
        <v>90058</v>
      </c>
      <c r="O561" t="s">
        <v>2928</v>
      </c>
      <c r="P561">
        <v>32.779160682033101</v>
      </c>
      <c r="Q561">
        <v>-111.50682859018499</v>
      </c>
      <c r="R561">
        <v>75</v>
      </c>
      <c r="U561" t="s">
        <v>2923</v>
      </c>
      <c r="V561" t="s">
        <v>2925</v>
      </c>
      <c r="W561" t="s">
        <v>2929</v>
      </c>
      <c r="X561" t="s">
        <v>1045</v>
      </c>
      <c r="Y561" t="s">
        <v>5</v>
      </c>
      <c r="Z561" t="s">
        <v>172</v>
      </c>
      <c r="AA561">
        <v>45096</v>
      </c>
      <c r="AB561" t="s">
        <v>2930</v>
      </c>
      <c r="AC561" t="s">
        <v>2931</v>
      </c>
      <c r="AD561">
        <v>29</v>
      </c>
      <c r="AE561" t="s">
        <v>2932</v>
      </c>
      <c r="AJ561" t="s">
        <v>2933</v>
      </c>
    </row>
    <row r="562" spans="1:36">
      <c r="A562">
        <v>5183</v>
      </c>
      <c r="B562" t="s">
        <v>174</v>
      </c>
      <c r="C562" t="s">
        <v>2244</v>
      </c>
      <c r="D562" t="s">
        <v>2923</v>
      </c>
      <c r="E562" t="s">
        <v>164</v>
      </c>
      <c r="F562" t="s">
        <v>2924</v>
      </c>
      <c r="G562" t="s">
        <v>2270</v>
      </c>
      <c r="H562" t="s">
        <v>2271</v>
      </c>
      <c r="I562" t="s">
        <v>2925</v>
      </c>
      <c r="J562" t="s">
        <v>2926</v>
      </c>
      <c r="K562" t="s">
        <v>2927</v>
      </c>
      <c r="L562" t="s">
        <v>1045</v>
      </c>
      <c r="M562" t="s">
        <v>5</v>
      </c>
      <c r="N562">
        <v>90058</v>
      </c>
      <c r="O562" t="s">
        <v>2928</v>
      </c>
      <c r="P562">
        <v>32.779160682033101</v>
      </c>
      <c r="Q562">
        <v>-111.50682859018499</v>
      </c>
      <c r="R562">
        <v>76</v>
      </c>
      <c r="U562" t="s">
        <v>2923</v>
      </c>
      <c r="V562" t="s">
        <v>2925</v>
      </c>
      <c r="W562" t="s">
        <v>2929</v>
      </c>
      <c r="X562" t="s">
        <v>1045</v>
      </c>
      <c r="Y562" t="s">
        <v>5</v>
      </c>
      <c r="Z562" t="s">
        <v>172</v>
      </c>
      <c r="AA562">
        <v>45096</v>
      </c>
      <c r="AB562" t="s">
        <v>2930</v>
      </c>
      <c r="AC562" t="s">
        <v>2931</v>
      </c>
      <c r="AD562">
        <v>29</v>
      </c>
      <c r="AE562" t="s">
        <v>2934</v>
      </c>
      <c r="AJ562" t="s">
        <v>2925</v>
      </c>
    </row>
    <row r="563" spans="1:36">
      <c r="A563">
        <v>5184</v>
      </c>
      <c r="B563" t="s">
        <v>174</v>
      </c>
      <c r="C563" t="s">
        <v>2244</v>
      </c>
      <c r="D563" t="s">
        <v>7899</v>
      </c>
      <c r="E563" t="s">
        <v>164</v>
      </c>
      <c r="F563" t="s">
        <v>7902</v>
      </c>
      <c r="G563" t="s">
        <v>4674</v>
      </c>
      <c r="H563" t="s">
        <v>7903</v>
      </c>
      <c r="I563" t="s">
        <v>7504</v>
      </c>
      <c r="J563" t="s">
        <v>7900</v>
      </c>
      <c r="K563" t="s">
        <v>2693</v>
      </c>
      <c r="L563" t="s">
        <v>170</v>
      </c>
      <c r="M563" t="s">
        <v>5</v>
      </c>
      <c r="N563">
        <v>91761</v>
      </c>
      <c r="P563">
        <v>34.040796828162797</v>
      </c>
      <c r="Q563">
        <v>-117.609898517768</v>
      </c>
      <c r="U563" t="s">
        <v>7899</v>
      </c>
      <c r="V563" t="s">
        <v>7504</v>
      </c>
      <c r="W563" t="s">
        <v>7905</v>
      </c>
      <c r="X563" t="s">
        <v>7904</v>
      </c>
      <c r="Y563" t="s">
        <v>1091</v>
      </c>
      <c r="Z563" t="s">
        <v>7901</v>
      </c>
      <c r="AB563" t="s">
        <v>7504</v>
      </c>
      <c r="AC563" t="s">
        <v>8078</v>
      </c>
      <c r="AD563">
        <v>23</v>
      </c>
      <c r="AJ563" t="s">
        <v>7504</v>
      </c>
    </row>
    <row r="564" spans="1:36">
      <c r="A564">
        <v>5185</v>
      </c>
      <c r="B564" t="s">
        <v>174</v>
      </c>
      <c r="C564" t="s">
        <v>2244</v>
      </c>
      <c r="D564" t="s">
        <v>2935</v>
      </c>
      <c r="E564" t="s">
        <v>176</v>
      </c>
      <c r="F564" t="s">
        <v>2935</v>
      </c>
      <c r="G564" t="s">
        <v>2247</v>
      </c>
      <c r="H564" t="s">
        <v>2282</v>
      </c>
      <c r="I564" t="s">
        <v>2936</v>
      </c>
      <c r="J564" t="s">
        <v>2937</v>
      </c>
      <c r="K564" t="s">
        <v>2938</v>
      </c>
      <c r="L564" t="s">
        <v>214</v>
      </c>
      <c r="M564" t="s">
        <v>6</v>
      </c>
      <c r="N564" t="s">
        <v>2939</v>
      </c>
      <c r="O564" t="s">
        <v>2940</v>
      </c>
      <c r="P564">
        <v>43.5066379659118</v>
      </c>
      <c r="Q564">
        <v>-80.537485327494807</v>
      </c>
      <c r="R564">
        <v>81</v>
      </c>
      <c r="U564" t="s">
        <v>2941</v>
      </c>
      <c r="V564" t="s">
        <v>2936</v>
      </c>
      <c r="W564" t="s">
        <v>1051</v>
      </c>
      <c r="X564" t="s">
        <v>170</v>
      </c>
      <c r="Y564" t="s">
        <v>5</v>
      </c>
      <c r="Z564" t="s">
        <v>2254</v>
      </c>
      <c r="AA564">
        <v>44418</v>
      </c>
      <c r="AB564" t="s">
        <v>2942</v>
      </c>
      <c r="AC564" t="s">
        <v>2943</v>
      </c>
      <c r="AD564">
        <v>9</v>
      </c>
      <c r="AE564" t="s">
        <v>2944</v>
      </c>
      <c r="AJ564" t="s">
        <v>2945</v>
      </c>
    </row>
    <row r="565" spans="1:36">
      <c r="A565">
        <v>5186</v>
      </c>
      <c r="B565" t="s">
        <v>198</v>
      </c>
      <c r="C565" t="s">
        <v>2244</v>
      </c>
      <c r="D565" t="s">
        <v>2946</v>
      </c>
      <c r="E565" t="s">
        <v>164</v>
      </c>
      <c r="F565" t="s">
        <v>2947</v>
      </c>
      <c r="G565" t="s">
        <v>2247</v>
      </c>
      <c r="H565" t="s">
        <v>2345</v>
      </c>
      <c r="I565" t="s">
        <v>2948</v>
      </c>
      <c r="J565" t="s">
        <v>2949</v>
      </c>
      <c r="K565" t="s">
        <v>2950</v>
      </c>
      <c r="L565" t="s">
        <v>842</v>
      </c>
      <c r="M565" t="s">
        <v>5</v>
      </c>
      <c r="P565">
        <v>33.3459</v>
      </c>
      <c r="Q565">
        <v>-84.109099999999998</v>
      </c>
      <c r="U565" t="s">
        <v>2946</v>
      </c>
      <c r="V565" t="s">
        <v>2948</v>
      </c>
      <c r="W565" t="s">
        <v>2951</v>
      </c>
      <c r="Y565" t="s">
        <v>1832</v>
      </c>
      <c r="Z565" t="s">
        <v>172</v>
      </c>
      <c r="AA565">
        <v>45305</v>
      </c>
      <c r="AB565" t="s">
        <v>2952</v>
      </c>
      <c r="AC565" t="s">
        <v>2953</v>
      </c>
      <c r="AD565">
        <v>30</v>
      </c>
      <c r="AE565" t="s">
        <v>2954</v>
      </c>
    </row>
    <row r="566" spans="1:36">
      <c r="A566">
        <v>5187</v>
      </c>
      <c r="B566" t="s">
        <v>174</v>
      </c>
      <c r="C566" t="s">
        <v>2244</v>
      </c>
      <c r="D566" t="s">
        <v>2955</v>
      </c>
      <c r="E566" t="s">
        <v>164</v>
      </c>
      <c r="F566" t="s">
        <v>2955</v>
      </c>
      <c r="G566" t="s">
        <v>2270</v>
      </c>
      <c r="H566" t="s">
        <v>2271</v>
      </c>
      <c r="I566" t="s">
        <v>2956</v>
      </c>
      <c r="J566" t="s">
        <v>2957</v>
      </c>
      <c r="K566" t="s">
        <v>2274</v>
      </c>
      <c r="L566" t="s">
        <v>170</v>
      </c>
      <c r="M566" t="s">
        <v>5</v>
      </c>
      <c r="N566">
        <v>94804</v>
      </c>
      <c r="O566" t="s">
        <v>2958</v>
      </c>
      <c r="P566">
        <v>37.909999999999997</v>
      </c>
      <c r="Q566">
        <v>-122.3</v>
      </c>
      <c r="R566">
        <v>400</v>
      </c>
      <c r="S566">
        <v>4</v>
      </c>
      <c r="T566" t="s">
        <v>1595</v>
      </c>
      <c r="U566" t="s">
        <v>2955</v>
      </c>
      <c r="V566" t="s">
        <v>2956</v>
      </c>
      <c r="W566" t="s">
        <v>2274</v>
      </c>
      <c r="X566" t="s">
        <v>170</v>
      </c>
      <c r="Y566" t="s">
        <v>5</v>
      </c>
      <c r="Z566" t="s">
        <v>647</v>
      </c>
      <c r="AA566">
        <v>44774</v>
      </c>
      <c r="AB566" t="s">
        <v>2959</v>
      </c>
      <c r="AC566" t="s">
        <v>2960</v>
      </c>
      <c r="AD566">
        <v>16</v>
      </c>
      <c r="AE566" t="s">
        <v>2961</v>
      </c>
      <c r="AJ566" t="s">
        <v>2962</v>
      </c>
    </row>
    <row r="567" spans="1:36">
      <c r="A567">
        <v>5188</v>
      </c>
      <c r="B567" t="s">
        <v>174</v>
      </c>
      <c r="C567" t="s">
        <v>2244</v>
      </c>
      <c r="D567" t="s">
        <v>2955</v>
      </c>
      <c r="E567" t="s">
        <v>164</v>
      </c>
      <c r="F567" t="s">
        <v>9075</v>
      </c>
      <c r="G567" t="s">
        <v>2031</v>
      </c>
      <c r="H567" t="s">
        <v>2271</v>
      </c>
      <c r="I567" t="s">
        <v>2956</v>
      </c>
      <c r="K567" t="s">
        <v>1549</v>
      </c>
      <c r="L567" t="s">
        <v>182</v>
      </c>
      <c r="M567" t="s">
        <v>5</v>
      </c>
      <c r="P567">
        <v>39.529600000000002</v>
      </c>
      <c r="Q567">
        <v>-119.8138</v>
      </c>
      <c r="R567">
        <v>45</v>
      </c>
      <c r="S567">
        <v>1</v>
      </c>
      <c r="T567" t="s">
        <v>822</v>
      </c>
      <c r="U567" t="s">
        <v>2955</v>
      </c>
      <c r="V567" t="s">
        <v>2956</v>
      </c>
      <c r="W567" t="s">
        <v>2274</v>
      </c>
      <c r="X567" t="s">
        <v>170</v>
      </c>
      <c r="Y567" t="s">
        <v>5</v>
      </c>
      <c r="Z567" t="s">
        <v>7932</v>
      </c>
      <c r="AA567">
        <v>45867</v>
      </c>
      <c r="AB567" t="s">
        <v>9076</v>
      </c>
      <c r="AC567" t="s">
        <v>9074</v>
      </c>
      <c r="AD567">
        <v>22</v>
      </c>
    </row>
    <row r="568" spans="1:36">
      <c r="A568">
        <v>5189</v>
      </c>
      <c r="B568" t="s">
        <v>392</v>
      </c>
      <c r="C568" t="s">
        <v>2244</v>
      </c>
      <c r="D568" t="s">
        <v>1992</v>
      </c>
      <c r="E568" t="s">
        <v>164</v>
      </c>
      <c r="F568" t="s">
        <v>1993</v>
      </c>
      <c r="G568" t="s">
        <v>2270</v>
      </c>
      <c r="H568" t="s">
        <v>2271</v>
      </c>
      <c r="I568" t="s">
        <v>1994</v>
      </c>
      <c r="J568" t="s">
        <v>1995</v>
      </c>
      <c r="K568" t="s">
        <v>1996</v>
      </c>
      <c r="L568" t="s">
        <v>436</v>
      </c>
      <c r="M568" t="s">
        <v>5</v>
      </c>
      <c r="N568">
        <v>48111</v>
      </c>
      <c r="O568" t="s">
        <v>1997</v>
      </c>
      <c r="P568">
        <v>42.245867446516797</v>
      </c>
      <c r="Q568">
        <v>-83.546254357343301</v>
      </c>
      <c r="U568" t="s">
        <v>1992</v>
      </c>
      <c r="V568" t="s">
        <v>1994</v>
      </c>
      <c r="W568" t="s">
        <v>886</v>
      </c>
      <c r="X568" t="s">
        <v>436</v>
      </c>
      <c r="Y568" t="s">
        <v>5</v>
      </c>
      <c r="Z568" t="s">
        <v>8379</v>
      </c>
      <c r="AB568" t="s">
        <v>2963</v>
      </c>
      <c r="AC568" t="s">
        <v>2964</v>
      </c>
      <c r="AD568">
        <v>12</v>
      </c>
      <c r="AE568" t="s">
        <v>11192</v>
      </c>
      <c r="AJ568" t="s">
        <v>1999</v>
      </c>
    </row>
    <row r="569" spans="1:36">
      <c r="A569">
        <v>5190</v>
      </c>
      <c r="B569" t="s">
        <v>174</v>
      </c>
      <c r="C569" t="s">
        <v>2244</v>
      </c>
      <c r="D569" t="s">
        <v>1992</v>
      </c>
      <c r="E569" t="s">
        <v>164</v>
      </c>
      <c r="F569" t="s">
        <v>10552</v>
      </c>
      <c r="G569" t="s">
        <v>2031</v>
      </c>
      <c r="H569" t="s">
        <v>10553</v>
      </c>
      <c r="I569" t="s">
        <v>10554</v>
      </c>
      <c r="K569" t="s">
        <v>10555</v>
      </c>
      <c r="L569" t="s">
        <v>831</v>
      </c>
      <c r="M569" t="s">
        <v>5</v>
      </c>
      <c r="N569">
        <v>25262</v>
      </c>
      <c r="P569">
        <v>38.854999999999997</v>
      </c>
      <c r="Q569">
        <v>-81.760999999999996</v>
      </c>
      <c r="S569">
        <v>420</v>
      </c>
      <c r="T569" t="s">
        <v>1648</v>
      </c>
      <c r="U569" t="s">
        <v>1992</v>
      </c>
      <c r="V569" t="s">
        <v>1994</v>
      </c>
      <c r="W569" t="s">
        <v>886</v>
      </c>
      <c r="X569" t="s">
        <v>436</v>
      </c>
      <c r="Y569" t="s">
        <v>5</v>
      </c>
      <c r="Z569" t="s">
        <v>7932</v>
      </c>
      <c r="AA569">
        <v>46057</v>
      </c>
      <c r="AB569" t="s">
        <v>10556</v>
      </c>
      <c r="AC569" t="s">
        <v>2964</v>
      </c>
      <c r="AD569">
        <v>12</v>
      </c>
      <c r="AE569" t="s">
        <v>10557</v>
      </c>
      <c r="AG569">
        <v>1</v>
      </c>
    </row>
    <row r="570" spans="1:36">
      <c r="A570">
        <v>5191</v>
      </c>
      <c r="B570" t="s">
        <v>174</v>
      </c>
      <c r="C570" t="s">
        <v>2244</v>
      </c>
      <c r="D570" t="s">
        <v>2965</v>
      </c>
      <c r="E570" t="s">
        <v>176</v>
      </c>
      <c r="F570" t="s">
        <v>2965</v>
      </c>
      <c r="G570" t="s">
        <v>2270</v>
      </c>
      <c r="H570" t="s">
        <v>2332</v>
      </c>
      <c r="I570" t="s">
        <v>2966</v>
      </c>
      <c r="J570" t="s">
        <v>2967</v>
      </c>
      <c r="K570" t="s">
        <v>2968</v>
      </c>
      <c r="L570" t="s">
        <v>170</v>
      </c>
      <c r="M570" t="s">
        <v>5</v>
      </c>
      <c r="N570">
        <v>92592</v>
      </c>
      <c r="O570" t="s">
        <v>2969</v>
      </c>
      <c r="P570">
        <v>33.475909564958002</v>
      </c>
      <c r="Q570">
        <v>-117.09783027392101</v>
      </c>
      <c r="R570">
        <v>50</v>
      </c>
      <c r="U570" t="s">
        <v>2965</v>
      </c>
      <c r="V570" t="s">
        <v>2966</v>
      </c>
      <c r="W570" t="s">
        <v>2968</v>
      </c>
      <c r="X570" t="s">
        <v>170</v>
      </c>
      <c r="Y570" t="s">
        <v>5</v>
      </c>
      <c r="Z570" t="s">
        <v>172</v>
      </c>
      <c r="AA570">
        <v>44766</v>
      </c>
      <c r="AB570" t="s">
        <v>2970</v>
      </c>
      <c r="AC570" t="s">
        <v>2971</v>
      </c>
      <c r="AD570">
        <v>18</v>
      </c>
      <c r="AE570" t="s">
        <v>2972</v>
      </c>
      <c r="AJ570" t="s">
        <v>2966</v>
      </c>
    </row>
    <row r="571" spans="1:36">
      <c r="A571">
        <v>5192</v>
      </c>
      <c r="B571" t="s">
        <v>174</v>
      </c>
      <c r="C571" t="s">
        <v>2244</v>
      </c>
      <c r="D571" t="s">
        <v>2973</v>
      </c>
      <c r="E571" t="s">
        <v>176</v>
      </c>
      <c r="F571" t="s">
        <v>2974</v>
      </c>
      <c r="G571" t="s">
        <v>2247</v>
      </c>
      <c r="H571" t="s">
        <v>2248</v>
      </c>
      <c r="I571" t="s">
        <v>2975</v>
      </c>
      <c r="J571" t="s">
        <v>2976</v>
      </c>
      <c r="K571" t="s">
        <v>1739</v>
      </c>
      <c r="L571" t="s">
        <v>804</v>
      </c>
      <c r="M571" t="s">
        <v>5</v>
      </c>
      <c r="N571">
        <v>46220</v>
      </c>
      <c r="O571" t="s">
        <v>2977</v>
      </c>
      <c r="P571">
        <v>39.875533924177901</v>
      </c>
      <c r="Q571">
        <v>-86.084385115838003</v>
      </c>
      <c r="R571">
        <v>55</v>
      </c>
      <c r="U571" t="s">
        <v>2978</v>
      </c>
      <c r="V571" t="s">
        <v>2975</v>
      </c>
      <c r="W571" t="s">
        <v>2979</v>
      </c>
      <c r="X571" t="s">
        <v>188</v>
      </c>
      <c r="Y571" t="s">
        <v>5</v>
      </c>
      <c r="Z571" t="s">
        <v>2254</v>
      </c>
      <c r="AA571">
        <v>44418</v>
      </c>
      <c r="AB571" t="s">
        <v>313</v>
      </c>
      <c r="AC571" t="s">
        <v>2980</v>
      </c>
      <c r="AD571">
        <v>15</v>
      </c>
      <c r="AE571" t="s">
        <v>2981</v>
      </c>
      <c r="AJ571" t="s">
        <v>2975</v>
      </c>
    </row>
    <row r="572" spans="1:36">
      <c r="A572">
        <v>5193</v>
      </c>
      <c r="B572" t="s">
        <v>174</v>
      </c>
      <c r="C572" t="s">
        <v>2244</v>
      </c>
      <c r="D572" t="s">
        <v>2982</v>
      </c>
      <c r="E572" t="s">
        <v>164</v>
      </c>
      <c r="F572" t="s">
        <v>2982</v>
      </c>
      <c r="G572" t="s">
        <v>2270</v>
      </c>
      <c r="H572" t="s">
        <v>2271</v>
      </c>
      <c r="I572" t="s">
        <v>2983</v>
      </c>
      <c r="J572" t="s">
        <v>2984</v>
      </c>
      <c r="K572" t="s">
        <v>2985</v>
      </c>
      <c r="L572" t="s">
        <v>170</v>
      </c>
      <c r="M572" t="s">
        <v>5</v>
      </c>
      <c r="N572">
        <v>94710</v>
      </c>
      <c r="O572" t="s">
        <v>2986</v>
      </c>
      <c r="P572">
        <v>37.869999999999997</v>
      </c>
      <c r="Q572">
        <v>-122.27</v>
      </c>
      <c r="R572">
        <v>50</v>
      </c>
      <c r="S572">
        <v>2000</v>
      </c>
      <c r="T572" t="s">
        <v>2987</v>
      </c>
      <c r="U572" t="s">
        <v>2982</v>
      </c>
      <c r="V572" t="s">
        <v>2983</v>
      </c>
      <c r="W572" t="s">
        <v>2985</v>
      </c>
      <c r="X572" t="s">
        <v>170</v>
      </c>
      <c r="Y572" t="s">
        <v>5</v>
      </c>
      <c r="Z572" t="s">
        <v>647</v>
      </c>
      <c r="AA572">
        <v>44774</v>
      </c>
      <c r="AB572" t="s">
        <v>2988</v>
      </c>
      <c r="AC572" t="s">
        <v>2989</v>
      </c>
      <c r="AD572">
        <v>30</v>
      </c>
      <c r="AE572" t="s">
        <v>1587</v>
      </c>
      <c r="AJ572" t="s">
        <v>2990</v>
      </c>
    </row>
    <row r="573" spans="1:36">
      <c r="A573">
        <v>5194</v>
      </c>
      <c r="B573" t="s">
        <v>392</v>
      </c>
      <c r="C573" t="s">
        <v>2244</v>
      </c>
      <c r="D573" t="s">
        <v>2011</v>
      </c>
      <c r="E573" t="s">
        <v>176</v>
      </c>
      <c r="F573" t="s">
        <v>2012</v>
      </c>
      <c r="G573" t="s">
        <v>2270</v>
      </c>
      <c r="H573" t="s">
        <v>2332</v>
      </c>
      <c r="I573" t="s">
        <v>2013</v>
      </c>
      <c r="K573" t="s">
        <v>2014</v>
      </c>
      <c r="L573" t="s">
        <v>786</v>
      </c>
      <c r="M573" t="s">
        <v>5</v>
      </c>
      <c r="N573">
        <v>29488</v>
      </c>
      <c r="P573">
        <v>32.905006720180602</v>
      </c>
      <c r="Q573">
        <v>-80.668964685056295</v>
      </c>
      <c r="R573">
        <v>575</v>
      </c>
      <c r="S573">
        <v>3</v>
      </c>
      <c r="T573" t="s">
        <v>822</v>
      </c>
      <c r="U573" t="s">
        <v>2015</v>
      </c>
      <c r="V573" t="s">
        <v>2016</v>
      </c>
      <c r="W573" t="s">
        <v>2017</v>
      </c>
      <c r="Y573" t="s">
        <v>2018</v>
      </c>
      <c r="Z573" t="s">
        <v>172</v>
      </c>
      <c r="AA573">
        <v>45096</v>
      </c>
      <c r="AB573" t="s">
        <v>2019</v>
      </c>
      <c r="AC573" t="s">
        <v>8083</v>
      </c>
      <c r="AD573">
        <v>20</v>
      </c>
      <c r="AE573" t="s">
        <v>2021</v>
      </c>
      <c r="AJ573" t="s">
        <v>2013</v>
      </c>
    </row>
    <row r="574" spans="1:36">
      <c r="A574">
        <v>5195</v>
      </c>
      <c r="B574" t="s">
        <v>174</v>
      </c>
      <c r="C574" t="s">
        <v>2244</v>
      </c>
      <c r="D574" t="s">
        <v>2991</v>
      </c>
      <c r="E574" t="s">
        <v>164</v>
      </c>
      <c r="F574" t="s">
        <v>2991</v>
      </c>
      <c r="G574" t="s">
        <v>2270</v>
      </c>
      <c r="H574" t="s">
        <v>2271</v>
      </c>
      <c r="I574" t="s">
        <v>2992</v>
      </c>
      <c r="J574" t="s">
        <v>2993</v>
      </c>
      <c r="K574" t="s">
        <v>2994</v>
      </c>
      <c r="L574" t="s">
        <v>188</v>
      </c>
      <c r="M574" t="s">
        <v>5</v>
      </c>
      <c r="N574">
        <v>27041</v>
      </c>
      <c r="O574" t="s">
        <v>2995</v>
      </c>
      <c r="P574">
        <v>36.395202493988002</v>
      </c>
      <c r="Q574">
        <v>-80.469783360407504</v>
      </c>
      <c r="R574">
        <v>30</v>
      </c>
      <c r="U574" t="s">
        <v>2996</v>
      </c>
      <c r="V574" t="s">
        <v>2992</v>
      </c>
      <c r="W574" t="s">
        <v>2994</v>
      </c>
      <c r="X574" t="s">
        <v>188</v>
      </c>
      <c r="Y574" t="s">
        <v>5</v>
      </c>
      <c r="Z574" t="s">
        <v>172</v>
      </c>
      <c r="AA574">
        <v>44766</v>
      </c>
      <c r="AB574" t="s">
        <v>2997</v>
      </c>
      <c r="AC574" t="s">
        <v>2998</v>
      </c>
      <c r="AD574">
        <v>27</v>
      </c>
      <c r="AE574" t="s">
        <v>2999</v>
      </c>
      <c r="AJ574" t="s">
        <v>3000</v>
      </c>
    </row>
    <row r="575" spans="1:36">
      <c r="A575">
        <v>5196</v>
      </c>
      <c r="B575" t="s">
        <v>174</v>
      </c>
      <c r="C575" t="s">
        <v>2244</v>
      </c>
      <c r="D575" t="s">
        <v>2022</v>
      </c>
      <c r="E575" t="s">
        <v>164</v>
      </c>
      <c r="F575" t="s">
        <v>3001</v>
      </c>
      <c r="G575" t="s">
        <v>2270</v>
      </c>
      <c r="H575" t="s">
        <v>2271</v>
      </c>
      <c r="I575" t="s">
        <v>2024</v>
      </c>
      <c r="J575" t="s">
        <v>3002</v>
      </c>
      <c r="K575" t="s">
        <v>3003</v>
      </c>
      <c r="L575" t="s">
        <v>786</v>
      </c>
      <c r="M575" t="s">
        <v>5</v>
      </c>
      <c r="N575">
        <v>29607</v>
      </c>
      <c r="O575" t="s">
        <v>3004</v>
      </c>
      <c r="P575">
        <v>34.803860458121399</v>
      </c>
      <c r="Q575">
        <v>-82.348022104339094</v>
      </c>
      <c r="R575">
        <v>350</v>
      </c>
      <c r="U575" t="s">
        <v>2022</v>
      </c>
      <c r="V575" t="s">
        <v>2024</v>
      </c>
      <c r="W575" t="s">
        <v>2027</v>
      </c>
      <c r="X575" t="s">
        <v>170</v>
      </c>
      <c r="Y575" t="s">
        <v>5</v>
      </c>
      <c r="Z575" t="s">
        <v>172</v>
      </c>
      <c r="AA575">
        <v>45096</v>
      </c>
      <c r="AB575" t="s">
        <v>3005</v>
      </c>
      <c r="AC575" t="s">
        <v>3006</v>
      </c>
      <c r="AD575">
        <v>29</v>
      </c>
      <c r="AE575" t="s">
        <v>3007</v>
      </c>
      <c r="AJ575" t="s">
        <v>2028</v>
      </c>
    </row>
    <row r="576" spans="1:36">
      <c r="A576">
        <v>5197</v>
      </c>
      <c r="B576" t="s">
        <v>174</v>
      </c>
      <c r="C576" t="s">
        <v>2244</v>
      </c>
      <c r="D576" t="s">
        <v>2022</v>
      </c>
      <c r="E576" t="s">
        <v>164</v>
      </c>
      <c r="F576" t="s">
        <v>3008</v>
      </c>
      <c r="G576" t="s">
        <v>2270</v>
      </c>
      <c r="H576" t="s">
        <v>2271</v>
      </c>
      <c r="I576" t="s">
        <v>2024</v>
      </c>
      <c r="J576" t="s">
        <v>3009</v>
      </c>
      <c r="K576" t="s">
        <v>3010</v>
      </c>
      <c r="L576" t="s">
        <v>170</v>
      </c>
      <c r="M576" t="s">
        <v>5</v>
      </c>
      <c r="N576">
        <v>91789</v>
      </c>
      <c r="O576" t="s">
        <v>3004</v>
      </c>
      <c r="P576">
        <v>34.0151918411471</v>
      </c>
      <c r="Q576">
        <v>-117.847515731578</v>
      </c>
      <c r="R576">
        <v>350</v>
      </c>
      <c r="U576" t="s">
        <v>2022</v>
      </c>
      <c r="V576" t="s">
        <v>2024</v>
      </c>
      <c r="W576" t="s">
        <v>2027</v>
      </c>
      <c r="X576" t="s">
        <v>170</v>
      </c>
      <c r="Y576" t="s">
        <v>5</v>
      </c>
      <c r="Z576" t="s">
        <v>2254</v>
      </c>
      <c r="AA576">
        <v>44418</v>
      </c>
      <c r="AB576" t="s">
        <v>3005</v>
      </c>
      <c r="AC576" t="s">
        <v>3011</v>
      </c>
      <c r="AD576">
        <v>26</v>
      </c>
      <c r="AE576" t="s">
        <v>3012</v>
      </c>
      <c r="AJ576" t="s">
        <v>2028</v>
      </c>
    </row>
    <row r="577" spans="1:36">
      <c r="A577">
        <v>5198</v>
      </c>
      <c r="B577" t="s">
        <v>174</v>
      </c>
      <c r="C577" t="s">
        <v>2244</v>
      </c>
      <c r="D577" t="s">
        <v>3013</v>
      </c>
      <c r="E577" t="s">
        <v>176</v>
      </c>
      <c r="F577" t="s">
        <v>3014</v>
      </c>
      <c r="G577" t="s">
        <v>2270</v>
      </c>
      <c r="H577" t="s">
        <v>2314</v>
      </c>
      <c r="I577" t="s">
        <v>3015</v>
      </c>
      <c r="J577" t="s">
        <v>3016</v>
      </c>
      <c r="K577" t="s">
        <v>3017</v>
      </c>
      <c r="L577" t="s">
        <v>363</v>
      </c>
      <c r="M577" t="s">
        <v>5</v>
      </c>
      <c r="N577">
        <v>99216</v>
      </c>
      <c r="O577" t="s">
        <v>3018</v>
      </c>
      <c r="P577">
        <v>47.685159265169403</v>
      </c>
      <c r="Q577">
        <v>-117.18740066790301</v>
      </c>
      <c r="R577">
        <v>37</v>
      </c>
      <c r="U577" t="s">
        <v>2325</v>
      </c>
      <c r="V577" t="s">
        <v>1521</v>
      </c>
      <c r="W577" t="s">
        <v>1522</v>
      </c>
      <c r="X577" t="s">
        <v>1300</v>
      </c>
      <c r="Y577" t="s">
        <v>5</v>
      </c>
      <c r="Z577" t="s">
        <v>172</v>
      </c>
      <c r="AA577">
        <v>44429</v>
      </c>
      <c r="AB577" t="s">
        <v>3019</v>
      </c>
      <c r="AC577" t="s">
        <v>3020</v>
      </c>
      <c r="AD577">
        <v>28</v>
      </c>
      <c r="AJ577" t="s">
        <v>3021</v>
      </c>
    </row>
    <row r="578" spans="1:36">
      <c r="A578">
        <v>5199</v>
      </c>
      <c r="B578" t="s">
        <v>174</v>
      </c>
      <c r="C578" t="s">
        <v>2244</v>
      </c>
      <c r="D578" t="s">
        <v>3013</v>
      </c>
      <c r="E578" t="s">
        <v>176</v>
      </c>
      <c r="F578" t="s">
        <v>3014</v>
      </c>
      <c r="G578" t="s">
        <v>2270</v>
      </c>
      <c r="H578" t="s">
        <v>2271</v>
      </c>
      <c r="I578" t="s">
        <v>3015</v>
      </c>
      <c r="J578" t="s">
        <v>3016</v>
      </c>
      <c r="K578" t="s">
        <v>3017</v>
      </c>
      <c r="L578" t="s">
        <v>363</v>
      </c>
      <c r="M578" t="s">
        <v>5</v>
      </c>
      <c r="N578">
        <v>99216</v>
      </c>
      <c r="O578" t="s">
        <v>3018</v>
      </c>
      <c r="P578">
        <v>47.685159265169403</v>
      </c>
      <c r="Q578">
        <v>-117.18740066790301</v>
      </c>
      <c r="R578">
        <v>38</v>
      </c>
      <c r="U578" t="s">
        <v>2325</v>
      </c>
      <c r="V578" t="s">
        <v>1521</v>
      </c>
      <c r="W578" t="s">
        <v>1522</v>
      </c>
      <c r="X578" t="s">
        <v>1300</v>
      </c>
      <c r="Y578" t="s">
        <v>5</v>
      </c>
      <c r="Z578" t="s">
        <v>172</v>
      </c>
      <c r="AA578">
        <v>44429</v>
      </c>
      <c r="AB578" t="s">
        <v>3019</v>
      </c>
      <c r="AC578" t="s">
        <v>3020</v>
      </c>
      <c r="AD578">
        <v>28</v>
      </c>
      <c r="AJ578" t="s">
        <v>3021</v>
      </c>
    </row>
    <row r="579" spans="1:36">
      <c r="A579">
        <v>5200</v>
      </c>
      <c r="B579" t="s">
        <v>161</v>
      </c>
      <c r="C579" t="s">
        <v>2244</v>
      </c>
      <c r="D579" t="s">
        <v>3022</v>
      </c>
      <c r="E579" t="s">
        <v>164</v>
      </c>
      <c r="F579" t="s">
        <v>3023</v>
      </c>
      <c r="G579" t="s">
        <v>2270</v>
      </c>
      <c r="H579" t="s">
        <v>2271</v>
      </c>
      <c r="I579" t="s">
        <v>3024</v>
      </c>
      <c r="J579" t="s">
        <v>3025</v>
      </c>
      <c r="K579" t="s">
        <v>3026</v>
      </c>
      <c r="L579" t="s">
        <v>3027</v>
      </c>
      <c r="M579" t="s">
        <v>5</v>
      </c>
      <c r="N579" t="s">
        <v>3028</v>
      </c>
      <c r="O579" t="s">
        <v>3029</v>
      </c>
      <c r="P579">
        <v>42.7950916887674</v>
      </c>
      <c r="Q579">
        <v>-71.544073147872993</v>
      </c>
      <c r="R579">
        <v>60</v>
      </c>
      <c r="S579" t="s">
        <v>3030</v>
      </c>
      <c r="U579" t="s">
        <v>3022</v>
      </c>
      <c r="V579" t="s">
        <v>3024</v>
      </c>
      <c r="W579" t="s">
        <v>3031</v>
      </c>
      <c r="X579" t="s">
        <v>740</v>
      </c>
      <c r="Y579" t="s">
        <v>5</v>
      </c>
      <c r="Z579" t="s">
        <v>760</v>
      </c>
      <c r="AA579">
        <v>45335</v>
      </c>
      <c r="AC579" t="s">
        <v>3032</v>
      </c>
      <c r="AD579">
        <v>29</v>
      </c>
      <c r="AF579" t="s">
        <v>3033</v>
      </c>
      <c r="AG579" t="s">
        <v>3034</v>
      </c>
      <c r="AH579" t="s">
        <v>3035</v>
      </c>
      <c r="AJ579" t="s">
        <v>3036</v>
      </c>
    </row>
    <row r="580" spans="1:36">
      <c r="A580">
        <v>5201</v>
      </c>
      <c r="B580" t="s">
        <v>198</v>
      </c>
      <c r="C580" t="s">
        <v>2244</v>
      </c>
      <c r="D580" t="s">
        <v>3037</v>
      </c>
      <c r="E580" t="s">
        <v>164</v>
      </c>
      <c r="F580" t="s">
        <v>3037</v>
      </c>
      <c r="G580" t="s">
        <v>2270</v>
      </c>
      <c r="H580" t="s">
        <v>2271</v>
      </c>
      <c r="I580" t="s">
        <v>3038</v>
      </c>
      <c r="J580" t="s">
        <v>3039</v>
      </c>
      <c r="K580" t="s">
        <v>3040</v>
      </c>
      <c r="L580" t="s">
        <v>842</v>
      </c>
      <c r="M580" t="s">
        <v>5</v>
      </c>
      <c r="N580">
        <v>30308</v>
      </c>
      <c r="O580" t="s">
        <v>3041</v>
      </c>
      <c r="P580">
        <v>33.75</v>
      </c>
      <c r="Q580">
        <v>-84.38</v>
      </c>
      <c r="S580">
        <v>50</v>
      </c>
      <c r="T580" t="s">
        <v>1595</v>
      </c>
      <c r="U580" t="s">
        <v>3037</v>
      </c>
      <c r="V580" t="s">
        <v>3038</v>
      </c>
      <c r="W580" t="s">
        <v>3042</v>
      </c>
      <c r="X580" t="s">
        <v>170</v>
      </c>
      <c r="Y580" t="s">
        <v>5</v>
      </c>
      <c r="Z580" t="s">
        <v>647</v>
      </c>
      <c r="AA580">
        <v>44777</v>
      </c>
      <c r="AB580" t="s">
        <v>1587</v>
      </c>
      <c r="AC580" t="s">
        <v>3043</v>
      </c>
      <c r="AD580">
        <v>30</v>
      </c>
      <c r="AE580" t="s">
        <v>1587</v>
      </c>
      <c r="AJ580" t="s">
        <v>3044</v>
      </c>
    </row>
    <row r="581" spans="1:36">
      <c r="A581">
        <v>5202</v>
      </c>
      <c r="B581" t="s">
        <v>174</v>
      </c>
      <c r="C581" t="s">
        <v>2244</v>
      </c>
      <c r="D581" t="s">
        <v>3045</v>
      </c>
      <c r="E581" t="s">
        <v>164</v>
      </c>
      <c r="F581" t="s">
        <v>462</v>
      </c>
      <c r="G581" t="s">
        <v>2270</v>
      </c>
      <c r="H581" t="s">
        <v>2332</v>
      </c>
      <c r="I581" t="s">
        <v>3046</v>
      </c>
      <c r="J581" t="s">
        <v>3047</v>
      </c>
      <c r="K581" t="s">
        <v>462</v>
      </c>
      <c r="L581" t="s">
        <v>1418</v>
      </c>
      <c r="M581" t="s">
        <v>5</v>
      </c>
      <c r="N581">
        <v>32221</v>
      </c>
      <c r="O581" t="s">
        <v>2053</v>
      </c>
      <c r="P581">
        <v>30.2733333996383</v>
      </c>
      <c r="Q581">
        <v>-81.890526345223606</v>
      </c>
      <c r="R581">
        <v>90</v>
      </c>
      <c r="S581">
        <v>370</v>
      </c>
      <c r="T581" t="s">
        <v>3048</v>
      </c>
      <c r="U581" t="s">
        <v>2054</v>
      </c>
      <c r="V581" t="s">
        <v>3046</v>
      </c>
      <c r="W581" t="s">
        <v>2055</v>
      </c>
      <c r="X581" t="s">
        <v>2056</v>
      </c>
      <c r="Y581" t="s">
        <v>2057</v>
      </c>
      <c r="Z581" t="s">
        <v>172</v>
      </c>
      <c r="AA581">
        <v>44434</v>
      </c>
      <c r="AB581" t="s">
        <v>3049</v>
      </c>
      <c r="AC581" t="s">
        <v>3050</v>
      </c>
      <c r="AD581">
        <v>27</v>
      </c>
      <c r="AE581" t="s">
        <v>3051</v>
      </c>
      <c r="AJ581" t="s">
        <v>2059</v>
      </c>
    </row>
    <row r="582" spans="1:36">
      <c r="A582">
        <v>5203</v>
      </c>
      <c r="B582" t="s">
        <v>174</v>
      </c>
      <c r="C582" t="s">
        <v>2244</v>
      </c>
      <c r="D582" t="s">
        <v>3045</v>
      </c>
      <c r="E582" t="s">
        <v>164</v>
      </c>
      <c r="F582" t="s">
        <v>3052</v>
      </c>
      <c r="G582" t="s">
        <v>2270</v>
      </c>
      <c r="H582" t="s">
        <v>2314</v>
      </c>
      <c r="I582" t="s">
        <v>3046</v>
      </c>
      <c r="J582" t="s">
        <v>3053</v>
      </c>
      <c r="K582" t="s">
        <v>3054</v>
      </c>
      <c r="L582" t="s">
        <v>842</v>
      </c>
      <c r="M582" t="s">
        <v>5</v>
      </c>
      <c r="N582">
        <v>31601</v>
      </c>
      <c r="O582" t="s">
        <v>3055</v>
      </c>
      <c r="P582">
        <v>30.801726682857598</v>
      </c>
      <c r="Q582">
        <v>-83.286845987541497</v>
      </c>
      <c r="U582" t="s">
        <v>2054</v>
      </c>
      <c r="V582" t="s">
        <v>3046</v>
      </c>
      <c r="W582" t="s">
        <v>2055</v>
      </c>
      <c r="X582" t="s">
        <v>2056</v>
      </c>
      <c r="Y582" t="s">
        <v>2057</v>
      </c>
      <c r="Z582" t="s">
        <v>172</v>
      </c>
      <c r="AA582">
        <v>44434</v>
      </c>
      <c r="AB582" t="s">
        <v>3056</v>
      </c>
      <c r="AC582" t="s">
        <v>3050</v>
      </c>
      <c r="AD582">
        <v>27</v>
      </c>
      <c r="AE582" t="s">
        <v>3057</v>
      </c>
      <c r="AJ582" t="s">
        <v>2059</v>
      </c>
    </row>
    <row r="583" spans="1:36">
      <c r="A583">
        <v>5204</v>
      </c>
      <c r="B583" t="s">
        <v>174</v>
      </c>
      <c r="C583" t="s">
        <v>2244</v>
      </c>
      <c r="D583" t="s">
        <v>3045</v>
      </c>
      <c r="E583" t="s">
        <v>164</v>
      </c>
      <c r="F583" t="s">
        <v>3058</v>
      </c>
      <c r="G583" t="s">
        <v>2270</v>
      </c>
      <c r="H583" t="s">
        <v>2271</v>
      </c>
      <c r="I583" t="s">
        <v>3046</v>
      </c>
      <c r="J583" t="s">
        <v>3059</v>
      </c>
      <c r="K583" t="s">
        <v>3058</v>
      </c>
      <c r="L583" t="s">
        <v>188</v>
      </c>
      <c r="M583" t="s">
        <v>5</v>
      </c>
      <c r="N583">
        <v>28690</v>
      </c>
      <c r="O583" t="s">
        <v>3060</v>
      </c>
      <c r="P583">
        <v>35.765113658536798</v>
      </c>
      <c r="Q583">
        <v>-81.555430645085195</v>
      </c>
      <c r="U583" t="s">
        <v>2054</v>
      </c>
      <c r="V583" t="s">
        <v>3046</v>
      </c>
      <c r="W583" t="s">
        <v>2055</v>
      </c>
      <c r="X583" t="s">
        <v>2056</v>
      </c>
      <c r="Y583" t="s">
        <v>2057</v>
      </c>
      <c r="Z583" t="s">
        <v>172</v>
      </c>
      <c r="AA583">
        <v>44434</v>
      </c>
      <c r="AB583" t="s">
        <v>3061</v>
      </c>
      <c r="AC583" t="s">
        <v>3050</v>
      </c>
      <c r="AD583">
        <v>27</v>
      </c>
      <c r="AJ583" t="s">
        <v>2059</v>
      </c>
    </row>
    <row r="584" spans="1:36">
      <c r="A584">
        <v>5205</v>
      </c>
      <c r="B584" t="s">
        <v>174</v>
      </c>
      <c r="C584" t="s">
        <v>2244</v>
      </c>
      <c r="D584" t="s">
        <v>3062</v>
      </c>
      <c r="E584" t="s">
        <v>164</v>
      </c>
      <c r="F584" t="s">
        <v>3063</v>
      </c>
      <c r="G584" t="s">
        <v>2247</v>
      </c>
      <c r="H584" t="s">
        <v>2248</v>
      </c>
      <c r="I584" t="s">
        <v>3064</v>
      </c>
      <c r="J584" t="s">
        <v>3065</v>
      </c>
      <c r="K584" t="s">
        <v>3066</v>
      </c>
      <c r="L584" t="s">
        <v>808</v>
      </c>
      <c r="M584" t="s">
        <v>5</v>
      </c>
      <c r="N584" t="s">
        <v>3067</v>
      </c>
      <c r="O584" t="s">
        <v>3068</v>
      </c>
      <c r="P584">
        <v>43.079421628672698</v>
      </c>
      <c r="Q584">
        <v>-79.040273986505397</v>
      </c>
      <c r="S584">
        <v>20000</v>
      </c>
      <c r="T584" t="s">
        <v>3069</v>
      </c>
      <c r="U584" t="s">
        <v>3070</v>
      </c>
      <c r="W584" t="s">
        <v>3071</v>
      </c>
      <c r="X584" t="s">
        <v>1300</v>
      </c>
      <c r="Y584" t="s">
        <v>5</v>
      </c>
      <c r="Z584" t="s">
        <v>312</v>
      </c>
      <c r="AA584">
        <v>45464</v>
      </c>
      <c r="AB584" t="s">
        <v>313</v>
      </c>
      <c r="AC584" t="s">
        <v>8079</v>
      </c>
      <c r="AD584">
        <v>23</v>
      </c>
      <c r="AF584" t="s">
        <v>3072</v>
      </c>
      <c r="AG584" t="s">
        <v>3073</v>
      </c>
      <c r="AH584" t="s">
        <v>3074</v>
      </c>
    </row>
    <row r="585" spans="1:36">
      <c r="A585">
        <v>5206</v>
      </c>
      <c r="B585" t="s">
        <v>174</v>
      </c>
      <c r="C585" t="s">
        <v>2244</v>
      </c>
      <c r="D585" t="s">
        <v>2060</v>
      </c>
      <c r="E585" t="s">
        <v>164</v>
      </c>
      <c r="F585" t="s">
        <v>2061</v>
      </c>
      <c r="G585" t="s">
        <v>2270</v>
      </c>
      <c r="H585" t="s">
        <v>2314</v>
      </c>
      <c r="I585" t="s">
        <v>3075</v>
      </c>
      <c r="J585" t="s">
        <v>2063</v>
      </c>
      <c r="K585" t="s">
        <v>2061</v>
      </c>
      <c r="L585" t="s">
        <v>436</v>
      </c>
      <c r="M585" t="s">
        <v>5</v>
      </c>
      <c r="N585">
        <v>48326</v>
      </c>
      <c r="O585" t="s">
        <v>2064</v>
      </c>
      <c r="P585">
        <v>42.7004122349081</v>
      </c>
      <c r="Q585">
        <v>-83.270784057654296</v>
      </c>
      <c r="R585">
        <v>14</v>
      </c>
      <c r="U585" t="s">
        <v>3076</v>
      </c>
      <c r="V585" t="s">
        <v>3075</v>
      </c>
      <c r="W585" t="s">
        <v>2034</v>
      </c>
      <c r="X585" t="s">
        <v>170</v>
      </c>
      <c r="Y585" t="s">
        <v>5</v>
      </c>
      <c r="Z585" t="s">
        <v>172</v>
      </c>
      <c r="AA585">
        <v>44766</v>
      </c>
      <c r="AB585" t="s">
        <v>3077</v>
      </c>
      <c r="AC585" t="s">
        <v>2070</v>
      </c>
      <c r="AD585">
        <v>27</v>
      </c>
      <c r="AE585" t="s">
        <v>3078</v>
      </c>
      <c r="AJ585" t="s">
        <v>3079</v>
      </c>
    </row>
    <row r="586" spans="1:36">
      <c r="A586">
        <v>5207</v>
      </c>
      <c r="B586" t="s">
        <v>174</v>
      </c>
      <c r="C586" t="s">
        <v>2244</v>
      </c>
      <c r="D586" t="s">
        <v>2060</v>
      </c>
      <c r="E586" t="s">
        <v>164</v>
      </c>
      <c r="F586" t="s">
        <v>2061</v>
      </c>
      <c r="G586" t="s">
        <v>2270</v>
      </c>
      <c r="H586" t="s">
        <v>2271</v>
      </c>
      <c r="I586" t="s">
        <v>3075</v>
      </c>
      <c r="J586" t="s">
        <v>2063</v>
      </c>
      <c r="K586" t="s">
        <v>2061</v>
      </c>
      <c r="L586" t="s">
        <v>436</v>
      </c>
      <c r="M586" t="s">
        <v>5</v>
      </c>
      <c r="N586">
        <v>48326</v>
      </c>
      <c r="O586" t="s">
        <v>2064</v>
      </c>
      <c r="P586">
        <v>42.7004122349081</v>
      </c>
      <c r="Q586">
        <v>-83.270784057654296</v>
      </c>
      <c r="R586">
        <v>14</v>
      </c>
      <c r="U586" t="s">
        <v>3076</v>
      </c>
      <c r="V586" t="s">
        <v>3075</v>
      </c>
      <c r="W586" t="s">
        <v>2034</v>
      </c>
      <c r="X586" t="s">
        <v>170</v>
      </c>
      <c r="Y586" t="s">
        <v>5</v>
      </c>
      <c r="Z586" t="s">
        <v>172</v>
      </c>
      <c r="AA586">
        <v>44766</v>
      </c>
      <c r="AB586" t="s">
        <v>3077</v>
      </c>
      <c r="AC586" t="s">
        <v>2070</v>
      </c>
      <c r="AD586">
        <v>27</v>
      </c>
      <c r="AE586" t="s">
        <v>3080</v>
      </c>
      <c r="AJ586" t="s">
        <v>3079</v>
      </c>
    </row>
    <row r="587" spans="1:36">
      <c r="A587">
        <v>5208</v>
      </c>
      <c r="B587" t="s">
        <v>174</v>
      </c>
      <c r="C587" t="s">
        <v>2244</v>
      </c>
      <c r="D587" t="s">
        <v>3081</v>
      </c>
      <c r="E587" t="s">
        <v>164</v>
      </c>
      <c r="F587" t="s">
        <v>3082</v>
      </c>
      <c r="G587" t="s">
        <v>2247</v>
      </c>
      <c r="H587" t="s">
        <v>2248</v>
      </c>
      <c r="I587" t="s">
        <v>3083</v>
      </c>
      <c r="J587" t="s">
        <v>3084</v>
      </c>
      <c r="K587" t="s">
        <v>3085</v>
      </c>
      <c r="L587" t="s">
        <v>836</v>
      </c>
      <c r="M587" t="s">
        <v>5</v>
      </c>
      <c r="N587">
        <v>60103</v>
      </c>
      <c r="O587" t="s">
        <v>3086</v>
      </c>
      <c r="P587">
        <v>41.989299597891097</v>
      </c>
      <c r="Q587">
        <v>-88.178126342328099</v>
      </c>
      <c r="R587">
        <v>299</v>
      </c>
      <c r="U587" t="s">
        <v>3081</v>
      </c>
      <c r="V587" t="s">
        <v>3087</v>
      </c>
      <c r="W587" t="s">
        <v>3085</v>
      </c>
      <c r="X587" t="s">
        <v>836</v>
      </c>
      <c r="Y587" t="s">
        <v>5</v>
      </c>
      <c r="Z587" t="s">
        <v>172</v>
      </c>
      <c r="AA587">
        <v>44766</v>
      </c>
      <c r="AB587" t="s">
        <v>3088</v>
      </c>
      <c r="AC587" t="s">
        <v>3089</v>
      </c>
      <c r="AD587">
        <v>8</v>
      </c>
      <c r="AE587" t="s">
        <v>3090</v>
      </c>
      <c r="AJ587" t="s">
        <v>3091</v>
      </c>
    </row>
    <row r="588" spans="1:36">
      <c r="A588">
        <v>5209</v>
      </c>
      <c r="B588" t="s">
        <v>174</v>
      </c>
      <c r="C588" t="s">
        <v>2244</v>
      </c>
      <c r="D588" t="s">
        <v>3081</v>
      </c>
      <c r="E588" t="s">
        <v>164</v>
      </c>
      <c r="F588" t="s">
        <v>3092</v>
      </c>
      <c r="G588" t="s">
        <v>2247</v>
      </c>
      <c r="H588" t="s">
        <v>2248</v>
      </c>
      <c r="I588" t="s">
        <v>3083</v>
      </c>
      <c r="J588" t="s">
        <v>3093</v>
      </c>
      <c r="K588" t="s">
        <v>3094</v>
      </c>
      <c r="L588" t="s">
        <v>3095</v>
      </c>
      <c r="M588" t="s">
        <v>957</v>
      </c>
      <c r="N588">
        <v>25315</v>
      </c>
      <c r="P588">
        <v>25.362178573780799</v>
      </c>
      <c r="Q588">
        <v>-101.02376938723199</v>
      </c>
      <c r="U588" t="s">
        <v>3081</v>
      </c>
      <c r="V588" t="s">
        <v>3087</v>
      </c>
      <c r="W588" t="s">
        <v>3085</v>
      </c>
      <c r="X588" t="s">
        <v>836</v>
      </c>
      <c r="Y588" t="s">
        <v>5</v>
      </c>
      <c r="Z588" t="s">
        <v>172</v>
      </c>
      <c r="AA588">
        <v>44766</v>
      </c>
      <c r="AB588" t="s">
        <v>3096</v>
      </c>
      <c r="AC588" t="s">
        <v>3089</v>
      </c>
      <c r="AD588">
        <v>8</v>
      </c>
      <c r="AE588" t="s">
        <v>2769</v>
      </c>
      <c r="AJ588" t="s">
        <v>3091</v>
      </c>
    </row>
    <row r="589" spans="1:36">
      <c r="A589">
        <v>5210</v>
      </c>
      <c r="B589" t="s">
        <v>174</v>
      </c>
      <c r="C589" t="s">
        <v>2244</v>
      </c>
      <c r="D589" t="s">
        <v>1286</v>
      </c>
      <c r="E589" t="s">
        <v>164</v>
      </c>
      <c r="F589" t="s">
        <v>1287</v>
      </c>
      <c r="G589" t="s">
        <v>2247</v>
      </c>
      <c r="H589" t="s">
        <v>2248</v>
      </c>
      <c r="I589" t="s">
        <v>1288</v>
      </c>
      <c r="J589" t="s">
        <v>1289</v>
      </c>
      <c r="K589" t="s">
        <v>1290</v>
      </c>
      <c r="L589" t="s">
        <v>188</v>
      </c>
      <c r="M589" t="s">
        <v>5</v>
      </c>
      <c r="N589">
        <v>28655</v>
      </c>
      <c r="O589" t="s">
        <v>1291</v>
      </c>
      <c r="P589">
        <v>35.7317910373324</v>
      </c>
      <c r="Q589">
        <v>-81.724254443171006</v>
      </c>
      <c r="R589">
        <v>4</v>
      </c>
      <c r="U589" t="s">
        <v>1286</v>
      </c>
      <c r="V589" t="s">
        <v>1288</v>
      </c>
      <c r="W589" t="s">
        <v>1292</v>
      </c>
      <c r="X589" t="s">
        <v>1293</v>
      </c>
      <c r="Y589" t="s">
        <v>907</v>
      </c>
      <c r="Z589" t="s">
        <v>172</v>
      </c>
      <c r="AA589">
        <v>44766</v>
      </c>
      <c r="AB589" t="s">
        <v>3097</v>
      </c>
      <c r="AC589" t="s">
        <v>3098</v>
      </c>
      <c r="AD589">
        <v>30</v>
      </c>
      <c r="AE589" t="s">
        <v>3099</v>
      </c>
      <c r="AJ589" t="s">
        <v>3100</v>
      </c>
    </row>
    <row r="590" spans="1:36">
      <c r="A590">
        <v>5211</v>
      </c>
      <c r="B590" t="s">
        <v>174</v>
      </c>
      <c r="C590" t="s">
        <v>2244</v>
      </c>
      <c r="D590" t="s">
        <v>1286</v>
      </c>
      <c r="E590" t="s">
        <v>164</v>
      </c>
      <c r="F590" t="s">
        <v>1297</v>
      </c>
      <c r="G590" t="s">
        <v>2247</v>
      </c>
      <c r="H590" t="s">
        <v>2248</v>
      </c>
      <c r="I590" t="s">
        <v>1288</v>
      </c>
      <c r="J590" t="s">
        <v>1298</v>
      </c>
      <c r="K590" t="s">
        <v>1299</v>
      </c>
      <c r="L590" t="s">
        <v>1300</v>
      </c>
      <c r="M590" t="s">
        <v>5</v>
      </c>
      <c r="N590">
        <v>19608</v>
      </c>
      <c r="O590" t="s">
        <v>1301</v>
      </c>
      <c r="P590">
        <v>40.304335499614503</v>
      </c>
      <c r="Q590">
        <v>-76.046881712878104</v>
      </c>
      <c r="U590" t="s">
        <v>1286</v>
      </c>
      <c r="V590" t="s">
        <v>1288</v>
      </c>
      <c r="W590" t="s">
        <v>1292</v>
      </c>
      <c r="X590" t="s">
        <v>1293</v>
      </c>
      <c r="Y590" t="s">
        <v>907</v>
      </c>
      <c r="Z590" t="s">
        <v>172</v>
      </c>
      <c r="AA590">
        <v>44426</v>
      </c>
      <c r="AB590" t="s">
        <v>1294</v>
      </c>
      <c r="AC590" t="s">
        <v>3098</v>
      </c>
      <c r="AD590">
        <v>30</v>
      </c>
      <c r="AE590" t="s">
        <v>3099</v>
      </c>
      <c r="AJ590" t="s">
        <v>3100</v>
      </c>
    </row>
    <row r="591" spans="1:36">
      <c r="A591">
        <v>5212</v>
      </c>
      <c r="B591" t="s">
        <v>174</v>
      </c>
      <c r="C591" t="s">
        <v>2244</v>
      </c>
      <c r="D591" t="s">
        <v>1286</v>
      </c>
      <c r="E591" t="s">
        <v>164</v>
      </c>
      <c r="F591" t="s">
        <v>1304</v>
      </c>
      <c r="G591" t="s">
        <v>2247</v>
      </c>
      <c r="H591" t="s">
        <v>2248</v>
      </c>
      <c r="I591" t="s">
        <v>1288</v>
      </c>
      <c r="J591" t="s">
        <v>1305</v>
      </c>
      <c r="K591" t="s">
        <v>1306</v>
      </c>
      <c r="L591" t="s">
        <v>1300</v>
      </c>
      <c r="M591" t="s">
        <v>5</v>
      </c>
      <c r="N591">
        <v>15857</v>
      </c>
      <c r="O591" t="s">
        <v>1307</v>
      </c>
      <c r="P591">
        <v>41.431434406432999</v>
      </c>
      <c r="Q591">
        <v>-78.543045646695305</v>
      </c>
      <c r="U591" t="s">
        <v>1286</v>
      </c>
      <c r="V591" t="s">
        <v>1288</v>
      </c>
      <c r="W591" t="s">
        <v>1292</v>
      </c>
      <c r="X591" t="s">
        <v>1293</v>
      </c>
      <c r="Y591" t="s">
        <v>907</v>
      </c>
      <c r="Z591" t="s">
        <v>172</v>
      </c>
      <c r="AA591">
        <v>44426</v>
      </c>
      <c r="AB591" t="s">
        <v>1294</v>
      </c>
      <c r="AC591" t="s">
        <v>3098</v>
      </c>
      <c r="AD591">
        <v>30</v>
      </c>
      <c r="AE591" t="s">
        <v>3099</v>
      </c>
      <c r="AJ591" t="s">
        <v>3100</v>
      </c>
    </row>
    <row r="592" spans="1:36">
      <c r="A592">
        <v>5213</v>
      </c>
      <c r="B592" t="s">
        <v>174</v>
      </c>
      <c r="C592" t="s">
        <v>2244</v>
      </c>
      <c r="D592" t="s">
        <v>1286</v>
      </c>
      <c r="E592" t="s">
        <v>164</v>
      </c>
      <c r="F592" t="s">
        <v>1308</v>
      </c>
      <c r="G592" t="s">
        <v>2247</v>
      </c>
      <c r="H592" t="s">
        <v>2248</v>
      </c>
      <c r="I592" t="s">
        <v>1288</v>
      </c>
      <c r="J592" t="s">
        <v>1309</v>
      </c>
      <c r="K592" t="s">
        <v>1310</v>
      </c>
      <c r="L592" t="s">
        <v>170</v>
      </c>
      <c r="M592" t="s">
        <v>5</v>
      </c>
      <c r="N592">
        <v>91355</v>
      </c>
      <c r="O592" t="s">
        <v>1311</v>
      </c>
      <c r="P592">
        <v>34.436055757100398</v>
      </c>
      <c r="Q592">
        <v>-118.588908832101</v>
      </c>
      <c r="U592" t="s">
        <v>1286</v>
      </c>
      <c r="V592" t="s">
        <v>1288</v>
      </c>
      <c r="W592" t="s">
        <v>1292</v>
      </c>
      <c r="X592" t="s">
        <v>1293</v>
      </c>
      <c r="Y592" t="s">
        <v>907</v>
      </c>
      <c r="Z592" t="s">
        <v>172</v>
      </c>
      <c r="AA592">
        <v>44426</v>
      </c>
      <c r="AB592" t="s">
        <v>1294</v>
      </c>
      <c r="AC592" t="s">
        <v>3098</v>
      </c>
      <c r="AD592">
        <v>30</v>
      </c>
      <c r="AE592" t="s">
        <v>3099</v>
      </c>
      <c r="AJ592" t="s">
        <v>3100</v>
      </c>
    </row>
    <row r="593" spans="1:36">
      <c r="A593">
        <v>5214</v>
      </c>
      <c r="B593" t="s">
        <v>174</v>
      </c>
      <c r="C593" t="s">
        <v>2244</v>
      </c>
      <c r="D593" t="s">
        <v>10892</v>
      </c>
      <c r="E593" t="s">
        <v>164</v>
      </c>
      <c r="F593" t="s">
        <v>10893</v>
      </c>
      <c r="G593" t="s">
        <v>4674</v>
      </c>
      <c r="H593" t="s">
        <v>10760</v>
      </c>
      <c r="I593" t="s">
        <v>10894</v>
      </c>
      <c r="J593" t="s">
        <v>10895</v>
      </c>
      <c r="K593" t="s">
        <v>8186</v>
      </c>
      <c r="L593" t="s">
        <v>720</v>
      </c>
      <c r="M593" t="s">
        <v>5</v>
      </c>
      <c r="N593" t="s">
        <v>10896</v>
      </c>
      <c r="O593" t="s">
        <v>10897</v>
      </c>
      <c r="P593">
        <v>34.756999999999998</v>
      </c>
      <c r="Q593">
        <v>-87.653000000000006</v>
      </c>
      <c r="U593" t="s">
        <v>10898</v>
      </c>
      <c r="V593" t="s">
        <v>10894</v>
      </c>
      <c r="W593" t="s">
        <v>3404</v>
      </c>
      <c r="X593" t="s">
        <v>308</v>
      </c>
      <c r="Y593" t="s">
        <v>5</v>
      </c>
      <c r="Z593" t="s">
        <v>7932</v>
      </c>
      <c r="AA593">
        <v>46064</v>
      </c>
      <c r="AB593" t="s">
        <v>10899</v>
      </c>
      <c r="AC593" t="s">
        <v>10900</v>
      </c>
      <c r="AD593">
        <v>21</v>
      </c>
    </row>
    <row r="594" spans="1:36">
      <c r="A594">
        <v>5215</v>
      </c>
      <c r="B594" t="s">
        <v>174</v>
      </c>
      <c r="C594" t="s">
        <v>2244</v>
      </c>
      <c r="D594" t="s">
        <v>10892</v>
      </c>
      <c r="E594" t="s">
        <v>164</v>
      </c>
      <c r="F594" t="s">
        <v>10901</v>
      </c>
      <c r="G594" t="s">
        <v>4674</v>
      </c>
      <c r="H594" t="s">
        <v>10760</v>
      </c>
      <c r="I594" t="s">
        <v>10894</v>
      </c>
      <c r="J594" t="s">
        <v>10902</v>
      </c>
      <c r="K594" t="s">
        <v>3404</v>
      </c>
      <c r="L594" t="s">
        <v>308</v>
      </c>
      <c r="M594" t="s">
        <v>5</v>
      </c>
      <c r="N594" t="s">
        <v>10903</v>
      </c>
      <c r="O594" t="s">
        <v>10897</v>
      </c>
      <c r="P594">
        <v>36.592500000000001</v>
      </c>
      <c r="Q594">
        <v>-86.587800000000001</v>
      </c>
      <c r="U594" t="s">
        <v>10898</v>
      </c>
      <c r="V594" t="s">
        <v>10894</v>
      </c>
      <c r="W594" t="s">
        <v>3404</v>
      </c>
      <c r="X594" t="s">
        <v>308</v>
      </c>
      <c r="Y594" t="s">
        <v>5</v>
      </c>
      <c r="Z594" t="s">
        <v>7932</v>
      </c>
      <c r="AA594">
        <v>46064</v>
      </c>
      <c r="AB594" t="s">
        <v>10905</v>
      </c>
      <c r="AC594" t="s">
        <v>10900</v>
      </c>
      <c r="AD594">
        <v>21</v>
      </c>
    </row>
    <row r="595" spans="1:36">
      <c r="A595">
        <v>5216</v>
      </c>
      <c r="B595" t="s">
        <v>174</v>
      </c>
      <c r="C595" t="s">
        <v>2244</v>
      </c>
      <c r="D595" t="s">
        <v>3101</v>
      </c>
      <c r="E595" t="s">
        <v>164</v>
      </c>
      <c r="F595" t="s">
        <v>3101</v>
      </c>
      <c r="G595" t="s">
        <v>2270</v>
      </c>
      <c r="H595" t="s">
        <v>2332</v>
      </c>
      <c r="I595" t="s">
        <v>3102</v>
      </c>
      <c r="J595" t="s">
        <v>3103</v>
      </c>
      <c r="K595" t="s">
        <v>3104</v>
      </c>
      <c r="L595" t="s">
        <v>170</v>
      </c>
      <c r="M595" t="s">
        <v>5</v>
      </c>
      <c r="N595">
        <v>93030</v>
      </c>
      <c r="O595" t="s">
        <v>3105</v>
      </c>
      <c r="P595">
        <v>34.2043541243129</v>
      </c>
      <c r="Q595">
        <v>-119.132623531631</v>
      </c>
      <c r="R595">
        <v>17</v>
      </c>
      <c r="U595" t="s">
        <v>3101</v>
      </c>
      <c r="V595" t="s">
        <v>3102</v>
      </c>
      <c r="W595" t="s">
        <v>3104</v>
      </c>
      <c r="X595" t="s">
        <v>170</v>
      </c>
      <c r="Y595" t="s">
        <v>5</v>
      </c>
      <c r="Z595" t="s">
        <v>172</v>
      </c>
      <c r="AA595">
        <v>44766</v>
      </c>
      <c r="AB595" t="s">
        <v>3106</v>
      </c>
      <c r="AC595" t="s">
        <v>3107</v>
      </c>
      <c r="AD595">
        <v>8</v>
      </c>
      <c r="AE595" t="s">
        <v>3108</v>
      </c>
      <c r="AJ595" t="s">
        <v>3102</v>
      </c>
    </row>
    <row r="596" spans="1:36">
      <c r="A596">
        <v>5217</v>
      </c>
      <c r="B596" t="s">
        <v>174</v>
      </c>
      <c r="C596" t="s">
        <v>2244</v>
      </c>
      <c r="D596" t="s">
        <v>3101</v>
      </c>
      <c r="E596" t="s">
        <v>164</v>
      </c>
      <c r="F596" t="s">
        <v>3101</v>
      </c>
      <c r="G596" t="s">
        <v>2270</v>
      </c>
      <c r="H596" t="s">
        <v>2271</v>
      </c>
      <c r="I596" t="s">
        <v>3102</v>
      </c>
      <c r="J596" t="s">
        <v>3103</v>
      </c>
      <c r="K596" t="s">
        <v>3104</v>
      </c>
      <c r="L596" t="s">
        <v>170</v>
      </c>
      <c r="M596" t="s">
        <v>5</v>
      </c>
      <c r="N596">
        <v>93030</v>
      </c>
      <c r="O596" t="s">
        <v>3105</v>
      </c>
      <c r="P596">
        <v>34.2043541243129</v>
      </c>
      <c r="Q596">
        <v>-119.132623531631</v>
      </c>
      <c r="R596">
        <v>18</v>
      </c>
      <c r="U596" t="s">
        <v>3101</v>
      </c>
      <c r="V596" t="s">
        <v>3102</v>
      </c>
      <c r="W596" t="s">
        <v>3104</v>
      </c>
      <c r="X596" t="s">
        <v>170</v>
      </c>
      <c r="Y596" t="s">
        <v>5</v>
      </c>
      <c r="Z596" t="s">
        <v>172</v>
      </c>
      <c r="AA596">
        <v>44766</v>
      </c>
      <c r="AB596" t="s">
        <v>3106</v>
      </c>
      <c r="AC596" t="s">
        <v>3107</v>
      </c>
      <c r="AD596">
        <v>8</v>
      </c>
      <c r="AE596" t="s">
        <v>3109</v>
      </c>
      <c r="AJ596" t="s">
        <v>3110</v>
      </c>
    </row>
    <row r="597" spans="1:36">
      <c r="A597">
        <v>5218</v>
      </c>
      <c r="B597" t="s">
        <v>198</v>
      </c>
      <c r="C597" t="s">
        <v>2244</v>
      </c>
      <c r="D597" t="s">
        <v>11182</v>
      </c>
      <c r="E597" t="s">
        <v>164</v>
      </c>
      <c r="F597" t="s">
        <v>11182</v>
      </c>
      <c r="G597" t="s">
        <v>2270</v>
      </c>
      <c r="H597" t="s">
        <v>2271</v>
      </c>
      <c r="I597" t="s">
        <v>2455</v>
      </c>
      <c r="K597" t="s">
        <v>1594</v>
      </c>
      <c r="L597" t="s">
        <v>308</v>
      </c>
      <c r="M597" t="s">
        <v>5</v>
      </c>
      <c r="N597">
        <v>38069</v>
      </c>
      <c r="O597" t="s">
        <v>1587</v>
      </c>
      <c r="P597">
        <v>35.402915620047601</v>
      </c>
      <c r="Q597">
        <v>-89.417311946036904</v>
      </c>
      <c r="S597">
        <v>43</v>
      </c>
      <c r="T597" t="s">
        <v>1595</v>
      </c>
      <c r="U597" t="s">
        <v>1588</v>
      </c>
      <c r="V597" t="s">
        <v>1584</v>
      </c>
      <c r="W597" t="s">
        <v>1589</v>
      </c>
      <c r="X597" t="s">
        <v>1179</v>
      </c>
      <c r="Y597" t="s">
        <v>1590</v>
      </c>
      <c r="Z597" t="s">
        <v>8379</v>
      </c>
      <c r="AB597" t="s">
        <v>10018</v>
      </c>
      <c r="AC597" t="s">
        <v>10301</v>
      </c>
      <c r="AD597">
        <v>12</v>
      </c>
      <c r="AE597" t="s">
        <v>11194</v>
      </c>
      <c r="AJ597" t="s">
        <v>2456</v>
      </c>
    </row>
    <row r="598" spans="1:36">
      <c r="A598">
        <v>5219</v>
      </c>
      <c r="B598" t="s">
        <v>174</v>
      </c>
      <c r="C598" t="s">
        <v>2244</v>
      </c>
      <c r="D598" t="s">
        <v>3111</v>
      </c>
      <c r="E598" t="s">
        <v>164</v>
      </c>
      <c r="F598" t="s">
        <v>3111</v>
      </c>
      <c r="G598" t="s">
        <v>2270</v>
      </c>
      <c r="H598" t="s">
        <v>2271</v>
      </c>
      <c r="I598" t="s">
        <v>3112</v>
      </c>
      <c r="J598" t="s">
        <v>3113</v>
      </c>
      <c r="K598" t="s">
        <v>3114</v>
      </c>
      <c r="L598" t="s">
        <v>188</v>
      </c>
      <c r="M598" t="s">
        <v>5</v>
      </c>
      <c r="N598">
        <v>27410</v>
      </c>
      <c r="O598" t="s">
        <v>3115</v>
      </c>
      <c r="P598">
        <v>36.07</v>
      </c>
      <c r="Q598">
        <v>-79.790000000000006</v>
      </c>
      <c r="R598">
        <v>20</v>
      </c>
      <c r="S598">
        <v>1</v>
      </c>
      <c r="T598" t="s">
        <v>1595</v>
      </c>
      <c r="U598" t="s">
        <v>3111</v>
      </c>
      <c r="V598" t="s">
        <v>3112</v>
      </c>
      <c r="W598" t="s">
        <v>3114</v>
      </c>
      <c r="X598" t="s">
        <v>188</v>
      </c>
      <c r="Y598" t="s">
        <v>5</v>
      </c>
      <c r="Z598" t="s">
        <v>647</v>
      </c>
      <c r="AA598">
        <v>44774</v>
      </c>
      <c r="AB598" t="s">
        <v>3116</v>
      </c>
      <c r="AC598" t="s">
        <v>3117</v>
      </c>
      <c r="AD598">
        <v>27</v>
      </c>
      <c r="AE598" t="s">
        <v>3118</v>
      </c>
      <c r="AJ598" t="s">
        <v>3112</v>
      </c>
    </row>
    <row r="599" spans="1:36">
      <c r="A599">
        <v>5220</v>
      </c>
      <c r="B599" t="s">
        <v>174</v>
      </c>
      <c r="C599" t="s">
        <v>2244</v>
      </c>
      <c r="D599" t="s">
        <v>6295</v>
      </c>
      <c r="F599" t="s">
        <v>6295</v>
      </c>
      <c r="G599" t="s">
        <v>4674</v>
      </c>
      <c r="H599" t="s">
        <v>2271</v>
      </c>
      <c r="I599" t="s">
        <v>10154</v>
      </c>
      <c r="J599" t="s">
        <v>10155</v>
      </c>
      <c r="K599" t="s">
        <v>1488</v>
      </c>
      <c r="L599" t="s">
        <v>170</v>
      </c>
      <c r="M599" t="s">
        <v>5</v>
      </c>
      <c r="N599">
        <v>92109</v>
      </c>
      <c r="P599">
        <v>32.803510000000003</v>
      </c>
      <c r="Q599">
        <v>-117.215</v>
      </c>
      <c r="U599" t="s">
        <v>6295</v>
      </c>
      <c r="V599" t="s">
        <v>10154</v>
      </c>
      <c r="W599" t="s">
        <v>1488</v>
      </c>
      <c r="X599" t="s">
        <v>170</v>
      </c>
      <c r="Y599" t="s">
        <v>5</v>
      </c>
      <c r="Z599" t="s">
        <v>6355</v>
      </c>
      <c r="AA599">
        <v>45923</v>
      </c>
      <c r="AB599" t="s">
        <v>10154</v>
      </c>
      <c r="AC599" t="s">
        <v>10156</v>
      </c>
      <c r="AD599">
        <v>27</v>
      </c>
    </row>
    <row r="600" spans="1:36">
      <c r="A600">
        <v>5221</v>
      </c>
      <c r="B600" t="s">
        <v>174</v>
      </c>
      <c r="C600" t="s">
        <v>2244</v>
      </c>
      <c r="D600" t="s">
        <v>3119</v>
      </c>
      <c r="E600" t="s">
        <v>164</v>
      </c>
      <c r="F600" t="s">
        <v>3119</v>
      </c>
      <c r="G600" t="s">
        <v>2270</v>
      </c>
      <c r="H600" t="s">
        <v>2271</v>
      </c>
      <c r="I600" t="s">
        <v>3120</v>
      </c>
      <c r="J600" t="s">
        <v>3121</v>
      </c>
      <c r="K600" t="s">
        <v>3122</v>
      </c>
      <c r="L600" t="s">
        <v>170</v>
      </c>
      <c r="M600" t="s">
        <v>5</v>
      </c>
      <c r="N600">
        <v>94550</v>
      </c>
      <c r="O600" t="s">
        <v>3123</v>
      </c>
      <c r="P600">
        <v>37.68</v>
      </c>
      <c r="Q600">
        <v>-121.76</v>
      </c>
      <c r="R600">
        <v>50</v>
      </c>
      <c r="S600">
        <v>1</v>
      </c>
      <c r="T600" t="s">
        <v>1595</v>
      </c>
      <c r="U600" t="s">
        <v>3119</v>
      </c>
      <c r="V600" t="s">
        <v>3120</v>
      </c>
      <c r="W600" t="s">
        <v>3122</v>
      </c>
      <c r="X600" t="s">
        <v>170</v>
      </c>
      <c r="Y600" t="s">
        <v>5</v>
      </c>
      <c r="Z600" t="s">
        <v>647</v>
      </c>
      <c r="AA600">
        <v>44774</v>
      </c>
      <c r="AB600" t="s">
        <v>3124</v>
      </c>
      <c r="AC600" t="s">
        <v>3125</v>
      </c>
      <c r="AD600">
        <v>25</v>
      </c>
      <c r="AE600" t="s">
        <v>1587</v>
      </c>
      <c r="AJ600" t="s">
        <v>3120</v>
      </c>
    </row>
    <row r="601" spans="1:36">
      <c r="A601">
        <v>5222</v>
      </c>
      <c r="B601" t="s">
        <v>174</v>
      </c>
      <c r="C601" t="s">
        <v>2244</v>
      </c>
      <c r="D601" t="s">
        <v>3126</v>
      </c>
      <c r="E601" t="s">
        <v>164</v>
      </c>
      <c r="F601" t="s">
        <v>3127</v>
      </c>
      <c r="G601" t="s">
        <v>2270</v>
      </c>
      <c r="H601" t="s">
        <v>2271</v>
      </c>
      <c r="I601" t="s">
        <v>3036</v>
      </c>
      <c r="J601" t="s">
        <v>3128</v>
      </c>
      <c r="K601" t="s">
        <v>3129</v>
      </c>
      <c r="L601" t="s">
        <v>170</v>
      </c>
      <c r="M601" t="s">
        <v>5</v>
      </c>
      <c r="N601" t="s">
        <v>3130</v>
      </c>
      <c r="O601" t="s">
        <v>3131</v>
      </c>
      <c r="P601">
        <v>37.651574455679302</v>
      </c>
      <c r="Q601">
        <v>-122.41473968861099</v>
      </c>
      <c r="R601">
        <v>37</v>
      </c>
      <c r="S601" t="s">
        <v>2435</v>
      </c>
      <c r="U601" t="s">
        <v>3126</v>
      </c>
      <c r="V601" t="s">
        <v>3036</v>
      </c>
      <c r="W601" t="s">
        <v>3129</v>
      </c>
      <c r="X601" t="s">
        <v>170</v>
      </c>
      <c r="Y601" t="s">
        <v>5</v>
      </c>
      <c r="Z601" t="s">
        <v>760</v>
      </c>
      <c r="AA601">
        <v>45335</v>
      </c>
      <c r="AC601" t="s">
        <v>3132</v>
      </c>
      <c r="AD601">
        <v>19</v>
      </c>
      <c r="AF601" t="s">
        <v>3133</v>
      </c>
      <c r="AG601" t="s">
        <v>3134</v>
      </c>
      <c r="AH601" t="s">
        <v>3135</v>
      </c>
      <c r="AJ601" t="s">
        <v>3036</v>
      </c>
    </row>
    <row r="602" spans="1:36">
      <c r="A602">
        <v>5223</v>
      </c>
      <c r="B602" t="s">
        <v>174</v>
      </c>
      <c r="C602" t="s">
        <v>2244</v>
      </c>
      <c r="D602" t="s">
        <v>3126</v>
      </c>
      <c r="E602" t="s">
        <v>164</v>
      </c>
      <c r="F602" t="s">
        <v>3127</v>
      </c>
      <c r="G602" t="s">
        <v>2247</v>
      </c>
      <c r="H602" t="s">
        <v>2282</v>
      </c>
      <c r="I602" t="s">
        <v>3036</v>
      </c>
      <c r="J602" t="s">
        <v>3128</v>
      </c>
      <c r="K602" t="s">
        <v>3129</v>
      </c>
      <c r="L602" t="s">
        <v>170</v>
      </c>
      <c r="M602" t="s">
        <v>5</v>
      </c>
      <c r="N602" t="s">
        <v>3130</v>
      </c>
      <c r="O602" t="s">
        <v>3131</v>
      </c>
      <c r="P602">
        <v>37.651574455679302</v>
      </c>
      <c r="Q602">
        <v>-122.41473968861099</v>
      </c>
      <c r="R602">
        <v>38</v>
      </c>
      <c r="S602" t="s">
        <v>2435</v>
      </c>
      <c r="U602" t="s">
        <v>3126</v>
      </c>
      <c r="V602" t="s">
        <v>3036</v>
      </c>
      <c r="W602" t="s">
        <v>3129</v>
      </c>
      <c r="X602" t="s">
        <v>170</v>
      </c>
      <c r="Y602" t="s">
        <v>5</v>
      </c>
      <c r="Z602" t="s">
        <v>760</v>
      </c>
      <c r="AA602">
        <v>45335</v>
      </c>
      <c r="AC602" t="s">
        <v>3132</v>
      </c>
      <c r="AD602">
        <v>19</v>
      </c>
      <c r="AF602" t="s">
        <v>3133</v>
      </c>
      <c r="AG602" t="s">
        <v>3134</v>
      </c>
      <c r="AH602" t="s">
        <v>3135</v>
      </c>
      <c r="AJ602" t="s">
        <v>3036</v>
      </c>
    </row>
    <row r="603" spans="1:36">
      <c r="A603">
        <v>5224</v>
      </c>
      <c r="B603" t="s">
        <v>198</v>
      </c>
      <c r="C603" t="s">
        <v>2244</v>
      </c>
      <c r="D603" t="s">
        <v>2116</v>
      </c>
      <c r="E603" t="s">
        <v>164</v>
      </c>
      <c r="F603" t="s">
        <v>2117</v>
      </c>
      <c r="G603" t="s">
        <v>2270</v>
      </c>
      <c r="H603" t="s">
        <v>2271</v>
      </c>
      <c r="I603" t="s">
        <v>2118</v>
      </c>
      <c r="J603" t="s">
        <v>2119</v>
      </c>
      <c r="K603" t="s">
        <v>1222</v>
      </c>
      <c r="L603" t="s">
        <v>170</v>
      </c>
      <c r="M603" t="s">
        <v>5</v>
      </c>
      <c r="N603">
        <v>90067</v>
      </c>
      <c r="P603">
        <v>34.059593517784897</v>
      </c>
      <c r="Q603">
        <v>-118.41392254509501</v>
      </c>
      <c r="S603">
        <v>54</v>
      </c>
      <c r="T603" t="s">
        <v>822</v>
      </c>
      <c r="U603" t="s">
        <v>2116</v>
      </c>
      <c r="V603" t="s">
        <v>2118</v>
      </c>
      <c r="W603" t="s">
        <v>1222</v>
      </c>
      <c r="X603" t="s">
        <v>1222</v>
      </c>
      <c r="Y603" t="s">
        <v>5</v>
      </c>
      <c r="Z603" t="s">
        <v>172</v>
      </c>
      <c r="AA603">
        <v>44781</v>
      </c>
      <c r="AB603" t="s">
        <v>2120</v>
      </c>
      <c r="AC603" t="s">
        <v>3136</v>
      </c>
      <c r="AD603">
        <v>30</v>
      </c>
      <c r="AE603" t="s">
        <v>2122</v>
      </c>
      <c r="AJ603" t="s">
        <v>2123</v>
      </c>
    </row>
    <row r="604" spans="1:36">
      <c r="A604">
        <v>5225</v>
      </c>
      <c r="B604" t="s">
        <v>198</v>
      </c>
      <c r="C604" t="s">
        <v>2244</v>
      </c>
      <c r="D604" t="s">
        <v>1973</v>
      </c>
      <c r="E604" t="s">
        <v>164</v>
      </c>
      <c r="F604" t="s">
        <v>1969</v>
      </c>
      <c r="G604" t="s">
        <v>2270</v>
      </c>
      <c r="H604" t="s">
        <v>2271</v>
      </c>
      <c r="I604" t="s">
        <v>1970</v>
      </c>
      <c r="K604" t="s">
        <v>1971</v>
      </c>
      <c r="L604" t="s">
        <v>214</v>
      </c>
      <c r="M604" t="s">
        <v>6</v>
      </c>
      <c r="N604" t="s">
        <v>1972</v>
      </c>
      <c r="P604">
        <v>42.296901815874001</v>
      </c>
      <c r="Q604">
        <v>-82.985760473662907</v>
      </c>
      <c r="S604">
        <v>45</v>
      </c>
      <c r="T604" t="s">
        <v>822</v>
      </c>
      <c r="U604" t="s">
        <v>1973</v>
      </c>
      <c r="V604" t="s">
        <v>1974</v>
      </c>
      <c r="W604" t="s">
        <v>1975</v>
      </c>
      <c r="X604" t="s">
        <v>1976</v>
      </c>
      <c r="Y604" t="s">
        <v>1977</v>
      </c>
      <c r="Z604" t="s">
        <v>172</v>
      </c>
      <c r="AA604">
        <v>45096</v>
      </c>
      <c r="AB604" t="s">
        <v>1978</v>
      </c>
      <c r="AC604" t="s">
        <v>3137</v>
      </c>
      <c r="AD604">
        <v>25</v>
      </c>
      <c r="AE604" t="s">
        <v>1980</v>
      </c>
      <c r="AJ604" t="s">
        <v>1970</v>
      </c>
    </row>
    <row r="605" spans="1:36">
      <c r="A605">
        <v>5226</v>
      </c>
      <c r="B605" t="s">
        <v>174</v>
      </c>
      <c r="C605" t="s">
        <v>2244</v>
      </c>
      <c r="D605" t="s">
        <v>3138</v>
      </c>
      <c r="E605" t="s">
        <v>164</v>
      </c>
      <c r="F605" t="s">
        <v>3139</v>
      </c>
      <c r="G605" t="s">
        <v>2270</v>
      </c>
      <c r="H605" t="s">
        <v>2314</v>
      </c>
      <c r="I605" t="s">
        <v>1981</v>
      </c>
      <c r="K605" t="s">
        <v>2111</v>
      </c>
      <c r="L605" t="s">
        <v>804</v>
      </c>
      <c r="M605" t="s">
        <v>5</v>
      </c>
      <c r="P605">
        <v>40.495539904811999</v>
      </c>
      <c r="Q605">
        <v>-86.131014737889004</v>
      </c>
      <c r="S605">
        <v>23</v>
      </c>
      <c r="T605" t="s">
        <v>822</v>
      </c>
      <c r="U605" t="s">
        <v>1973</v>
      </c>
      <c r="V605" t="s">
        <v>3140</v>
      </c>
      <c r="W605" t="s">
        <v>2112</v>
      </c>
      <c r="X605" t="s">
        <v>1976</v>
      </c>
      <c r="Y605" t="s">
        <v>1977</v>
      </c>
      <c r="Z605" t="s">
        <v>172</v>
      </c>
      <c r="AA605">
        <v>44781</v>
      </c>
      <c r="AB605" t="s">
        <v>3141</v>
      </c>
      <c r="AC605" t="s">
        <v>3142</v>
      </c>
      <c r="AD605">
        <v>20</v>
      </c>
      <c r="AE605" t="s">
        <v>3143</v>
      </c>
      <c r="AJ605" t="s">
        <v>1981</v>
      </c>
    </row>
    <row r="606" spans="1:36">
      <c r="A606">
        <v>5227</v>
      </c>
      <c r="B606" t="s">
        <v>174</v>
      </c>
      <c r="C606" t="s">
        <v>2244</v>
      </c>
      <c r="D606" t="s">
        <v>10157</v>
      </c>
      <c r="F606" t="s">
        <v>10157</v>
      </c>
      <c r="G606" t="s">
        <v>4674</v>
      </c>
      <c r="H606" t="s">
        <v>2271</v>
      </c>
      <c r="I606" t="s">
        <v>10158</v>
      </c>
      <c r="J606" t="s">
        <v>10159</v>
      </c>
      <c r="K606" t="s">
        <v>1612</v>
      </c>
      <c r="L606" t="s">
        <v>1613</v>
      </c>
      <c r="M606" t="s">
        <v>5</v>
      </c>
      <c r="N606">
        <v>23452</v>
      </c>
      <c r="O606" t="s">
        <v>10160</v>
      </c>
      <c r="P606">
        <v>36.818750000000001</v>
      </c>
      <c r="Q606">
        <v>-76.064139999999995</v>
      </c>
      <c r="R606">
        <v>2700</v>
      </c>
      <c r="U606" t="s">
        <v>10157</v>
      </c>
      <c r="V606" t="s">
        <v>10158</v>
      </c>
      <c r="W606" t="s">
        <v>1612</v>
      </c>
      <c r="X606" t="s">
        <v>1613</v>
      </c>
      <c r="Y606" t="s">
        <v>5</v>
      </c>
      <c r="Z606" t="s">
        <v>6355</v>
      </c>
      <c r="AA606">
        <v>45923</v>
      </c>
      <c r="AB606" t="s">
        <v>10158</v>
      </c>
      <c r="AC606" t="s">
        <v>10161</v>
      </c>
      <c r="AD606">
        <v>28</v>
      </c>
    </row>
    <row r="607" spans="1:36">
      <c r="A607">
        <v>5228</v>
      </c>
      <c r="B607" t="s">
        <v>174</v>
      </c>
      <c r="C607" t="s">
        <v>2244</v>
      </c>
      <c r="D607" t="s">
        <v>2138</v>
      </c>
      <c r="E607" t="s">
        <v>176</v>
      </c>
      <c r="F607" t="s">
        <v>2139</v>
      </c>
      <c r="G607" t="s">
        <v>2270</v>
      </c>
      <c r="H607" t="s">
        <v>2271</v>
      </c>
      <c r="I607" t="s">
        <v>2141</v>
      </c>
      <c r="J607" t="s">
        <v>2142</v>
      </c>
      <c r="K607" t="s">
        <v>561</v>
      </c>
      <c r="L607" t="s">
        <v>214</v>
      </c>
      <c r="M607" t="s">
        <v>6</v>
      </c>
      <c r="N607" t="s">
        <v>2143</v>
      </c>
      <c r="O607" t="s">
        <v>2144</v>
      </c>
      <c r="P607">
        <v>45.325596926363403</v>
      </c>
      <c r="Q607">
        <v>-75.836900830691306</v>
      </c>
      <c r="U607" t="s">
        <v>2145</v>
      </c>
      <c r="V607" t="s">
        <v>2141</v>
      </c>
      <c r="W607" t="s">
        <v>2146</v>
      </c>
      <c r="X607" t="s">
        <v>842</v>
      </c>
      <c r="Y607" t="s">
        <v>5</v>
      </c>
      <c r="Z607" t="s">
        <v>8379</v>
      </c>
      <c r="AB607" t="s">
        <v>2147</v>
      </c>
      <c r="AC607" t="s">
        <v>10302</v>
      </c>
      <c r="AD607">
        <v>29</v>
      </c>
      <c r="AE607" t="s">
        <v>2149</v>
      </c>
      <c r="AJ607" t="s">
        <v>2150</v>
      </c>
    </row>
    <row r="608" spans="1:36">
      <c r="A608">
        <v>5229</v>
      </c>
      <c r="B608" t="s">
        <v>174</v>
      </c>
      <c r="C608" t="s">
        <v>2244</v>
      </c>
      <c r="D608" t="s">
        <v>10162</v>
      </c>
      <c r="F608" t="s">
        <v>10162</v>
      </c>
      <c r="G608" t="s">
        <v>4674</v>
      </c>
      <c r="H608" t="s">
        <v>2271</v>
      </c>
      <c r="I608" t="s">
        <v>10163</v>
      </c>
      <c r="J608" t="s">
        <v>10164</v>
      </c>
      <c r="K608" t="s">
        <v>10165</v>
      </c>
      <c r="L608" t="s">
        <v>10166</v>
      </c>
      <c r="M608" t="s">
        <v>957</v>
      </c>
      <c r="N608">
        <v>66679</v>
      </c>
      <c r="P608">
        <v>25.78276</v>
      </c>
      <c r="Q608">
        <v>-100.05355</v>
      </c>
      <c r="U608" t="s">
        <v>10162</v>
      </c>
      <c r="V608" t="s">
        <v>10163</v>
      </c>
      <c r="Y608" t="s">
        <v>1011</v>
      </c>
      <c r="Z608" t="s">
        <v>6355</v>
      </c>
      <c r="AA608">
        <v>45923</v>
      </c>
      <c r="AB608" t="s">
        <v>10163</v>
      </c>
      <c r="AC608" t="s">
        <v>10167</v>
      </c>
      <c r="AD608">
        <v>26</v>
      </c>
    </row>
    <row r="609" spans="1:36">
      <c r="A609">
        <v>5230</v>
      </c>
      <c r="B609" t="s">
        <v>198</v>
      </c>
      <c r="C609" t="s">
        <v>2244</v>
      </c>
      <c r="D609" t="s">
        <v>10168</v>
      </c>
      <c r="F609" t="s">
        <v>10168</v>
      </c>
      <c r="G609" t="s">
        <v>4674</v>
      </c>
      <c r="H609" t="s">
        <v>2271</v>
      </c>
      <c r="I609" t="s">
        <v>10169</v>
      </c>
      <c r="J609" t="s">
        <v>10170</v>
      </c>
      <c r="K609" t="s">
        <v>9022</v>
      </c>
      <c r="L609" t="s">
        <v>188</v>
      </c>
      <c r="M609" t="s">
        <v>5</v>
      </c>
      <c r="N609">
        <v>27302</v>
      </c>
      <c r="O609" t="s">
        <v>10171</v>
      </c>
      <c r="P609">
        <v>36.059019999999997</v>
      </c>
      <c r="Q609">
        <v>-79.330719999999999</v>
      </c>
      <c r="U609" t="s">
        <v>10172</v>
      </c>
      <c r="V609" t="s">
        <v>10173</v>
      </c>
      <c r="W609" t="s">
        <v>10175</v>
      </c>
      <c r="X609" t="s">
        <v>10174</v>
      </c>
      <c r="Y609" t="s">
        <v>10176</v>
      </c>
      <c r="Z609" t="s">
        <v>6355</v>
      </c>
      <c r="AA609">
        <v>45923</v>
      </c>
      <c r="AB609" t="s">
        <v>10177</v>
      </c>
      <c r="AC609" t="s">
        <v>10178</v>
      </c>
      <c r="AD609">
        <v>31</v>
      </c>
      <c r="AE609" t="s">
        <v>10189</v>
      </c>
    </row>
    <row r="610" spans="1:36">
      <c r="A610">
        <v>5231</v>
      </c>
      <c r="B610" t="s">
        <v>174</v>
      </c>
      <c r="C610" t="s">
        <v>2244</v>
      </c>
      <c r="D610" t="s">
        <v>3144</v>
      </c>
      <c r="E610" t="s">
        <v>176</v>
      </c>
      <c r="F610" t="s">
        <v>3145</v>
      </c>
      <c r="G610" t="s">
        <v>2247</v>
      </c>
      <c r="H610" t="s">
        <v>2345</v>
      </c>
      <c r="I610" t="s">
        <v>3146</v>
      </c>
      <c r="J610" t="s">
        <v>3147</v>
      </c>
      <c r="K610" t="s">
        <v>3148</v>
      </c>
      <c r="L610" t="s">
        <v>1342</v>
      </c>
      <c r="M610" t="s">
        <v>957</v>
      </c>
      <c r="N610">
        <v>85340</v>
      </c>
      <c r="O610" t="s">
        <v>3149</v>
      </c>
      <c r="P610">
        <v>27.9457475363449</v>
      </c>
      <c r="Q610">
        <v>-110.81219400000001</v>
      </c>
      <c r="U610" t="s">
        <v>3144</v>
      </c>
      <c r="V610" t="s">
        <v>3146</v>
      </c>
      <c r="W610" t="s">
        <v>3150</v>
      </c>
      <c r="X610" t="s">
        <v>1300</v>
      </c>
      <c r="Y610" t="s">
        <v>5</v>
      </c>
      <c r="Z610" t="s">
        <v>172</v>
      </c>
      <c r="AA610">
        <v>44430</v>
      </c>
      <c r="AB610" t="s">
        <v>3151</v>
      </c>
      <c r="AC610" t="s">
        <v>3152</v>
      </c>
      <c r="AD610">
        <v>21</v>
      </c>
      <c r="AE610" t="s">
        <v>3153</v>
      </c>
      <c r="AJ610" t="s">
        <v>3154</v>
      </c>
    </row>
    <row r="611" spans="1:36">
      <c r="A611">
        <v>5232</v>
      </c>
      <c r="B611" t="s">
        <v>174</v>
      </c>
      <c r="C611" t="s">
        <v>2244</v>
      </c>
      <c r="D611" t="s">
        <v>3144</v>
      </c>
      <c r="E611" t="s">
        <v>176</v>
      </c>
      <c r="F611" t="s">
        <v>3155</v>
      </c>
      <c r="G611" t="s">
        <v>2247</v>
      </c>
      <c r="H611" t="s">
        <v>2345</v>
      </c>
      <c r="I611" t="s">
        <v>3146</v>
      </c>
      <c r="J611" t="s">
        <v>3156</v>
      </c>
      <c r="K611" t="s">
        <v>3157</v>
      </c>
      <c r="L611" t="s">
        <v>1342</v>
      </c>
      <c r="M611" t="s">
        <v>957</v>
      </c>
      <c r="N611">
        <v>83118</v>
      </c>
      <c r="O611" t="s">
        <v>3158</v>
      </c>
      <c r="P611">
        <v>29.188919279666401</v>
      </c>
      <c r="Q611">
        <v>-111.007330631701</v>
      </c>
      <c r="R611">
        <v>175</v>
      </c>
      <c r="U611" t="s">
        <v>3144</v>
      </c>
      <c r="V611" t="s">
        <v>3146</v>
      </c>
      <c r="W611" t="s">
        <v>3150</v>
      </c>
      <c r="X611" t="s">
        <v>1300</v>
      </c>
      <c r="Y611" t="s">
        <v>5</v>
      </c>
      <c r="Z611" t="s">
        <v>172</v>
      </c>
      <c r="AA611">
        <v>44430</v>
      </c>
      <c r="AB611" t="s">
        <v>3151</v>
      </c>
      <c r="AC611" t="s">
        <v>3152</v>
      </c>
      <c r="AD611">
        <v>21</v>
      </c>
      <c r="AE611" t="s">
        <v>3153</v>
      </c>
      <c r="AJ611" t="s">
        <v>3154</v>
      </c>
    </row>
    <row r="612" spans="1:36">
      <c r="A612">
        <v>5233</v>
      </c>
      <c r="B612" t="s">
        <v>174</v>
      </c>
      <c r="C612" t="s">
        <v>2244</v>
      </c>
      <c r="D612" t="s">
        <v>3144</v>
      </c>
      <c r="E612" t="s">
        <v>176</v>
      </c>
      <c r="F612" t="s">
        <v>3159</v>
      </c>
      <c r="G612" t="s">
        <v>2247</v>
      </c>
      <c r="H612" t="s">
        <v>2345</v>
      </c>
      <c r="I612" t="s">
        <v>3146</v>
      </c>
      <c r="J612" t="s">
        <v>3160</v>
      </c>
      <c r="K612" t="s">
        <v>3114</v>
      </c>
      <c r="L612" t="s">
        <v>188</v>
      </c>
      <c r="M612" t="s">
        <v>5</v>
      </c>
      <c r="N612">
        <v>27409</v>
      </c>
      <c r="O612" t="s">
        <v>3161</v>
      </c>
      <c r="P612">
        <v>36.077802478806703</v>
      </c>
      <c r="Q612">
        <v>-79.9735268616718</v>
      </c>
      <c r="U612" t="s">
        <v>3144</v>
      </c>
      <c r="V612" t="s">
        <v>3146</v>
      </c>
      <c r="W612" t="s">
        <v>3150</v>
      </c>
      <c r="X612" t="s">
        <v>1300</v>
      </c>
      <c r="Y612" t="s">
        <v>5</v>
      </c>
      <c r="Z612" t="s">
        <v>172</v>
      </c>
      <c r="AA612">
        <v>44430</v>
      </c>
      <c r="AB612" t="s">
        <v>3151</v>
      </c>
      <c r="AC612" t="s">
        <v>3152</v>
      </c>
      <c r="AD612">
        <v>21</v>
      </c>
      <c r="AE612" t="s">
        <v>3153</v>
      </c>
      <c r="AJ612" t="s">
        <v>3154</v>
      </c>
    </row>
    <row r="613" spans="1:36">
      <c r="A613">
        <v>5234</v>
      </c>
      <c r="B613" t="s">
        <v>174</v>
      </c>
      <c r="C613" t="s">
        <v>2244</v>
      </c>
      <c r="D613" t="s">
        <v>3162</v>
      </c>
      <c r="E613" t="s">
        <v>164</v>
      </c>
      <c r="F613" t="s">
        <v>3162</v>
      </c>
      <c r="G613" t="s">
        <v>2270</v>
      </c>
      <c r="H613" t="s">
        <v>2271</v>
      </c>
      <c r="I613" t="s">
        <v>3163</v>
      </c>
      <c r="J613" t="s">
        <v>3164</v>
      </c>
      <c r="K613" t="s">
        <v>820</v>
      </c>
      <c r="L613" t="s">
        <v>170</v>
      </c>
      <c r="M613" t="s">
        <v>5</v>
      </c>
      <c r="N613">
        <v>94539</v>
      </c>
      <c r="O613" t="s">
        <v>3165</v>
      </c>
      <c r="P613">
        <v>37.464952295042799</v>
      </c>
      <c r="Q613">
        <v>-121.918059545037</v>
      </c>
      <c r="R613">
        <v>75</v>
      </c>
      <c r="U613" t="s">
        <v>3162</v>
      </c>
      <c r="V613" t="s">
        <v>3163</v>
      </c>
      <c r="W613" t="s">
        <v>820</v>
      </c>
      <c r="X613" t="s">
        <v>170</v>
      </c>
      <c r="Y613" t="s">
        <v>5</v>
      </c>
      <c r="Z613" t="s">
        <v>172</v>
      </c>
      <c r="AA613">
        <v>44766</v>
      </c>
      <c r="AB613" t="s">
        <v>3166</v>
      </c>
      <c r="AC613" t="s">
        <v>3167</v>
      </c>
      <c r="AD613">
        <v>25</v>
      </c>
      <c r="AE613" t="s">
        <v>3168</v>
      </c>
      <c r="AJ613" t="s">
        <v>3169</v>
      </c>
    </row>
    <row r="614" spans="1:36">
      <c r="A614">
        <v>5235</v>
      </c>
      <c r="B614" t="s">
        <v>174</v>
      </c>
      <c r="C614" t="s">
        <v>2244</v>
      </c>
      <c r="D614" t="s">
        <v>1384</v>
      </c>
      <c r="E614" t="s">
        <v>164</v>
      </c>
      <c r="F614" t="s">
        <v>3170</v>
      </c>
      <c r="G614" t="s">
        <v>2270</v>
      </c>
      <c r="H614" t="s">
        <v>2271</v>
      </c>
      <c r="I614" t="s">
        <v>2175</v>
      </c>
      <c r="J614" t="s">
        <v>1395</v>
      </c>
      <c r="K614" t="s">
        <v>1390</v>
      </c>
      <c r="L614" t="s">
        <v>755</v>
      </c>
      <c r="M614" t="s">
        <v>5</v>
      </c>
      <c r="N614">
        <v>78725</v>
      </c>
      <c r="O614" t="s">
        <v>1396</v>
      </c>
      <c r="P614">
        <v>30.23</v>
      </c>
      <c r="Q614">
        <v>-97.61</v>
      </c>
      <c r="R614">
        <v>800</v>
      </c>
      <c r="S614">
        <v>100</v>
      </c>
      <c r="T614" t="s">
        <v>1595</v>
      </c>
      <c r="U614" t="s">
        <v>1384</v>
      </c>
      <c r="V614" t="s">
        <v>1386</v>
      </c>
      <c r="W614" t="s">
        <v>1390</v>
      </c>
      <c r="X614" t="s">
        <v>755</v>
      </c>
      <c r="Y614" t="s">
        <v>5</v>
      </c>
      <c r="Z614" t="s">
        <v>172</v>
      </c>
      <c r="AA614">
        <v>45304</v>
      </c>
      <c r="AB614" t="s">
        <v>1397</v>
      </c>
      <c r="AC614" t="s">
        <v>3171</v>
      </c>
      <c r="AD614">
        <v>29</v>
      </c>
      <c r="AE614" t="s">
        <v>1587</v>
      </c>
      <c r="AJ614" t="s">
        <v>2179</v>
      </c>
    </row>
    <row r="615" spans="1:36">
      <c r="A615">
        <v>5236</v>
      </c>
      <c r="B615" t="s">
        <v>174</v>
      </c>
      <c r="C615" t="s">
        <v>2244</v>
      </c>
      <c r="D615" t="s">
        <v>2173</v>
      </c>
      <c r="E615" t="s">
        <v>164</v>
      </c>
      <c r="F615" t="s">
        <v>3172</v>
      </c>
      <c r="G615" t="s">
        <v>2270</v>
      </c>
      <c r="H615" t="s">
        <v>2271</v>
      </c>
      <c r="I615" t="s">
        <v>2165</v>
      </c>
      <c r="J615" t="s">
        <v>2166</v>
      </c>
      <c r="K615" t="s">
        <v>2167</v>
      </c>
      <c r="L615" t="s">
        <v>182</v>
      </c>
      <c r="M615" t="s">
        <v>5</v>
      </c>
      <c r="N615">
        <v>89434</v>
      </c>
      <c r="O615" t="s">
        <v>2176</v>
      </c>
      <c r="P615">
        <v>39.537645995166699</v>
      </c>
      <c r="Q615">
        <v>-119.438986058471</v>
      </c>
      <c r="R615">
        <v>600</v>
      </c>
      <c r="S615">
        <v>20</v>
      </c>
      <c r="T615" t="s">
        <v>2671</v>
      </c>
      <c r="U615" t="s">
        <v>3173</v>
      </c>
      <c r="V615" t="s">
        <v>1386</v>
      </c>
      <c r="W615" t="s">
        <v>1390</v>
      </c>
      <c r="X615" t="s">
        <v>755</v>
      </c>
      <c r="Y615" t="s">
        <v>5</v>
      </c>
      <c r="Z615" t="s">
        <v>172</v>
      </c>
      <c r="AA615">
        <v>45096</v>
      </c>
      <c r="AB615" t="s">
        <v>3174</v>
      </c>
      <c r="AC615" t="s">
        <v>3175</v>
      </c>
      <c r="AD615">
        <v>29</v>
      </c>
      <c r="AE615" t="s">
        <v>3176</v>
      </c>
      <c r="AJ615" t="s">
        <v>2171</v>
      </c>
    </row>
    <row r="616" spans="1:36">
      <c r="A616">
        <v>5237</v>
      </c>
      <c r="B616" t="s">
        <v>174</v>
      </c>
      <c r="C616" t="s">
        <v>2244</v>
      </c>
      <c r="D616" t="s">
        <v>2173</v>
      </c>
      <c r="E616" t="s">
        <v>164</v>
      </c>
      <c r="F616" t="s">
        <v>3172</v>
      </c>
      <c r="G616" t="s">
        <v>2270</v>
      </c>
      <c r="H616" t="s">
        <v>2332</v>
      </c>
      <c r="I616" t="s">
        <v>2165</v>
      </c>
      <c r="J616" t="s">
        <v>2166</v>
      </c>
      <c r="K616" t="s">
        <v>2167</v>
      </c>
      <c r="L616" t="s">
        <v>182</v>
      </c>
      <c r="M616" t="s">
        <v>5</v>
      </c>
      <c r="N616">
        <v>89434</v>
      </c>
      <c r="O616" t="s">
        <v>2176</v>
      </c>
      <c r="P616">
        <v>39.537645995166699</v>
      </c>
      <c r="Q616">
        <v>-119.438986058471</v>
      </c>
      <c r="R616">
        <v>600</v>
      </c>
      <c r="S616">
        <v>20</v>
      </c>
      <c r="T616" t="s">
        <v>2671</v>
      </c>
      <c r="U616" t="s">
        <v>3173</v>
      </c>
      <c r="V616" t="s">
        <v>1386</v>
      </c>
      <c r="W616" t="s">
        <v>1390</v>
      </c>
      <c r="X616" t="s">
        <v>755</v>
      </c>
      <c r="Y616" t="s">
        <v>5</v>
      </c>
      <c r="Z616" t="s">
        <v>172</v>
      </c>
      <c r="AA616">
        <v>45096</v>
      </c>
      <c r="AB616" t="s">
        <v>3174</v>
      </c>
      <c r="AC616" t="s">
        <v>3175</v>
      </c>
      <c r="AD616">
        <v>29</v>
      </c>
      <c r="AE616" t="s">
        <v>3176</v>
      </c>
      <c r="AJ616" t="s">
        <v>2171</v>
      </c>
    </row>
    <row r="617" spans="1:36">
      <c r="A617">
        <v>5238</v>
      </c>
      <c r="B617" t="s">
        <v>392</v>
      </c>
      <c r="C617" t="s">
        <v>2244</v>
      </c>
      <c r="D617" t="s">
        <v>2173</v>
      </c>
      <c r="E617" t="s">
        <v>164</v>
      </c>
      <c r="F617" t="s">
        <v>10558</v>
      </c>
      <c r="G617" t="s">
        <v>2031</v>
      </c>
      <c r="H617" t="s">
        <v>10559</v>
      </c>
      <c r="I617" t="s">
        <v>10560</v>
      </c>
      <c r="J617" t="s">
        <v>10561</v>
      </c>
      <c r="K617" t="s">
        <v>10562</v>
      </c>
      <c r="L617" t="s">
        <v>755</v>
      </c>
      <c r="M617" t="s">
        <v>5</v>
      </c>
      <c r="N617">
        <v>77423</v>
      </c>
      <c r="P617">
        <v>29.790500000000002</v>
      </c>
      <c r="Q617">
        <v>-95.944999999999993</v>
      </c>
      <c r="R617">
        <v>1500</v>
      </c>
      <c r="S617">
        <v>40</v>
      </c>
      <c r="T617" t="s">
        <v>2671</v>
      </c>
      <c r="U617" t="s">
        <v>3173</v>
      </c>
      <c r="V617" t="s">
        <v>1386</v>
      </c>
      <c r="W617" t="s">
        <v>1390</v>
      </c>
      <c r="X617" t="s">
        <v>755</v>
      </c>
      <c r="Y617" t="s">
        <v>5</v>
      </c>
      <c r="Z617" t="s">
        <v>7932</v>
      </c>
      <c r="AA617">
        <v>46057</v>
      </c>
      <c r="AB617" t="s">
        <v>10563</v>
      </c>
      <c r="AC617" t="s">
        <v>10565</v>
      </c>
      <c r="AD617">
        <v>33</v>
      </c>
      <c r="AE617" t="s">
        <v>10564</v>
      </c>
    </row>
    <row r="618" spans="1:36">
      <c r="A618">
        <v>5239</v>
      </c>
      <c r="B618" t="s">
        <v>174</v>
      </c>
      <c r="C618" t="s">
        <v>2244</v>
      </c>
      <c r="D618" t="s">
        <v>2173</v>
      </c>
      <c r="E618" t="s">
        <v>164</v>
      </c>
      <c r="F618" t="s">
        <v>2151</v>
      </c>
      <c r="G618" t="s">
        <v>7769</v>
      </c>
      <c r="H618" t="s">
        <v>7920</v>
      </c>
      <c r="I618" t="s">
        <v>2152</v>
      </c>
      <c r="J618" t="s">
        <v>2153</v>
      </c>
      <c r="K618" t="s">
        <v>2154</v>
      </c>
      <c r="L618" t="s">
        <v>170</v>
      </c>
      <c r="M618" t="s">
        <v>5</v>
      </c>
      <c r="N618">
        <v>95330</v>
      </c>
      <c r="P618">
        <v>37.800722319275501</v>
      </c>
      <c r="Q618">
        <v>-121.288822076386</v>
      </c>
      <c r="S618">
        <v>40</v>
      </c>
      <c r="T618" t="s">
        <v>822</v>
      </c>
      <c r="U618" t="s">
        <v>1384</v>
      </c>
      <c r="V618" t="s">
        <v>1386</v>
      </c>
      <c r="W618" t="s">
        <v>1390</v>
      </c>
      <c r="X618" t="s">
        <v>755</v>
      </c>
      <c r="Y618" t="s">
        <v>5</v>
      </c>
      <c r="Z618" t="s">
        <v>8379</v>
      </c>
      <c r="AB618" t="s">
        <v>2155</v>
      </c>
      <c r="AC618" t="s">
        <v>10314</v>
      </c>
      <c r="AD618">
        <v>21</v>
      </c>
      <c r="AE618" t="s">
        <v>2156</v>
      </c>
      <c r="AJ618" t="s">
        <v>2152</v>
      </c>
    </row>
    <row r="619" spans="1:36">
      <c r="A619">
        <v>5240</v>
      </c>
      <c r="B619" t="s">
        <v>198</v>
      </c>
      <c r="C619" t="s">
        <v>2244</v>
      </c>
      <c r="D619" t="s">
        <v>9144</v>
      </c>
      <c r="E619" t="s">
        <v>164</v>
      </c>
      <c r="F619" t="s">
        <v>9145</v>
      </c>
      <c r="G619" t="s">
        <v>2031</v>
      </c>
      <c r="H619" t="s">
        <v>7990</v>
      </c>
      <c r="I619" t="s">
        <v>1386</v>
      </c>
      <c r="J619" t="s">
        <v>9146</v>
      </c>
      <c r="K619" t="s">
        <v>9147</v>
      </c>
      <c r="L619" t="s">
        <v>9148</v>
      </c>
      <c r="M619" t="s">
        <v>957</v>
      </c>
      <c r="P619">
        <v>25.686599999999999</v>
      </c>
      <c r="Q619">
        <v>-100.31610000000001</v>
      </c>
      <c r="R619">
        <v>8000</v>
      </c>
      <c r="S619">
        <v>1000000</v>
      </c>
      <c r="T619" t="s">
        <v>9151</v>
      </c>
      <c r="U619" t="s">
        <v>9144</v>
      </c>
      <c r="V619" t="s">
        <v>1386</v>
      </c>
      <c r="W619" t="s">
        <v>1390</v>
      </c>
      <c r="X619" t="s">
        <v>755</v>
      </c>
      <c r="Y619" t="s">
        <v>5</v>
      </c>
      <c r="Z619" t="s">
        <v>7932</v>
      </c>
      <c r="AA619">
        <v>45867</v>
      </c>
      <c r="AB619" t="s">
        <v>9149</v>
      </c>
      <c r="AC619" t="s">
        <v>10304</v>
      </c>
      <c r="AD619">
        <v>22</v>
      </c>
      <c r="AE619" t="s">
        <v>9150</v>
      </c>
    </row>
    <row r="620" spans="1:36">
      <c r="A620">
        <v>5241</v>
      </c>
      <c r="B620" t="s">
        <v>174</v>
      </c>
      <c r="C620" t="s">
        <v>2244</v>
      </c>
      <c r="D620" t="s">
        <v>3177</v>
      </c>
      <c r="E620" t="s">
        <v>164</v>
      </c>
      <c r="F620" t="s">
        <v>3178</v>
      </c>
      <c r="G620" t="s">
        <v>2270</v>
      </c>
      <c r="H620" t="s">
        <v>2271</v>
      </c>
      <c r="I620" t="s">
        <v>3179</v>
      </c>
      <c r="J620" t="s">
        <v>3180</v>
      </c>
      <c r="K620" t="s">
        <v>3181</v>
      </c>
      <c r="L620" t="s">
        <v>1418</v>
      </c>
      <c r="M620" t="s">
        <v>5</v>
      </c>
      <c r="N620">
        <v>32771</v>
      </c>
      <c r="O620" t="s">
        <v>3182</v>
      </c>
      <c r="P620">
        <v>28.809553698485601</v>
      </c>
      <c r="Q620">
        <v>-81.317012245256393</v>
      </c>
      <c r="R620">
        <v>30</v>
      </c>
      <c r="U620" t="s">
        <v>3178</v>
      </c>
      <c r="V620" t="s">
        <v>3179</v>
      </c>
      <c r="W620" t="s">
        <v>3181</v>
      </c>
      <c r="X620" t="s">
        <v>1418</v>
      </c>
      <c r="Y620" t="s">
        <v>5</v>
      </c>
      <c r="Z620" t="s">
        <v>172</v>
      </c>
      <c r="AA620">
        <v>44766</v>
      </c>
      <c r="AB620" t="s">
        <v>2482</v>
      </c>
      <c r="AC620" t="s">
        <v>3183</v>
      </c>
      <c r="AD620">
        <v>9</v>
      </c>
      <c r="AE620" t="s">
        <v>3184</v>
      </c>
      <c r="AJ620" t="s">
        <v>3185</v>
      </c>
    </row>
    <row r="621" spans="1:36">
      <c r="A621">
        <v>5242</v>
      </c>
      <c r="B621" t="s">
        <v>174</v>
      </c>
      <c r="C621" t="s">
        <v>2244</v>
      </c>
      <c r="D621" t="s">
        <v>2184</v>
      </c>
      <c r="F621" t="s">
        <v>2184</v>
      </c>
      <c r="G621" t="s">
        <v>4674</v>
      </c>
      <c r="H621" t="s">
        <v>2271</v>
      </c>
      <c r="I621" t="s">
        <v>10179</v>
      </c>
      <c r="J621" t="s">
        <v>10180</v>
      </c>
      <c r="K621" t="s">
        <v>9187</v>
      </c>
      <c r="L621" t="s">
        <v>878</v>
      </c>
      <c r="M621" t="s">
        <v>5</v>
      </c>
      <c r="N621">
        <v>40324</v>
      </c>
      <c r="O621" t="s">
        <v>10181</v>
      </c>
      <c r="P621">
        <v>38.26258</v>
      </c>
      <c r="Q621">
        <v>-84.531800000000004</v>
      </c>
      <c r="U621" t="s">
        <v>2184</v>
      </c>
      <c r="V621" t="s">
        <v>10182</v>
      </c>
      <c r="W621" t="s">
        <v>1705</v>
      </c>
      <c r="X621" t="s">
        <v>755</v>
      </c>
      <c r="Y621" t="s">
        <v>5</v>
      </c>
      <c r="Z621" t="s">
        <v>6355</v>
      </c>
      <c r="AA621">
        <v>45923</v>
      </c>
      <c r="AB621" t="s">
        <v>10183</v>
      </c>
      <c r="AC621" t="s">
        <v>10184</v>
      </c>
      <c r="AD621">
        <v>30</v>
      </c>
    </row>
    <row r="622" spans="1:36">
      <c r="A622">
        <v>5243</v>
      </c>
      <c r="B622" t="s">
        <v>174</v>
      </c>
      <c r="C622" t="s">
        <v>2244</v>
      </c>
      <c r="D622" t="s">
        <v>3186</v>
      </c>
      <c r="E622" t="s">
        <v>164</v>
      </c>
      <c r="F622" t="s">
        <v>3186</v>
      </c>
      <c r="G622" t="s">
        <v>2270</v>
      </c>
      <c r="H622" t="s">
        <v>2271</v>
      </c>
      <c r="I622" t="s">
        <v>3187</v>
      </c>
      <c r="J622" t="s">
        <v>3188</v>
      </c>
      <c r="K622" t="s">
        <v>2415</v>
      </c>
      <c r="L622" t="s">
        <v>170</v>
      </c>
      <c r="M622" t="s">
        <v>5</v>
      </c>
      <c r="N622">
        <v>90670</v>
      </c>
      <c r="O622" t="s">
        <v>3189</v>
      </c>
      <c r="P622">
        <v>33.94</v>
      </c>
      <c r="Q622">
        <v>-118.07</v>
      </c>
      <c r="R622">
        <v>1000</v>
      </c>
      <c r="S622">
        <v>25.6</v>
      </c>
      <c r="T622" t="s">
        <v>3190</v>
      </c>
      <c r="U622" t="s">
        <v>3186</v>
      </c>
      <c r="V622" t="s">
        <v>3187</v>
      </c>
      <c r="W622" t="s">
        <v>2415</v>
      </c>
      <c r="X622" t="s">
        <v>170</v>
      </c>
      <c r="Y622" t="s">
        <v>5</v>
      </c>
      <c r="Z622" t="s">
        <v>647</v>
      </c>
      <c r="AA622">
        <v>44774</v>
      </c>
      <c r="AB622" t="s">
        <v>3191</v>
      </c>
      <c r="AC622" t="s">
        <v>3192</v>
      </c>
      <c r="AD622">
        <v>28</v>
      </c>
      <c r="AE622" t="s">
        <v>3193</v>
      </c>
      <c r="AJ622" t="s">
        <v>3194</v>
      </c>
    </row>
    <row r="623" spans="1:36">
      <c r="A623">
        <v>5244</v>
      </c>
      <c r="B623" t="s">
        <v>174</v>
      </c>
      <c r="C623" t="s">
        <v>2244</v>
      </c>
      <c r="D623" t="s">
        <v>3195</v>
      </c>
      <c r="E623" t="s">
        <v>164</v>
      </c>
      <c r="F623" t="s">
        <v>3195</v>
      </c>
      <c r="G623" t="s">
        <v>2270</v>
      </c>
      <c r="H623" t="s">
        <v>2271</v>
      </c>
      <c r="I623" t="s">
        <v>3196</v>
      </c>
      <c r="J623" t="s">
        <v>3197</v>
      </c>
      <c r="K623" t="s">
        <v>477</v>
      </c>
      <c r="L623" t="s">
        <v>149</v>
      </c>
      <c r="M623" t="s">
        <v>6</v>
      </c>
      <c r="N623" t="s">
        <v>3198</v>
      </c>
      <c r="O623" t="s">
        <v>3199</v>
      </c>
      <c r="P623">
        <v>46.802972955208297</v>
      </c>
      <c r="Q623">
        <v>-71.251161519520394</v>
      </c>
      <c r="R623">
        <v>73</v>
      </c>
      <c r="U623" t="s">
        <v>3200</v>
      </c>
      <c r="V623" t="s">
        <v>3196</v>
      </c>
      <c r="W623" t="s">
        <v>477</v>
      </c>
      <c r="X623" t="s">
        <v>149</v>
      </c>
      <c r="Y623" t="s">
        <v>6</v>
      </c>
      <c r="Z623" t="s">
        <v>2254</v>
      </c>
      <c r="AA623">
        <v>44420</v>
      </c>
      <c r="AB623" t="s">
        <v>3201</v>
      </c>
      <c r="AC623" t="s">
        <v>3202</v>
      </c>
      <c r="AD623">
        <v>30</v>
      </c>
      <c r="AE623" t="s">
        <v>3203</v>
      </c>
      <c r="AJ623" t="s">
        <v>3204</v>
      </c>
    </row>
    <row r="624" spans="1:36">
      <c r="A624">
        <v>5245</v>
      </c>
      <c r="B624" t="s">
        <v>198</v>
      </c>
      <c r="C624" t="s">
        <v>2244</v>
      </c>
      <c r="D624" t="s">
        <v>10185</v>
      </c>
      <c r="F624" t="s">
        <v>10185</v>
      </c>
      <c r="G624" t="s">
        <v>4674</v>
      </c>
      <c r="H624" t="s">
        <v>2271</v>
      </c>
      <c r="I624" t="s">
        <v>2190</v>
      </c>
      <c r="J624" t="s">
        <v>1007</v>
      </c>
      <c r="K624" t="s">
        <v>9911</v>
      </c>
      <c r="L624" t="s">
        <v>916</v>
      </c>
      <c r="M624" t="s">
        <v>5</v>
      </c>
      <c r="U624" t="s">
        <v>10185</v>
      </c>
      <c r="V624" t="s">
        <v>2190</v>
      </c>
      <c r="W624" t="s">
        <v>1099</v>
      </c>
      <c r="X624" t="s">
        <v>916</v>
      </c>
      <c r="Y624" t="s">
        <v>5</v>
      </c>
      <c r="Z624" t="s">
        <v>6355</v>
      </c>
      <c r="AA624">
        <v>45923</v>
      </c>
      <c r="AB624" t="s">
        <v>2190</v>
      </c>
      <c r="AC624" t="s">
        <v>10186</v>
      </c>
      <c r="AD624">
        <v>26</v>
      </c>
      <c r="AE624" t="s">
        <v>10190</v>
      </c>
    </row>
    <row r="625" spans="1:38">
      <c r="A625">
        <v>5246</v>
      </c>
      <c r="B625" t="s">
        <v>174</v>
      </c>
      <c r="C625" t="s">
        <v>2244</v>
      </c>
      <c r="D625" t="s">
        <v>10187</v>
      </c>
      <c r="F625" t="s">
        <v>10187</v>
      </c>
      <c r="G625" t="s">
        <v>4674</v>
      </c>
      <c r="H625" t="s">
        <v>2271</v>
      </c>
      <c r="I625" t="s">
        <v>9989</v>
      </c>
      <c r="J625" t="s">
        <v>10188</v>
      </c>
      <c r="K625" t="s">
        <v>2796</v>
      </c>
      <c r="L625" t="s">
        <v>808</v>
      </c>
      <c r="M625" t="s">
        <v>5</v>
      </c>
      <c r="N625">
        <v>14513</v>
      </c>
      <c r="O625" t="s">
        <v>9991</v>
      </c>
      <c r="P625">
        <v>43.026229999999998</v>
      </c>
      <c r="Q625">
        <v>-77.090069999999997</v>
      </c>
      <c r="U625" t="s">
        <v>10187</v>
      </c>
      <c r="V625" t="s">
        <v>9989</v>
      </c>
      <c r="W625" t="s">
        <v>2796</v>
      </c>
      <c r="X625" t="s">
        <v>808</v>
      </c>
      <c r="Y625" t="s">
        <v>5</v>
      </c>
      <c r="Z625" t="s">
        <v>6355</v>
      </c>
      <c r="AA625">
        <v>45923</v>
      </c>
      <c r="AB625" t="s">
        <v>9989</v>
      </c>
      <c r="AC625" t="s">
        <v>9993</v>
      </c>
      <c r="AD625">
        <v>22</v>
      </c>
    </row>
    <row r="626" spans="1:38">
      <c r="A626">
        <v>5247</v>
      </c>
      <c r="B626" t="s">
        <v>174</v>
      </c>
      <c r="C626" t="s">
        <v>2244</v>
      </c>
      <c r="D626" t="s">
        <v>10906</v>
      </c>
      <c r="E626" t="s">
        <v>164</v>
      </c>
      <c r="F626" t="s">
        <v>10907</v>
      </c>
      <c r="G626" t="s">
        <v>4674</v>
      </c>
      <c r="H626" t="s">
        <v>10760</v>
      </c>
      <c r="I626" t="s">
        <v>10908</v>
      </c>
      <c r="J626" t="s">
        <v>10909</v>
      </c>
      <c r="K626" t="s">
        <v>10910</v>
      </c>
      <c r="L626" t="s">
        <v>308</v>
      </c>
      <c r="M626" t="s">
        <v>5</v>
      </c>
      <c r="N626" t="s">
        <v>10911</v>
      </c>
      <c r="O626" t="s">
        <v>10912</v>
      </c>
      <c r="P626">
        <v>35.603000000000002</v>
      </c>
      <c r="Q626">
        <v>85.918499999999995</v>
      </c>
      <c r="R626">
        <v>75</v>
      </c>
      <c r="U626" t="s">
        <v>10913</v>
      </c>
      <c r="V626" t="s">
        <v>10914</v>
      </c>
      <c r="W626" t="s">
        <v>10915</v>
      </c>
      <c r="X626" t="s">
        <v>2067</v>
      </c>
      <c r="Y626" t="s">
        <v>1011</v>
      </c>
      <c r="Z626" t="s">
        <v>7932</v>
      </c>
      <c r="AA626">
        <v>46064</v>
      </c>
      <c r="AB626" t="s">
        <v>10916</v>
      </c>
      <c r="AC626" t="s">
        <v>10917</v>
      </c>
      <c r="AD626">
        <v>25</v>
      </c>
    </row>
    <row r="627" spans="1:38">
      <c r="A627">
        <v>5248</v>
      </c>
      <c r="B627" t="s">
        <v>174</v>
      </c>
      <c r="C627" t="s">
        <v>2244</v>
      </c>
      <c r="D627" t="s">
        <v>6487</v>
      </c>
      <c r="E627" t="s">
        <v>164</v>
      </c>
      <c r="F627" t="s">
        <v>6487</v>
      </c>
      <c r="G627" t="s">
        <v>6488</v>
      </c>
      <c r="H627" t="s">
        <v>2271</v>
      </c>
      <c r="I627" t="s">
        <v>6489</v>
      </c>
      <c r="J627" t="s">
        <v>6490</v>
      </c>
      <c r="K627" t="s">
        <v>6491</v>
      </c>
      <c r="L627" t="s">
        <v>1613</v>
      </c>
      <c r="M627" t="s">
        <v>5</v>
      </c>
      <c r="N627">
        <v>23606</v>
      </c>
      <c r="O627" t="s">
        <v>6492</v>
      </c>
      <c r="P627">
        <v>37.088059999999999</v>
      </c>
      <c r="Q627">
        <v>-76.470500000000001</v>
      </c>
      <c r="R627">
        <v>100</v>
      </c>
      <c r="U627" t="s">
        <v>6487</v>
      </c>
      <c r="V627" t="s">
        <v>6489</v>
      </c>
      <c r="W627" t="s">
        <v>6491</v>
      </c>
      <c r="X627" t="s">
        <v>1613</v>
      </c>
      <c r="Y627" t="s">
        <v>5</v>
      </c>
      <c r="Z627" t="s">
        <v>7853</v>
      </c>
      <c r="AB627" t="s">
        <v>6489</v>
      </c>
      <c r="AC627" t="s">
        <v>8080</v>
      </c>
      <c r="AD627">
        <v>36</v>
      </c>
      <c r="AE627" t="s">
        <v>7889</v>
      </c>
      <c r="AJ627" t="s">
        <v>6493</v>
      </c>
      <c r="AL627" t="s">
        <v>6494</v>
      </c>
    </row>
    <row r="628" spans="1:38">
      <c r="A628">
        <v>5249</v>
      </c>
      <c r="B628" t="s">
        <v>174</v>
      </c>
      <c r="C628" t="s">
        <v>2244</v>
      </c>
      <c r="D628" t="s">
        <v>10239</v>
      </c>
      <c r="E628" t="s">
        <v>164</v>
      </c>
      <c r="F628" t="s">
        <v>10239</v>
      </c>
      <c r="G628" t="s">
        <v>2031</v>
      </c>
      <c r="H628" t="s">
        <v>2271</v>
      </c>
      <c r="I628" t="s">
        <v>10240</v>
      </c>
      <c r="J628" t="s">
        <v>10241</v>
      </c>
      <c r="K628" t="s">
        <v>8362</v>
      </c>
      <c r="L628" t="s">
        <v>170</v>
      </c>
      <c r="M628" t="s">
        <v>5</v>
      </c>
      <c r="N628">
        <v>90245</v>
      </c>
      <c r="O628" t="s">
        <v>10242</v>
      </c>
      <c r="P628">
        <v>33.921500000000002</v>
      </c>
      <c r="Q628">
        <v>-118.39700000000001</v>
      </c>
      <c r="R628">
        <v>20</v>
      </c>
      <c r="S628">
        <v>12</v>
      </c>
      <c r="T628" t="s">
        <v>1648</v>
      </c>
      <c r="U628" t="s">
        <v>10239</v>
      </c>
      <c r="V628" t="s">
        <v>10240</v>
      </c>
      <c r="W628" t="s">
        <v>8362</v>
      </c>
      <c r="X628" t="s">
        <v>170</v>
      </c>
      <c r="Y628" t="s">
        <v>5</v>
      </c>
      <c r="Z628" t="s">
        <v>7932</v>
      </c>
      <c r="AA628">
        <v>45924</v>
      </c>
      <c r="AB628" t="s">
        <v>313</v>
      </c>
      <c r="AC628" t="s">
        <v>10324</v>
      </c>
      <c r="AD628">
        <v>28</v>
      </c>
      <c r="AF628" t="s">
        <v>10243</v>
      </c>
      <c r="AG628" t="s">
        <v>10244</v>
      </c>
      <c r="AH628" t="s">
        <v>10242</v>
      </c>
    </row>
    <row r="629" spans="1:38">
      <c r="A629">
        <v>5250</v>
      </c>
      <c r="B629" t="s">
        <v>174</v>
      </c>
      <c r="C629" t="s">
        <v>2244</v>
      </c>
      <c r="D629" t="s">
        <v>2206</v>
      </c>
      <c r="F629" t="s">
        <v>2206</v>
      </c>
      <c r="G629" t="s">
        <v>4674</v>
      </c>
      <c r="H629" t="s">
        <v>2271</v>
      </c>
      <c r="I629" t="s">
        <v>4637</v>
      </c>
      <c r="J629" t="s">
        <v>10194</v>
      </c>
      <c r="K629" t="s">
        <v>1237</v>
      </c>
      <c r="L629" t="s">
        <v>308</v>
      </c>
      <c r="M629" t="s">
        <v>5</v>
      </c>
      <c r="N629">
        <v>37416</v>
      </c>
      <c r="P629">
        <v>35.084440000000001</v>
      </c>
      <c r="Q629">
        <v>-85.145120000000006</v>
      </c>
      <c r="U629" t="s">
        <v>2206</v>
      </c>
      <c r="V629" t="s">
        <v>4637</v>
      </c>
      <c r="W629" t="s">
        <v>10195</v>
      </c>
      <c r="X629" t="s">
        <v>1613</v>
      </c>
      <c r="Y629" t="s">
        <v>5</v>
      </c>
      <c r="Z629" t="s">
        <v>6355</v>
      </c>
      <c r="AA629">
        <v>45923</v>
      </c>
      <c r="AB629" t="s">
        <v>10196</v>
      </c>
      <c r="AC629" t="s">
        <v>10197</v>
      </c>
      <c r="AD629">
        <v>30</v>
      </c>
    </row>
    <row r="630" spans="1:38">
      <c r="A630">
        <v>5251</v>
      </c>
      <c r="B630" t="s">
        <v>174</v>
      </c>
      <c r="C630" t="s">
        <v>2244</v>
      </c>
      <c r="D630" t="s">
        <v>10198</v>
      </c>
      <c r="F630" t="s">
        <v>10198</v>
      </c>
      <c r="G630" t="s">
        <v>4674</v>
      </c>
      <c r="H630" t="s">
        <v>2271</v>
      </c>
      <c r="I630" t="s">
        <v>10199</v>
      </c>
      <c r="J630" t="s">
        <v>10200</v>
      </c>
      <c r="K630" t="s">
        <v>10201</v>
      </c>
      <c r="L630" t="s">
        <v>477</v>
      </c>
      <c r="M630" t="s">
        <v>6</v>
      </c>
      <c r="N630" t="s">
        <v>10202</v>
      </c>
      <c r="O630" t="s">
        <v>10203</v>
      </c>
      <c r="P630">
        <v>45.247019999999999</v>
      </c>
      <c r="Q630">
        <v>-73.787549999999996</v>
      </c>
      <c r="U630" t="s">
        <v>10198</v>
      </c>
      <c r="V630" t="s">
        <v>10199</v>
      </c>
      <c r="W630" t="s">
        <v>10201</v>
      </c>
      <c r="X630" t="s">
        <v>477</v>
      </c>
      <c r="Y630" t="s">
        <v>6</v>
      </c>
      <c r="Z630" t="s">
        <v>6355</v>
      </c>
      <c r="AA630">
        <v>45923</v>
      </c>
      <c r="AB630" t="s">
        <v>10199</v>
      </c>
      <c r="AC630" t="s">
        <v>10204</v>
      </c>
      <c r="AD630">
        <v>29</v>
      </c>
    </row>
    <row r="631" spans="1:38">
      <c r="A631">
        <v>5252</v>
      </c>
      <c r="B631" t="s">
        <v>174</v>
      </c>
      <c r="C631" t="s">
        <v>2244</v>
      </c>
      <c r="D631" t="s">
        <v>3205</v>
      </c>
      <c r="E631" t="s">
        <v>164</v>
      </c>
      <c r="F631" t="s">
        <v>3205</v>
      </c>
      <c r="G631" t="s">
        <v>2247</v>
      </c>
      <c r="H631" t="s">
        <v>2282</v>
      </c>
      <c r="I631" t="s">
        <v>3206</v>
      </c>
      <c r="J631" t="s">
        <v>3207</v>
      </c>
      <c r="K631" t="s">
        <v>3208</v>
      </c>
      <c r="L631" t="s">
        <v>170</v>
      </c>
      <c r="M631" t="s">
        <v>5</v>
      </c>
      <c r="N631">
        <v>92688</v>
      </c>
      <c r="O631" t="s">
        <v>3209</v>
      </c>
      <c r="P631">
        <v>33.637099394388102</v>
      </c>
      <c r="Q631">
        <v>-117.602319545141</v>
      </c>
      <c r="R631">
        <v>75</v>
      </c>
      <c r="U631" t="s">
        <v>3210</v>
      </c>
      <c r="V631" t="s">
        <v>3211</v>
      </c>
      <c r="W631" t="s">
        <v>3208</v>
      </c>
      <c r="X631" t="s">
        <v>170</v>
      </c>
      <c r="Y631" t="s">
        <v>5</v>
      </c>
      <c r="Z631" t="s">
        <v>172</v>
      </c>
      <c r="AA631">
        <v>44766</v>
      </c>
      <c r="AB631" t="s">
        <v>2482</v>
      </c>
      <c r="AC631" t="s">
        <v>3212</v>
      </c>
      <c r="AD631">
        <v>26</v>
      </c>
      <c r="AE631" t="s">
        <v>3213</v>
      </c>
      <c r="AJ631" t="s">
        <v>3214</v>
      </c>
    </row>
    <row r="632" spans="1:38">
      <c r="A632">
        <v>5253</v>
      </c>
      <c r="B632" t="s">
        <v>174</v>
      </c>
      <c r="C632" t="s">
        <v>2244</v>
      </c>
      <c r="D632" t="s">
        <v>9880</v>
      </c>
      <c r="E632" t="s">
        <v>164</v>
      </c>
      <c r="F632" t="s">
        <v>2023</v>
      </c>
      <c r="G632" t="s">
        <v>7769</v>
      </c>
      <c r="H632" t="s">
        <v>7920</v>
      </c>
      <c r="I632" t="s">
        <v>9881</v>
      </c>
      <c r="J632" t="s">
        <v>2025</v>
      </c>
      <c r="K632" t="s">
        <v>2026</v>
      </c>
      <c r="L632" t="s">
        <v>786</v>
      </c>
      <c r="M632" t="s">
        <v>5</v>
      </c>
      <c r="N632">
        <v>29651</v>
      </c>
      <c r="P632">
        <v>34.903791455879599</v>
      </c>
      <c r="Q632">
        <v>-82.223654234240797</v>
      </c>
      <c r="R632">
        <v>100</v>
      </c>
      <c r="S632">
        <v>1</v>
      </c>
      <c r="T632" t="s">
        <v>822</v>
      </c>
      <c r="U632" t="s">
        <v>9880</v>
      </c>
      <c r="V632" t="s">
        <v>9881</v>
      </c>
      <c r="W632" t="s">
        <v>9732</v>
      </c>
      <c r="Y632" t="s">
        <v>2514</v>
      </c>
      <c r="Z632" t="s">
        <v>8379</v>
      </c>
      <c r="AB632" t="s">
        <v>9884</v>
      </c>
      <c r="AC632" t="s">
        <v>10313</v>
      </c>
      <c r="AD632">
        <v>18</v>
      </c>
      <c r="AE632" t="s">
        <v>9883</v>
      </c>
      <c r="AJ632" t="s">
        <v>2028</v>
      </c>
    </row>
    <row r="633" spans="1:38">
      <c r="A633">
        <v>5254</v>
      </c>
      <c r="B633" t="s">
        <v>174</v>
      </c>
      <c r="C633" t="s">
        <v>2244</v>
      </c>
      <c r="D633" t="s">
        <v>10208</v>
      </c>
      <c r="F633" t="s">
        <v>10208</v>
      </c>
      <c r="G633" t="s">
        <v>4674</v>
      </c>
      <c r="H633" t="s">
        <v>2271</v>
      </c>
      <c r="I633" t="s">
        <v>10205</v>
      </c>
      <c r="J633" t="s">
        <v>10207</v>
      </c>
      <c r="K633" t="s">
        <v>2026</v>
      </c>
      <c r="L633" t="s">
        <v>786</v>
      </c>
      <c r="M633" t="s">
        <v>5</v>
      </c>
      <c r="N633">
        <v>29651</v>
      </c>
      <c r="P633">
        <v>34.90963</v>
      </c>
      <c r="Q633">
        <v>-82.222170000000006</v>
      </c>
      <c r="U633" t="s">
        <v>10208</v>
      </c>
      <c r="V633" t="s">
        <v>10205</v>
      </c>
      <c r="W633" t="s">
        <v>9732</v>
      </c>
      <c r="Y633" t="s">
        <v>2514</v>
      </c>
      <c r="Z633" t="s">
        <v>6355</v>
      </c>
      <c r="AA633">
        <v>45923</v>
      </c>
      <c r="AB633" t="s">
        <v>10206</v>
      </c>
      <c r="AC633" t="s">
        <v>10323</v>
      </c>
      <c r="AD633">
        <v>29</v>
      </c>
    </row>
    <row r="634" spans="1:38">
      <c r="A634">
        <v>5255</v>
      </c>
      <c r="B634" t="s">
        <v>174</v>
      </c>
      <c r="C634" t="s">
        <v>2244</v>
      </c>
      <c r="D634" t="s">
        <v>3215</v>
      </c>
      <c r="E634" t="s">
        <v>164</v>
      </c>
      <c r="F634" t="s">
        <v>3215</v>
      </c>
      <c r="G634" t="s">
        <v>2270</v>
      </c>
      <c r="H634" t="s">
        <v>2271</v>
      </c>
      <c r="I634" t="s">
        <v>3216</v>
      </c>
      <c r="J634" t="s">
        <v>3217</v>
      </c>
      <c r="K634" t="s">
        <v>3218</v>
      </c>
      <c r="L634" t="s">
        <v>1300</v>
      </c>
      <c r="M634" t="s">
        <v>5</v>
      </c>
      <c r="N634">
        <v>15212</v>
      </c>
      <c r="O634" t="s">
        <v>3219</v>
      </c>
      <c r="P634">
        <v>40.448261170753</v>
      </c>
      <c r="Q634">
        <v>-80.003139601883902</v>
      </c>
      <c r="R634">
        <v>300</v>
      </c>
      <c r="U634" t="s">
        <v>3215</v>
      </c>
      <c r="V634" t="s">
        <v>3216</v>
      </c>
      <c r="W634" t="s">
        <v>3218</v>
      </c>
      <c r="X634" t="s">
        <v>1300</v>
      </c>
      <c r="Y634" t="s">
        <v>5</v>
      </c>
      <c r="Z634" t="s">
        <v>2254</v>
      </c>
      <c r="AA634">
        <v>44420</v>
      </c>
      <c r="AB634" t="s">
        <v>3220</v>
      </c>
      <c r="AC634" t="s">
        <v>3221</v>
      </c>
      <c r="AD634">
        <v>28</v>
      </c>
      <c r="AE634" t="s">
        <v>3222</v>
      </c>
      <c r="AJ634" t="s">
        <v>3223</v>
      </c>
    </row>
    <row r="635" spans="1:38">
      <c r="A635">
        <v>5256</v>
      </c>
      <c r="B635" t="s">
        <v>174</v>
      </c>
      <c r="C635" t="s">
        <v>2244</v>
      </c>
      <c r="D635" t="s">
        <v>10918</v>
      </c>
      <c r="E635" t="s">
        <v>164</v>
      </c>
      <c r="F635" t="s">
        <v>10919</v>
      </c>
      <c r="G635" t="s">
        <v>10759</v>
      </c>
      <c r="H635" t="s">
        <v>10760</v>
      </c>
      <c r="I635" t="s">
        <v>10920</v>
      </c>
      <c r="J635" t="s">
        <v>10921</v>
      </c>
      <c r="K635" t="s">
        <v>3026</v>
      </c>
      <c r="L635" t="s">
        <v>3027</v>
      </c>
      <c r="M635" t="s">
        <v>5</v>
      </c>
      <c r="N635" t="s">
        <v>3028</v>
      </c>
      <c r="O635" t="s">
        <v>10922</v>
      </c>
      <c r="P635">
        <v>42.793599999999998</v>
      </c>
      <c r="Q635">
        <v>-71.503399999999999</v>
      </c>
      <c r="R635">
        <v>600</v>
      </c>
      <c r="U635" t="s">
        <v>10923</v>
      </c>
      <c r="V635" t="s">
        <v>10920</v>
      </c>
      <c r="W635" t="s">
        <v>835</v>
      </c>
      <c r="X635" t="s">
        <v>836</v>
      </c>
      <c r="Y635" t="s">
        <v>5</v>
      </c>
      <c r="Z635" t="s">
        <v>7932</v>
      </c>
      <c r="AA635">
        <v>46064</v>
      </c>
      <c r="AB635" t="s">
        <v>10924</v>
      </c>
      <c r="AC635" t="s">
        <v>10925</v>
      </c>
      <c r="AD635">
        <v>21</v>
      </c>
    </row>
    <row r="636" spans="1:38">
      <c r="A636">
        <v>5257</v>
      </c>
      <c r="B636" t="s">
        <v>174</v>
      </c>
      <c r="C636" t="s">
        <v>2244</v>
      </c>
      <c r="D636" t="s">
        <v>10926</v>
      </c>
      <c r="E636" t="s">
        <v>164</v>
      </c>
      <c r="F636" t="s">
        <v>10927</v>
      </c>
      <c r="G636" t="s">
        <v>10759</v>
      </c>
      <c r="H636" t="s">
        <v>10760</v>
      </c>
      <c r="I636" t="s">
        <v>10928</v>
      </c>
      <c r="J636" t="s">
        <v>10929</v>
      </c>
      <c r="K636" t="s">
        <v>6016</v>
      </c>
      <c r="L636" t="s">
        <v>720</v>
      </c>
      <c r="M636" t="s">
        <v>5</v>
      </c>
      <c r="N636" t="s">
        <v>10930</v>
      </c>
      <c r="O636" t="s">
        <v>10931</v>
      </c>
      <c r="P636">
        <v>34.614800000000002</v>
      </c>
      <c r="Q636">
        <v>86.968699999999998</v>
      </c>
      <c r="U636" t="s">
        <v>10932</v>
      </c>
      <c r="V636" t="s">
        <v>10928</v>
      </c>
      <c r="W636" t="s">
        <v>10933</v>
      </c>
      <c r="Y636" t="s">
        <v>907</v>
      </c>
      <c r="Z636" t="s">
        <v>7932</v>
      </c>
      <c r="AA636">
        <v>46064</v>
      </c>
      <c r="AB636" t="s">
        <v>10934</v>
      </c>
      <c r="AC636" t="s">
        <v>10935</v>
      </c>
      <c r="AD636">
        <v>19</v>
      </c>
      <c r="AE636" t="s">
        <v>10936</v>
      </c>
      <c r="AG636">
        <v>1</v>
      </c>
    </row>
    <row r="637" spans="1:38">
      <c r="A637">
        <v>5258</v>
      </c>
      <c r="B637" t="s">
        <v>9759</v>
      </c>
      <c r="C637" t="s">
        <v>2244</v>
      </c>
      <c r="D637" t="s">
        <v>2213</v>
      </c>
      <c r="E637" t="s">
        <v>164</v>
      </c>
      <c r="F637" t="s">
        <v>2214</v>
      </c>
      <c r="G637" t="s">
        <v>2247</v>
      </c>
      <c r="H637" t="s">
        <v>2282</v>
      </c>
      <c r="I637" t="s">
        <v>2215</v>
      </c>
      <c r="J637" t="s">
        <v>3224</v>
      </c>
      <c r="K637" t="s">
        <v>2217</v>
      </c>
      <c r="L637" t="s">
        <v>436</v>
      </c>
      <c r="M637" t="s">
        <v>5</v>
      </c>
      <c r="N637">
        <v>48640</v>
      </c>
      <c r="O637" t="s">
        <v>2218</v>
      </c>
      <c r="P637">
        <v>43.605437468755703</v>
      </c>
      <c r="Q637">
        <v>-84.207996060187597</v>
      </c>
      <c r="R637">
        <v>52</v>
      </c>
      <c r="S637">
        <v>600</v>
      </c>
      <c r="T637" t="s">
        <v>1648</v>
      </c>
      <c r="U637" t="s">
        <v>3225</v>
      </c>
      <c r="V637" t="s">
        <v>2215</v>
      </c>
      <c r="W637" t="s">
        <v>2217</v>
      </c>
      <c r="X637" t="s">
        <v>436</v>
      </c>
      <c r="Y637" t="s">
        <v>5</v>
      </c>
      <c r="Z637" t="s">
        <v>172</v>
      </c>
      <c r="AA637">
        <v>44780</v>
      </c>
      <c r="AB637" t="s">
        <v>3226</v>
      </c>
      <c r="AC637" t="s">
        <v>3227</v>
      </c>
      <c r="AD637">
        <v>28</v>
      </c>
      <c r="AE637" t="s">
        <v>49</v>
      </c>
      <c r="AJ637" t="s">
        <v>2222</v>
      </c>
    </row>
    <row r="638" spans="1:38">
      <c r="A638">
        <v>5259</v>
      </c>
      <c r="B638" t="s">
        <v>9759</v>
      </c>
      <c r="C638" t="s">
        <v>2244</v>
      </c>
      <c r="D638" t="s">
        <v>2213</v>
      </c>
      <c r="E638" t="s">
        <v>164</v>
      </c>
      <c r="F638" t="s">
        <v>2214</v>
      </c>
      <c r="G638" t="s">
        <v>2247</v>
      </c>
      <c r="H638" t="s">
        <v>3228</v>
      </c>
      <c r="I638" t="s">
        <v>2215</v>
      </c>
      <c r="J638" t="s">
        <v>3224</v>
      </c>
      <c r="K638" t="s">
        <v>2217</v>
      </c>
      <c r="L638" t="s">
        <v>436</v>
      </c>
      <c r="M638" t="s">
        <v>5</v>
      </c>
      <c r="N638">
        <v>48640</v>
      </c>
      <c r="O638" t="s">
        <v>2218</v>
      </c>
      <c r="P638">
        <v>43.605437468755703</v>
      </c>
      <c r="Q638">
        <v>-84.207996060187597</v>
      </c>
      <c r="R638">
        <v>52</v>
      </c>
      <c r="S638">
        <v>600</v>
      </c>
      <c r="T638" t="s">
        <v>1648</v>
      </c>
      <c r="U638" t="s">
        <v>3225</v>
      </c>
      <c r="V638" t="s">
        <v>2215</v>
      </c>
      <c r="W638" t="s">
        <v>2217</v>
      </c>
      <c r="X638" t="s">
        <v>436</v>
      </c>
      <c r="Y638" t="s">
        <v>5</v>
      </c>
      <c r="Z638" t="s">
        <v>172</v>
      </c>
      <c r="AA638">
        <v>44780</v>
      </c>
      <c r="AB638" t="s">
        <v>3226</v>
      </c>
      <c r="AC638" t="s">
        <v>3227</v>
      </c>
      <c r="AD638">
        <v>28</v>
      </c>
      <c r="AE638" t="s">
        <v>3229</v>
      </c>
      <c r="AJ638" t="s">
        <v>2222</v>
      </c>
    </row>
    <row r="639" spans="1:38">
      <c r="A639">
        <v>5260</v>
      </c>
      <c r="B639" t="s">
        <v>9759</v>
      </c>
      <c r="C639" t="s">
        <v>2244</v>
      </c>
      <c r="D639" t="s">
        <v>2213</v>
      </c>
      <c r="E639" t="s">
        <v>164</v>
      </c>
      <c r="F639" t="s">
        <v>2214</v>
      </c>
      <c r="G639" t="s">
        <v>2270</v>
      </c>
      <c r="H639" t="s">
        <v>2314</v>
      </c>
      <c r="I639" t="s">
        <v>2215</v>
      </c>
      <c r="J639" t="s">
        <v>2216</v>
      </c>
      <c r="K639" t="s">
        <v>2217</v>
      </c>
      <c r="L639" t="s">
        <v>436</v>
      </c>
      <c r="M639" t="s">
        <v>5</v>
      </c>
      <c r="N639">
        <v>48640</v>
      </c>
      <c r="O639" t="s">
        <v>2218</v>
      </c>
      <c r="P639">
        <v>43.6053908558237</v>
      </c>
      <c r="Q639">
        <v>-84.207910228618701</v>
      </c>
      <c r="R639">
        <v>52</v>
      </c>
      <c r="S639">
        <v>600</v>
      </c>
      <c r="T639" t="s">
        <v>1648</v>
      </c>
      <c r="U639" t="s">
        <v>2219</v>
      </c>
      <c r="V639" t="s">
        <v>2215</v>
      </c>
      <c r="W639" t="s">
        <v>2217</v>
      </c>
      <c r="X639" t="s">
        <v>436</v>
      </c>
      <c r="Y639" t="s">
        <v>5</v>
      </c>
      <c r="Z639" t="s">
        <v>172</v>
      </c>
      <c r="AA639">
        <v>44780</v>
      </c>
      <c r="AB639" t="s">
        <v>3230</v>
      </c>
      <c r="AC639" t="s">
        <v>3227</v>
      </c>
      <c r="AD639">
        <v>28</v>
      </c>
      <c r="AJ639" t="s">
        <v>2222</v>
      </c>
    </row>
    <row r="640" spans="1:38">
      <c r="A640">
        <v>5261</v>
      </c>
      <c r="B640" t="s">
        <v>9759</v>
      </c>
      <c r="C640" t="s">
        <v>2244</v>
      </c>
      <c r="D640" t="s">
        <v>2213</v>
      </c>
      <c r="E640" t="s">
        <v>164</v>
      </c>
      <c r="F640" t="s">
        <v>2214</v>
      </c>
      <c r="G640" t="s">
        <v>2270</v>
      </c>
      <c r="H640" t="s">
        <v>2271</v>
      </c>
      <c r="I640" t="s">
        <v>2215</v>
      </c>
      <c r="J640" t="s">
        <v>2216</v>
      </c>
      <c r="K640" t="s">
        <v>2217</v>
      </c>
      <c r="L640" t="s">
        <v>436</v>
      </c>
      <c r="M640" t="s">
        <v>5</v>
      </c>
      <c r="N640">
        <v>48640</v>
      </c>
      <c r="O640" t="s">
        <v>2218</v>
      </c>
      <c r="P640">
        <v>43.6053908558237</v>
      </c>
      <c r="Q640">
        <v>-84.207910228618701</v>
      </c>
      <c r="R640">
        <v>52</v>
      </c>
      <c r="S640">
        <v>600</v>
      </c>
      <c r="T640" t="s">
        <v>1648</v>
      </c>
      <c r="U640" t="s">
        <v>2219</v>
      </c>
      <c r="V640" t="s">
        <v>2215</v>
      </c>
      <c r="W640" t="s">
        <v>2217</v>
      </c>
      <c r="X640" t="s">
        <v>436</v>
      </c>
      <c r="Y640" t="s">
        <v>5</v>
      </c>
      <c r="Z640" t="s">
        <v>172</v>
      </c>
      <c r="AA640">
        <v>44780</v>
      </c>
      <c r="AB640" t="s">
        <v>3231</v>
      </c>
      <c r="AC640" t="s">
        <v>3227</v>
      </c>
      <c r="AD640">
        <v>28</v>
      </c>
      <c r="AJ640" t="s">
        <v>2222</v>
      </c>
    </row>
    <row r="641" spans="1:38">
      <c r="A641">
        <v>5262</v>
      </c>
      <c r="B641" t="s">
        <v>9759</v>
      </c>
      <c r="C641" t="s">
        <v>2244</v>
      </c>
      <c r="D641" t="s">
        <v>2213</v>
      </c>
      <c r="E641" t="s">
        <v>164</v>
      </c>
      <c r="F641" t="s">
        <v>2214</v>
      </c>
      <c r="G641" t="s">
        <v>2270</v>
      </c>
      <c r="H641" t="s">
        <v>2332</v>
      </c>
      <c r="I641" t="s">
        <v>2215</v>
      </c>
      <c r="J641" t="s">
        <v>2216</v>
      </c>
      <c r="K641" t="s">
        <v>2217</v>
      </c>
      <c r="L641" t="s">
        <v>436</v>
      </c>
      <c r="M641" t="s">
        <v>5</v>
      </c>
      <c r="N641">
        <v>48640</v>
      </c>
      <c r="O641" t="s">
        <v>2218</v>
      </c>
      <c r="P641">
        <v>43.6053908558237</v>
      </c>
      <c r="Q641">
        <v>-84.207910228618701</v>
      </c>
      <c r="R641">
        <v>52</v>
      </c>
      <c r="S641">
        <v>600</v>
      </c>
      <c r="T641" t="s">
        <v>1648</v>
      </c>
      <c r="U641" t="s">
        <v>2219</v>
      </c>
      <c r="V641" t="s">
        <v>2215</v>
      </c>
      <c r="W641" t="s">
        <v>2217</v>
      </c>
      <c r="X641" t="s">
        <v>436</v>
      </c>
      <c r="Y641" t="s">
        <v>5</v>
      </c>
      <c r="Z641" t="s">
        <v>172</v>
      </c>
      <c r="AA641">
        <v>44780</v>
      </c>
      <c r="AB641" t="s">
        <v>3231</v>
      </c>
      <c r="AC641" t="s">
        <v>3227</v>
      </c>
      <c r="AD641">
        <v>28</v>
      </c>
      <c r="AJ641" t="s">
        <v>2222</v>
      </c>
    </row>
    <row r="642" spans="1:38">
      <c r="A642">
        <v>5263</v>
      </c>
      <c r="B642" t="s">
        <v>174</v>
      </c>
      <c r="C642" t="s">
        <v>2244</v>
      </c>
      <c r="D642" t="s">
        <v>6482</v>
      </c>
      <c r="E642" t="s">
        <v>176</v>
      </c>
      <c r="F642" t="s">
        <v>6482</v>
      </c>
      <c r="G642" t="s">
        <v>7760</v>
      </c>
      <c r="H642" t="s">
        <v>7761</v>
      </c>
      <c r="I642" t="s">
        <v>6483</v>
      </c>
      <c r="J642" t="s">
        <v>1007</v>
      </c>
      <c r="K642" t="s">
        <v>2002</v>
      </c>
      <c r="L642" t="s">
        <v>2003</v>
      </c>
      <c r="M642" t="s">
        <v>5</v>
      </c>
      <c r="N642" t="s">
        <v>1007</v>
      </c>
      <c r="O642" t="s">
        <v>1007</v>
      </c>
      <c r="U642" t="s">
        <v>6482</v>
      </c>
      <c r="V642" t="s">
        <v>6483</v>
      </c>
      <c r="W642" t="s">
        <v>4028</v>
      </c>
      <c r="X642" t="s">
        <v>6484</v>
      </c>
      <c r="Y642" t="s">
        <v>5</v>
      </c>
      <c r="Z642" t="s">
        <v>312</v>
      </c>
      <c r="AA642">
        <v>45475</v>
      </c>
      <c r="AB642" t="s">
        <v>6485</v>
      </c>
      <c r="AC642" t="s">
        <v>8081</v>
      </c>
      <c r="AD642">
        <v>22</v>
      </c>
      <c r="AE642" t="s">
        <v>6486</v>
      </c>
      <c r="AJ642" t="s">
        <v>6483</v>
      </c>
    </row>
    <row r="643" spans="1:38">
      <c r="A643">
        <v>5264</v>
      </c>
      <c r="B643" t="s">
        <v>174</v>
      </c>
      <c r="C643" t="s">
        <v>2244</v>
      </c>
      <c r="D643" t="s">
        <v>3232</v>
      </c>
      <c r="E643" t="s">
        <v>164</v>
      </c>
      <c r="F643" t="s">
        <v>3232</v>
      </c>
      <c r="G643" t="s">
        <v>2270</v>
      </c>
      <c r="H643" t="s">
        <v>2271</v>
      </c>
      <c r="I643" t="s">
        <v>3233</v>
      </c>
      <c r="J643" t="s">
        <v>3234</v>
      </c>
      <c r="K643" t="s">
        <v>1390</v>
      </c>
      <c r="L643" t="s">
        <v>755</v>
      </c>
      <c r="M643" t="s">
        <v>5</v>
      </c>
      <c r="N643">
        <v>78744</v>
      </c>
      <c r="O643" t="s">
        <v>3235</v>
      </c>
      <c r="P643">
        <v>30.207217513738801</v>
      </c>
      <c r="Q643">
        <v>-97.716093569546203</v>
      </c>
      <c r="R643">
        <v>20</v>
      </c>
      <c r="U643" t="s">
        <v>3232</v>
      </c>
      <c r="V643" t="s">
        <v>3233</v>
      </c>
      <c r="W643" t="s">
        <v>1390</v>
      </c>
      <c r="X643" t="s">
        <v>755</v>
      </c>
      <c r="Y643" t="s">
        <v>5</v>
      </c>
      <c r="Z643" t="s">
        <v>172</v>
      </c>
      <c r="AA643">
        <v>44774</v>
      </c>
      <c r="AB643" t="s">
        <v>3236</v>
      </c>
      <c r="AC643" t="s">
        <v>8084</v>
      </c>
      <c r="AD643">
        <v>28</v>
      </c>
      <c r="AE643" t="s">
        <v>3237</v>
      </c>
      <c r="AJ643" t="s">
        <v>3238</v>
      </c>
    </row>
    <row r="644" spans="1:38">
      <c r="A644">
        <v>5265</v>
      </c>
      <c r="B644" t="s">
        <v>174</v>
      </c>
      <c r="C644" t="s">
        <v>2244</v>
      </c>
      <c r="D644" t="s">
        <v>3239</v>
      </c>
      <c r="E644" t="s">
        <v>164</v>
      </c>
      <c r="F644" t="s">
        <v>3239</v>
      </c>
      <c r="G644" t="s">
        <v>2270</v>
      </c>
      <c r="H644" t="s">
        <v>2271</v>
      </c>
      <c r="I644" t="s">
        <v>3240</v>
      </c>
      <c r="J644" t="s">
        <v>3241</v>
      </c>
      <c r="K644" t="s">
        <v>1403</v>
      </c>
      <c r="L644" t="s">
        <v>436</v>
      </c>
      <c r="M644" t="s">
        <v>5</v>
      </c>
      <c r="N644">
        <v>48103</v>
      </c>
      <c r="O644" t="s">
        <v>3242</v>
      </c>
      <c r="P644">
        <v>42.28</v>
      </c>
      <c r="Q644">
        <v>-83.74</v>
      </c>
      <c r="R644">
        <v>6</v>
      </c>
      <c r="U644" t="s">
        <v>3239</v>
      </c>
      <c r="V644" t="s">
        <v>3240</v>
      </c>
      <c r="W644" t="s">
        <v>1403</v>
      </c>
      <c r="X644" t="s">
        <v>436</v>
      </c>
      <c r="Y644" t="s">
        <v>5</v>
      </c>
      <c r="Z644" t="s">
        <v>647</v>
      </c>
      <c r="AA644">
        <v>44774</v>
      </c>
      <c r="AB644" t="s">
        <v>3243</v>
      </c>
      <c r="AC644" t="s">
        <v>3244</v>
      </c>
      <c r="AD644">
        <v>30</v>
      </c>
      <c r="AE644" t="s">
        <v>3245</v>
      </c>
      <c r="AJ644" t="s">
        <v>3240</v>
      </c>
    </row>
    <row r="645" spans="1:38">
      <c r="A645">
        <v>5266</v>
      </c>
      <c r="B645" t="s">
        <v>174</v>
      </c>
      <c r="C645" t="s">
        <v>2244</v>
      </c>
      <c r="D645" t="s">
        <v>3246</v>
      </c>
      <c r="E645" t="s">
        <v>164</v>
      </c>
      <c r="F645" t="s">
        <v>3246</v>
      </c>
      <c r="G645" t="s">
        <v>2270</v>
      </c>
      <c r="H645" t="s">
        <v>2271</v>
      </c>
      <c r="I645" t="s">
        <v>2394</v>
      </c>
      <c r="J645" t="s">
        <v>3247</v>
      </c>
      <c r="K645" t="s">
        <v>3248</v>
      </c>
      <c r="L645" t="s">
        <v>836</v>
      </c>
      <c r="M645" t="s">
        <v>5</v>
      </c>
      <c r="N645">
        <v>60108</v>
      </c>
      <c r="O645" t="s">
        <v>3249</v>
      </c>
      <c r="P645">
        <v>41.9482</v>
      </c>
      <c r="Q645">
        <v>-88.123900000000006</v>
      </c>
      <c r="R645">
        <v>75</v>
      </c>
      <c r="U645" t="s">
        <v>3246</v>
      </c>
      <c r="V645" t="s">
        <v>2394</v>
      </c>
      <c r="W645" t="s">
        <v>3248</v>
      </c>
      <c r="X645" t="s">
        <v>836</v>
      </c>
      <c r="Y645" t="s">
        <v>5</v>
      </c>
      <c r="Z645" t="s">
        <v>2254</v>
      </c>
      <c r="AA645">
        <v>44420</v>
      </c>
      <c r="AB645" t="s">
        <v>3250</v>
      </c>
      <c r="AC645" t="s">
        <v>3251</v>
      </c>
      <c r="AD645">
        <v>30</v>
      </c>
      <c r="AE645" t="s">
        <v>3252</v>
      </c>
      <c r="AJ645" t="s">
        <v>3253</v>
      </c>
    </row>
    <row r="646" spans="1:38">
      <c r="A646">
        <v>5267</v>
      </c>
      <c r="B646" t="s">
        <v>198</v>
      </c>
      <c r="C646" t="s">
        <v>2244</v>
      </c>
      <c r="D646" t="s">
        <v>9994</v>
      </c>
      <c r="E646" t="s">
        <v>164</v>
      </c>
      <c r="F646" t="s">
        <v>9994</v>
      </c>
      <c r="G646" t="s">
        <v>4674</v>
      </c>
      <c r="H646" t="s">
        <v>2271</v>
      </c>
      <c r="I646" t="s">
        <v>10192</v>
      </c>
      <c r="J646" t="s">
        <v>1007</v>
      </c>
      <c r="K646" t="s">
        <v>9997</v>
      </c>
      <c r="L646" t="s">
        <v>3405</v>
      </c>
      <c r="U646" t="s">
        <v>9994</v>
      </c>
      <c r="V646" t="s">
        <v>10192</v>
      </c>
      <c r="W646" t="s">
        <v>9997</v>
      </c>
      <c r="X646" t="s">
        <v>3405</v>
      </c>
      <c r="Y646" t="s">
        <v>5</v>
      </c>
      <c r="Z646" t="s">
        <v>6355</v>
      </c>
      <c r="AA646">
        <v>45923</v>
      </c>
      <c r="AB646" t="s">
        <v>10193</v>
      </c>
      <c r="AC646" t="s">
        <v>10322</v>
      </c>
      <c r="AD646">
        <v>30</v>
      </c>
      <c r="AE646" t="s">
        <v>10191</v>
      </c>
    </row>
    <row r="647" spans="1:38">
      <c r="A647">
        <v>7001</v>
      </c>
      <c r="B647" t="s">
        <v>161</v>
      </c>
      <c r="C647" t="s">
        <v>3254</v>
      </c>
      <c r="D647" t="s">
        <v>1495</v>
      </c>
      <c r="E647" t="s">
        <v>176</v>
      </c>
      <c r="F647" t="s">
        <v>1496</v>
      </c>
      <c r="G647" t="s">
        <v>3255</v>
      </c>
      <c r="H647" t="s">
        <v>7</v>
      </c>
      <c r="I647" t="s">
        <v>3256</v>
      </c>
      <c r="J647" t="s">
        <v>1500</v>
      </c>
      <c r="K647" t="s">
        <v>1501</v>
      </c>
      <c r="L647" t="s">
        <v>740</v>
      </c>
      <c r="M647" t="s">
        <v>5</v>
      </c>
      <c r="N647">
        <v>2139</v>
      </c>
      <c r="O647" t="s">
        <v>1503</v>
      </c>
      <c r="P647">
        <v>42.3604747455975</v>
      </c>
      <c r="Q647">
        <v>-71.104283712274807</v>
      </c>
      <c r="R647">
        <v>110</v>
      </c>
      <c r="U647" t="s">
        <v>1504</v>
      </c>
      <c r="V647" t="s">
        <v>3256</v>
      </c>
      <c r="W647" t="s">
        <v>1501</v>
      </c>
      <c r="X647" t="s">
        <v>740</v>
      </c>
      <c r="Y647" t="s">
        <v>5</v>
      </c>
      <c r="Z647" t="s">
        <v>172</v>
      </c>
      <c r="AA647">
        <v>44891</v>
      </c>
      <c r="AB647" t="s">
        <v>1505</v>
      </c>
      <c r="AC647" t="s">
        <v>1506</v>
      </c>
      <c r="AD647">
        <v>25</v>
      </c>
      <c r="AE647" t="s">
        <v>3257</v>
      </c>
      <c r="AJ647" t="s">
        <v>3258</v>
      </c>
    </row>
    <row r="648" spans="1:38">
      <c r="A648">
        <v>7002</v>
      </c>
      <c r="B648" t="s">
        <v>174</v>
      </c>
      <c r="C648" t="s">
        <v>3254</v>
      </c>
      <c r="D648" t="s">
        <v>8529</v>
      </c>
      <c r="E648" t="s">
        <v>176</v>
      </c>
      <c r="F648" t="s">
        <v>8529</v>
      </c>
      <c r="G648" t="s">
        <v>3255</v>
      </c>
      <c r="H648" t="s">
        <v>3259</v>
      </c>
      <c r="I648" t="s">
        <v>3260</v>
      </c>
      <c r="J648" t="s">
        <v>3261</v>
      </c>
      <c r="K648" t="s">
        <v>3262</v>
      </c>
      <c r="L648" t="s">
        <v>1300</v>
      </c>
      <c r="M648" t="s">
        <v>5</v>
      </c>
      <c r="N648">
        <v>15857</v>
      </c>
      <c r="O648" t="s">
        <v>3263</v>
      </c>
      <c r="P648">
        <v>41.422361285719298</v>
      </c>
      <c r="Q648">
        <v>-78.522162779759199</v>
      </c>
      <c r="R648">
        <v>53</v>
      </c>
      <c r="U648" t="s">
        <v>8529</v>
      </c>
      <c r="V648" t="s">
        <v>3260</v>
      </c>
      <c r="W648" t="s">
        <v>3262</v>
      </c>
      <c r="X648" t="s">
        <v>1300</v>
      </c>
      <c r="Y648" t="s">
        <v>5</v>
      </c>
      <c r="Z648" t="s">
        <v>172</v>
      </c>
      <c r="AB648" t="s">
        <v>3264</v>
      </c>
      <c r="AC648" t="s">
        <v>8981</v>
      </c>
      <c r="AD648">
        <v>22</v>
      </c>
      <c r="AE648" t="s">
        <v>7291</v>
      </c>
      <c r="AF648" t="s">
        <v>8527</v>
      </c>
      <c r="AH648" t="s">
        <v>3263</v>
      </c>
      <c r="AK648" t="s">
        <v>8528</v>
      </c>
    </row>
    <row r="649" spans="1:38">
      <c r="A649">
        <v>7003</v>
      </c>
      <c r="B649" t="s">
        <v>174</v>
      </c>
      <c r="C649" t="s">
        <v>3254</v>
      </c>
      <c r="D649" t="s">
        <v>3265</v>
      </c>
      <c r="E649" t="s">
        <v>164</v>
      </c>
      <c r="F649" t="s">
        <v>3266</v>
      </c>
      <c r="G649" t="s">
        <v>3255</v>
      </c>
      <c r="H649" t="s">
        <v>3267</v>
      </c>
      <c r="I649" t="s">
        <v>3268</v>
      </c>
      <c r="J649" t="s">
        <v>3269</v>
      </c>
      <c r="K649" t="s">
        <v>3270</v>
      </c>
      <c r="L649" t="s">
        <v>1357</v>
      </c>
      <c r="M649" t="s">
        <v>5</v>
      </c>
      <c r="N649">
        <v>7039</v>
      </c>
      <c r="O649" t="s">
        <v>3271</v>
      </c>
      <c r="P649">
        <v>40.809375764122102</v>
      </c>
      <c r="Q649">
        <v>-74.342663702552102</v>
      </c>
      <c r="R649">
        <v>25</v>
      </c>
      <c r="S649">
        <v>2000</v>
      </c>
      <c r="T649" t="s">
        <v>3272</v>
      </c>
      <c r="U649" t="s">
        <v>3266</v>
      </c>
      <c r="V649" t="s">
        <v>3268</v>
      </c>
      <c r="W649" t="s">
        <v>3270</v>
      </c>
      <c r="X649" t="s">
        <v>1357</v>
      </c>
      <c r="Y649" t="s">
        <v>5</v>
      </c>
      <c r="Z649" t="s">
        <v>172</v>
      </c>
      <c r="AA649">
        <v>44867</v>
      </c>
      <c r="AB649" t="s">
        <v>3273</v>
      </c>
      <c r="AC649" t="s">
        <v>3274</v>
      </c>
      <c r="AD649">
        <v>24</v>
      </c>
      <c r="AJ649" t="s">
        <v>3275</v>
      </c>
    </row>
    <row r="650" spans="1:38">
      <c r="A650">
        <v>7004</v>
      </c>
      <c r="B650" t="s">
        <v>174</v>
      </c>
      <c r="C650" t="s">
        <v>3254</v>
      </c>
      <c r="D650" t="s">
        <v>3265</v>
      </c>
      <c r="E650" t="s">
        <v>164</v>
      </c>
      <c r="F650" t="s">
        <v>3266</v>
      </c>
      <c r="G650" t="s">
        <v>3255</v>
      </c>
      <c r="H650" t="s">
        <v>3267</v>
      </c>
      <c r="I650" t="s">
        <v>3268</v>
      </c>
      <c r="J650" t="s">
        <v>3276</v>
      </c>
      <c r="K650" t="s">
        <v>2167</v>
      </c>
      <c r="L650" t="s">
        <v>182</v>
      </c>
      <c r="M650" t="s">
        <v>5</v>
      </c>
      <c r="N650">
        <v>89431</v>
      </c>
      <c r="O650" t="s">
        <v>3271</v>
      </c>
      <c r="P650">
        <v>39.518289479356298</v>
      </c>
      <c r="Q650">
        <v>-119.736535731432</v>
      </c>
      <c r="R650">
        <v>21</v>
      </c>
      <c r="S650">
        <v>2000</v>
      </c>
      <c r="T650" t="s">
        <v>3272</v>
      </c>
      <c r="U650" t="s">
        <v>3266</v>
      </c>
      <c r="V650" t="s">
        <v>3268</v>
      </c>
      <c r="W650" t="s">
        <v>3270</v>
      </c>
      <c r="X650" t="s">
        <v>1357</v>
      </c>
      <c r="Y650" t="s">
        <v>5</v>
      </c>
      <c r="Z650" t="s">
        <v>172</v>
      </c>
      <c r="AA650">
        <v>44867</v>
      </c>
      <c r="AB650" t="s">
        <v>3273</v>
      </c>
      <c r="AC650" t="s">
        <v>3277</v>
      </c>
      <c r="AD650">
        <v>17</v>
      </c>
      <c r="AJ650" t="s">
        <v>3275</v>
      </c>
    </row>
    <row r="651" spans="1:38">
      <c r="A651">
        <v>7005</v>
      </c>
      <c r="B651" t="s">
        <v>198</v>
      </c>
      <c r="C651" t="s">
        <v>3254</v>
      </c>
      <c r="D651" t="s">
        <v>8321</v>
      </c>
      <c r="E651" t="s">
        <v>164</v>
      </c>
      <c r="F651" t="s">
        <v>8321</v>
      </c>
      <c r="G651" t="s">
        <v>3255</v>
      </c>
      <c r="H651" t="s">
        <v>8322</v>
      </c>
      <c r="I651" t="s">
        <v>8323</v>
      </c>
      <c r="J651" t="s">
        <v>8324</v>
      </c>
      <c r="K651" t="s">
        <v>3369</v>
      </c>
      <c r="L651" t="s">
        <v>987</v>
      </c>
      <c r="M651" t="s">
        <v>5</v>
      </c>
      <c r="N651">
        <v>53593</v>
      </c>
      <c r="O651" t="s">
        <v>8325</v>
      </c>
      <c r="P651">
        <v>42.978923705930903</v>
      </c>
      <c r="Q651">
        <v>-89.507752359800904</v>
      </c>
      <c r="R651" t="s">
        <v>8726</v>
      </c>
      <c r="U651" t="s">
        <v>8321</v>
      </c>
      <c r="V651" t="s">
        <v>8323</v>
      </c>
      <c r="W651" t="s">
        <v>3369</v>
      </c>
      <c r="X651" t="s">
        <v>987</v>
      </c>
      <c r="Y651" t="s">
        <v>5</v>
      </c>
      <c r="Z651" t="s">
        <v>172</v>
      </c>
      <c r="AA651">
        <v>45584</v>
      </c>
      <c r="AB651" t="s">
        <v>313</v>
      </c>
      <c r="AC651" t="s">
        <v>8326</v>
      </c>
      <c r="AD651">
        <v>18</v>
      </c>
      <c r="AF651" t="s">
        <v>8327</v>
      </c>
      <c r="AH651" t="s">
        <v>8329</v>
      </c>
      <c r="AK651" t="s">
        <v>8328</v>
      </c>
      <c r="AL651" t="s">
        <v>8330</v>
      </c>
    </row>
    <row r="652" spans="1:38">
      <c r="A652">
        <v>7006</v>
      </c>
      <c r="B652" t="s">
        <v>174</v>
      </c>
      <c r="C652" t="s">
        <v>3254</v>
      </c>
      <c r="D652" t="s">
        <v>3278</v>
      </c>
      <c r="E652" t="s">
        <v>164</v>
      </c>
      <c r="F652" t="s">
        <v>3279</v>
      </c>
      <c r="G652" t="s">
        <v>3280</v>
      </c>
      <c r="H652" t="s">
        <v>3281</v>
      </c>
      <c r="I652" t="s">
        <v>3282</v>
      </c>
      <c r="J652" t="s">
        <v>3283</v>
      </c>
      <c r="K652" t="s">
        <v>3284</v>
      </c>
      <c r="L652" t="s">
        <v>1045</v>
      </c>
      <c r="M652" t="s">
        <v>5</v>
      </c>
      <c r="N652">
        <v>85281</v>
      </c>
      <c r="O652" t="s">
        <v>3285</v>
      </c>
      <c r="P652">
        <v>33.421293176037999</v>
      </c>
      <c r="Q652">
        <v>-111.97256147577301</v>
      </c>
      <c r="R652">
        <v>30</v>
      </c>
      <c r="U652" t="s">
        <v>3286</v>
      </c>
      <c r="V652" t="s">
        <v>3282</v>
      </c>
      <c r="W652" t="s">
        <v>3284</v>
      </c>
      <c r="X652" t="s">
        <v>1045</v>
      </c>
      <c r="Y652" t="s">
        <v>5</v>
      </c>
      <c r="Z652" t="s">
        <v>172</v>
      </c>
      <c r="AA652">
        <v>44434</v>
      </c>
      <c r="AB652" t="s">
        <v>313</v>
      </c>
      <c r="AC652" t="s">
        <v>3287</v>
      </c>
      <c r="AD652">
        <v>22</v>
      </c>
      <c r="AE652" t="s">
        <v>3288</v>
      </c>
      <c r="AJ652" t="s">
        <v>3289</v>
      </c>
    </row>
    <row r="653" spans="1:38">
      <c r="A653">
        <v>7007</v>
      </c>
      <c r="B653" t="s">
        <v>174</v>
      </c>
      <c r="C653" t="s">
        <v>3254</v>
      </c>
      <c r="D653" t="s">
        <v>3290</v>
      </c>
      <c r="E653" t="s">
        <v>164</v>
      </c>
      <c r="F653" t="s">
        <v>3290</v>
      </c>
      <c r="G653" t="s">
        <v>3255</v>
      </c>
      <c r="H653" t="s">
        <v>3291</v>
      </c>
      <c r="I653" t="s">
        <v>3292</v>
      </c>
      <c r="J653" t="s">
        <v>3293</v>
      </c>
      <c r="K653" t="s">
        <v>3294</v>
      </c>
      <c r="L653" t="s">
        <v>987</v>
      </c>
      <c r="M653" t="s">
        <v>5</v>
      </c>
      <c r="N653">
        <v>53005</v>
      </c>
      <c r="O653" t="s">
        <v>3295</v>
      </c>
      <c r="P653">
        <v>43.082204993607803</v>
      </c>
      <c r="Q653">
        <v>-88.070280492065393</v>
      </c>
      <c r="R653">
        <v>7</v>
      </c>
      <c r="U653" t="s">
        <v>3296</v>
      </c>
      <c r="V653" t="s">
        <v>3292</v>
      </c>
      <c r="W653" t="s">
        <v>3297</v>
      </c>
      <c r="Y653" t="s">
        <v>907</v>
      </c>
      <c r="Z653" t="s">
        <v>172</v>
      </c>
      <c r="AA653">
        <v>45340</v>
      </c>
      <c r="AB653" t="s">
        <v>3298</v>
      </c>
      <c r="AC653" t="s">
        <v>3299</v>
      </c>
      <c r="AD653">
        <v>30</v>
      </c>
      <c r="AF653" t="s">
        <v>3300</v>
      </c>
      <c r="AK653" t="s">
        <v>3301</v>
      </c>
    </row>
    <row r="654" spans="1:38">
      <c r="A654">
        <v>7008</v>
      </c>
      <c r="B654" t="s">
        <v>161</v>
      </c>
      <c r="C654" t="s">
        <v>3254</v>
      </c>
      <c r="D654" t="s">
        <v>3302</v>
      </c>
      <c r="E654" t="s">
        <v>176</v>
      </c>
      <c r="F654" t="s">
        <v>3303</v>
      </c>
      <c r="G654" t="s">
        <v>3255</v>
      </c>
      <c r="H654" t="s">
        <v>3304</v>
      </c>
      <c r="I654" t="s">
        <v>3305</v>
      </c>
      <c r="J654" t="s">
        <v>3306</v>
      </c>
      <c r="K654" t="s">
        <v>3307</v>
      </c>
      <c r="L654" t="s">
        <v>740</v>
      </c>
      <c r="M654" t="s">
        <v>5</v>
      </c>
      <c r="N654">
        <v>1821</v>
      </c>
      <c r="O654" t="s">
        <v>3308</v>
      </c>
      <c r="P654">
        <v>42.544239348312701</v>
      </c>
      <c r="Q654">
        <v>-71.278937188361994</v>
      </c>
      <c r="R654">
        <v>50</v>
      </c>
      <c r="S654">
        <v>400</v>
      </c>
      <c r="T654" t="s">
        <v>1648</v>
      </c>
      <c r="U654" t="s">
        <v>3302</v>
      </c>
      <c r="V654" t="s">
        <v>3305</v>
      </c>
      <c r="W654" t="s">
        <v>3309</v>
      </c>
      <c r="X654" t="s">
        <v>740</v>
      </c>
      <c r="Y654" t="s">
        <v>5</v>
      </c>
      <c r="Z654" t="s">
        <v>172</v>
      </c>
      <c r="AA654">
        <v>45289</v>
      </c>
      <c r="AB654" t="s">
        <v>3310</v>
      </c>
      <c r="AC654" t="s">
        <v>3311</v>
      </c>
      <c r="AD654">
        <v>14</v>
      </c>
      <c r="AF654" t="s">
        <v>3312</v>
      </c>
      <c r="AH654" t="s">
        <v>3313</v>
      </c>
      <c r="AJ654" t="s">
        <v>3314</v>
      </c>
      <c r="AK654" t="s">
        <v>3315</v>
      </c>
    </row>
    <row r="655" spans="1:38">
      <c r="A655">
        <v>7009</v>
      </c>
      <c r="B655" t="s">
        <v>174</v>
      </c>
      <c r="C655" t="s">
        <v>3254</v>
      </c>
      <c r="D655" t="s">
        <v>3316</v>
      </c>
      <c r="E655" t="s">
        <v>176</v>
      </c>
      <c r="F655" t="s">
        <v>3317</v>
      </c>
      <c r="G655" t="s">
        <v>3318</v>
      </c>
      <c r="H655" t="s">
        <v>3319</v>
      </c>
      <c r="I655" t="s">
        <v>3320</v>
      </c>
      <c r="J655" t="s">
        <v>3321</v>
      </c>
      <c r="K655" t="s">
        <v>986</v>
      </c>
      <c r="L655" t="s">
        <v>987</v>
      </c>
      <c r="M655" t="s">
        <v>5</v>
      </c>
      <c r="N655">
        <v>53223</v>
      </c>
      <c r="O655" t="s">
        <v>3322</v>
      </c>
      <c r="P655">
        <v>43.179211420520303</v>
      </c>
      <c r="Q655">
        <v>-87.979814753967304</v>
      </c>
      <c r="R655">
        <v>10</v>
      </c>
      <c r="U655" t="s">
        <v>3316</v>
      </c>
      <c r="V655" t="s">
        <v>3320</v>
      </c>
      <c r="W655" t="s">
        <v>986</v>
      </c>
      <c r="X655" t="s">
        <v>987</v>
      </c>
      <c r="Y655" t="s">
        <v>5</v>
      </c>
      <c r="Z655" t="s">
        <v>172</v>
      </c>
      <c r="AA655">
        <v>45336</v>
      </c>
      <c r="AB655" t="s">
        <v>3323</v>
      </c>
      <c r="AC655" t="s">
        <v>3324</v>
      </c>
      <c r="AD655">
        <v>30</v>
      </c>
      <c r="AF655" t="s">
        <v>3325</v>
      </c>
      <c r="AH655" t="s">
        <v>3322</v>
      </c>
      <c r="AK655" t="s">
        <v>3326</v>
      </c>
    </row>
    <row r="656" spans="1:38">
      <c r="A656">
        <v>7130</v>
      </c>
      <c r="B656" t="s">
        <v>174</v>
      </c>
      <c r="C656" t="s">
        <v>3254</v>
      </c>
      <c r="D656" t="s">
        <v>8802</v>
      </c>
      <c r="E656" t="s">
        <v>164</v>
      </c>
      <c r="F656" t="s">
        <v>8802</v>
      </c>
      <c r="G656" t="s">
        <v>3255</v>
      </c>
      <c r="H656" t="s">
        <v>8803</v>
      </c>
      <c r="I656" t="s">
        <v>8804</v>
      </c>
      <c r="J656" t="s">
        <v>8805</v>
      </c>
      <c r="K656" t="s">
        <v>8806</v>
      </c>
      <c r="L656" t="s">
        <v>170</v>
      </c>
      <c r="M656" t="s">
        <v>5</v>
      </c>
      <c r="N656">
        <v>95605</v>
      </c>
      <c r="O656" t="s">
        <v>8807</v>
      </c>
      <c r="P656">
        <v>38.598599999999998</v>
      </c>
      <c r="Q656">
        <v>-121.5395</v>
      </c>
      <c r="R656">
        <v>30</v>
      </c>
      <c r="U656" t="s">
        <v>8802</v>
      </c>
      <c r="V656" t="s">
        <v>8804</v>
      </c>
      <c r="W656" t="s">
        <v>8806</v>
      </c>
      <c r="X656" t="s">
        <v>170</v>
      </c>
      <c r="Y656" t="s">
        <v>5</v>
      </c>
      <c r="Z656" t="s">
        <v>7932</v>
      </c>
      <c r="AA656">
        <v>45692</v>
      </c>
      <c r="AB656" t="s">
        <v>8808</v>
      </c>
      <c r="AC656" t="s">
        <v>8988</v>
      </c>
      <c r="AD656">
        <v>15</v>
      </c>
    </row>
    <row r="657" spans="1:37">
      <c r="A657">
        <v>7010</v>
      </c>
      <c r="B657" t="s">
        <v>174</v>
      </c>
      <c r="C657" t="s">
        <v>3254</v>
      </c>
      <c r="D657" t="s">
        <v>3327</v>
      </c>
      <c r="E657" t="s">
        <v>164</v>
      </c>
      <c r="F657" t="s">
        <v>3327</v>
      </c>
      <c r="G657" t="s">
        <v>3280</v>
      </c>
      <c r="H657" t="s">
        <v>3281</v>
      </c>
      <c r="I657" t="s">
        <v>3328</v>
      </c>
      <c r="J657" t="s">
        <v>3329</v>
      </c>
      <c r="K657" t="s">
        <v>3330</v>
      </c>
      <c r="L657" t="s">
        <v>755</v>
      </c>
      <c r="M657" t="s">
        <v>5</v>
      </c>
      <c r="N657">
        <v>77845</v>
      </c>
      <c r="O657" t="s">
        <v>3331</v>
      </c>
      <c r="P657">
        <v>30.527548881709102</v>
      </c>
      <c r="Q657">
        <v>-96.214877631846804</v>
      </c>
      <c r="R657">
        <v>67</v>
      </c>
      <c r="U657" t="s">
        <v>3327</v>
      </c>
      <c r="V657" t="s">
        <v>3328</v>
      </c>
      <c r="W657" t="s">
        <v>3330</v>
      </c>
      <c r="X657" t="s">
        <v>755</v>
      </c>
      <c r="Y657" t="s">
        <v>5</v>
      </c>
      <c r="AB657" t="s">
        <v>3332</v>
      </c>
      <c r="AC657" t="s">
        <v>3333</v>
      </c>
      <c r="AD657">
        <v>24</v>
      </c>
      <c r="AJ657" t="s">
        <v>3334</v>
      </c>
    </row>
    <row r="658" spans="1:37">
      <c r="A658">
        <v>7011</v>
      </c>
      <c r="B658" t="s">
        <v>174</v>
      </c>
      <c r="C658" t="s">
        <v>3254</v>
      </c>
      <c r="D658" t="s">
        <v>3327</v>
      </c>
      <c r="E658" t="s">
        <v>164</v>
      </c>
      <c r="F658" t="s">
        <v>3327</v>
      </c>
      <c r="G658" t="s">
        <v>3280</v>
      </c>
      <c r="H658" t="s">
        <v>3335</v>
      </c>
      <c r="I658" t="s">
        <v>3328</v>
      </c>
      <c r="J658" t="s">
        <v>3329</v>
      </c>
      <c r="K658" t="s">
        <v>3330</v>
      </c>
      <c r="L658" t="s">
        <v>755</v>
      </c>
      <c r="M658" t="s">
        <v>5</v>
      </c>
      <c r="N658">
        <v>77845</v>
      </c>
      <c r="O658" t="s">
        <v>3331</v>
      </c>
      <c r="P658">
        <v>30.527548881709102</v>
      </c>
      <c r="Q658">
        <v>-96.214877631846804</v>
      </c>
      <c r="R658">
        <v>66</v>
      </c>
      <c r="U658" t="s">
        <v>3327</v>
      </c>
      <c r="V658" t="s">
        <v>3328</v>
      </c>
      <c r="W658" t="s">
        <v>3330</v>
      </c>
      <c r="X658" t="s">
        <v>755</v>
      </c>
      <c r="Y658" t="s">
        <v>5</v>
      </c>
      <c r="AB658" t="s">
        <v>3332</v>
      </c>
      <c r="AC658" t="s">
        <v>3333</v>
      </c>
      <c r="AD658">
        <v>24</v>
      </c>
      <c r="AJ658" t="s">
        <v>3334</v>
      </c>
    </row>
    <row r="659" spans="1:37">
      <c r="A659">
        <v>7012</v>
      </c>
      <c r="B659" t="s">
        <v>174</v>
      </c>
      <c r="C659" t="s">
        <v>3254</v>
      </c>
      <c r="D659" t="s">
        <v>3336</v>
      </c>
      <c r="E659" t="s">
        <v>164</v>
      </c>
      <c r="F659" t="s">
        <v>3336</v>
      </c>
      <c r="G659" t="s">
        <v>3255</v>
      </c>
      <c r="H659" t="s">
        <v>3337</v>
      </c>
      <c r="I659" t="s">
        <v>3338</v>
      </c>
      <c r="J659" t="s">
        <v>3339</v>
      </c>
      <c r="K659" t="s">
        <v>3340</v>
      </c>
      <c r="L659" t="s">
        <v>987</v>
      </c>
      <c r="M659" t="s">
        <v>5</v>
      </c>
      <c r="N659">
        <v>54311</v>
      </c>
      <c r="O659" t="s">
        <v>3341</v>
      </c>
      <c r="P659">
        <v>44.4820028585656</v>
      </c>
      <c r="Q659">
        <v>-87.926534726989104</v>
      </c>
      <c r="R659">
        <v>40</v>
      </c>
      <c r="U659" t="s">
        <v>3336</v>
      </c>
      <c r="V659" t="s">
        <v>3338</v>
      </c>
      <c r="W659" t="s">
        <v>3340</v>
      </c>
      <c r="X659" t="s">
        <v>987</v>
      </c>
      <c r="Y659" t="s">
        <v>5</v>
      </c>
      <c r="Z659" t="s">
        <v>172</v>
      </c>
      <c r="AB659" t="s">
        <v>3342</v>
      </c>
      <c r="AC659" t="s">
        <v>8110</v>
      </c>
      <c r="AD659">
        <v>30</v>
      </c>
      <c r="AF659" t="s">
        <v>3343</v>
      </c>
      <c r="AH659" t="s">
        <v>3344</v>
      </c>
      <c r="AK659" t="s">
        <v>3345</v>
      </c>
    </row>
    <row r="660" spans="1:37">
      <c r="A660">
        <v>7131</v>
      </c>
      <c r="B660" t="s">
        <v>174</v>
      </c>
      <c r="C660" t="s">
        <v>3254</v>
      </c>
      <c r="D660" t="s">
        <v>8828</v>
      </c>
      <c r="E660" t="s">
        <v>164</v>
      </c>
      <c r="F660" t="s">
        <v>8828</v>
      </c>
      <c r="G660" t="s">
        <v>3280</v>
      </c>
      <c r="H660" t="s">
        <v>8829</v>
      </c>
      <c r="I660" t="s">
        <v>8830</v>
      </c>
      <c r="J660" t="s">
        <v>8831</v>
      </c>
      <c r="K660" t="s">
        <v>8832</v>
      </c>
      <c r="L660" t="s">
        <v>740</v>
      </c>
      <c r="M660" t="s">
        <v>5</v>
      </c>
      <c r="N660">
        <v>1720</v>
      </c>
      <c r="O660" t="s">
        <v>8834</v>
      </c>
      <c r="P660">
        <v>42.485100000000003</v>
      </c>
      <c r="Q660">
        <v>-71.4328</v>
      </c>
      <c r="U660" t="s">
        <v>8828</v>
      </c>
      <c r="V660" t="s">
        <v>8830</v>
      </c>
      <c r="W660" t="s">
        <v>8832</v>
      </c>
      <c r="X660" t="s">
        <v>740</v>
      </c>
      <c r="Y660" t="s">
        <v>5</v>
      </c>
      <c r="Z660" t="s">
        <v>7932</v>
      </c>
      <c r="AA660">
        <v>45692</v>
      </c>
      <c r="AB660" t="s">
        <v>8836</v>
      </c>
      <c r="AC660" t="s">
        <v>8835</v>
      </c>
      <c r="AD660">
        <v>9</v>
      </c>
    </row>
    <row r="661" spans="1:37">
      <c r="A661">
        <v>7132</v>
      </c>
      <c r="B661" t="s">
        <v>174</v>
      </c>
      <c r="C661" t="s">
        <v>3254</v>
      </c>
      <c r="D661" t="s">
        <v>8828</v>
      </c>
      <c r="E661" t="s">
        <v>164</v>
      </c>
      <c r="F661" t="s">
        <v>8837</v>
      </c>
      <c r="G661" t="s">
        <v>3509</v>
      </c>
      <c r="H661" t="s">
        <v>8829</v>
      </c>
      <c r="I661" t="s">
        <v>8830</v>
      </c>
      <c r="J661" t="s">
        <v>8838</v>
      </c>
      <c r="K661" t="s">
        <v>8839</v>
      </c>
      <c r="L661" t="s">
        <v>436</v>
      </c>
      <c r="M661" t="s">
        <v>5</v>
      </c>
      <c r="N661">
        <v>48846</v>
      </c>
      <c r="O661" t="s">
        <v>8840</v>
      </c>
      <c r="P661">
        <v>42.987299999999998</v>
      </c>
      <c r="Q661">
        <v>-85.071100000000001</v>
      </c>
      <c r="U661" t="s">
        <v>8828</v>
      </c>
      <c r="V661" t="s">
        <v>8830</v>
      </c>
      <c r="W661" t="s">
        <v>8832</v>
      </c>
      <c r="X661" t="s">
        <v>740</v>
      </c>
      <c r="Y661" t="s">
        <v>5</v>
      </c>
      <c r="Z661" t="s">
        <v>7932</v>
      </c>
      <c r="AA661">
        <v>45692</v>
      </c>
      <c r="AB661" t="s">
        <v>8836</v>
      </c>
      <c r="AC661" t="s">
        <v>8835</v>
      </c>
      <c r="AD661">
        <v>9</v>
      </c>
    </row>
    <row r="662" spans="1:37">
      <c r="A662">
        <v>7133</v>
      </c>
      <c r="B662" t="s">
        <v>174</v>
      </c>
      <c r="C662" t="s">
        <v>3254</v>
      </c>
      <c r="D662" t="s">
        <v>8828</v>
      </c>
      <c r="E662" t="s">
        <v>164</v>
      </c>
      <c r="F662" t="s">
        <v>8841</v>
      </c>
      <c r="G662" t="s">
        <v>3509</v>
      </c>
      <c r="H662" t="s">
        <v>8829</v>
      </c>
      <c r="I662" t="s">
        <v>8830</v>
      </c>
      <c r="J662" t="s">
        <v>8842</v>
      </c>
      <c r="K662" t="s">
        <v>855</v>
      </c>
      <c r="L662" t="s">
        <v>170</v>
      </c>
      <c r="M662" t="s">
        <v>5</v>
      </c>
      <c r="N662">
        <v>95050</v>
      </c>
      <c r="P662">
        <v>37.348135369911198</v>
      </c>
      <c r="Q662">
        <v>-121.949766488942</v>
      </c>
      <c r="U662" t="s">
        <v>8828</v>
      </c>
      <c r="V662" t="s">
        <v>8830</v>
      </c>
      <c r="W662" t="s">
        <v>8832</v>
      </c>
      <c r="X662" t="s">
        <v>740</v>
      </c>
      <c r="Y662" t="s">
        <v>5</v>
      </c>
      <c r="Z662" t="s">
        <v>7932</v>
      </c>
      <c r="AA662">
        <v>45692</v>
      </c>
      <c r="AB662" t="s">
        <v>8836</v>
      </c>
      <c r="AC662" t="s">
        <v>8835</v>
      </c>
      <c r="AD662">
        <v>9</v>
      </c>
    </row>
    <row r="663" spans="1:37">
      <c r="A663">
        <v>7134</v>
      </c>
      <c r="B663" t="s">
        <v>174</v>
      </c>
      <c r="C663" t="s">
        <v>3254</v>
      </c>
      <c r="D663" t="s">
        <v>8843</v>
      </c>
      <c r="E663" t="s">
        <v>164</v>
      </c>
      <c r="F663" t="s">
        <v>8843</v>
      </c>
      <c r="G663" t="s">
        <v>3255</v>
      </c>
      <c r="H663" t="s">
        <v>8844</v>
      </c>
      <c r="I663" t="s">
        <v>8845</v>
      </c>
      <c r="J663" t="s">
        <v>8846</v>
      </c>
      <c r="K663" t="s">
        <v>3721</v>
      </c>
      <c r="L663" t="s">
        <v>916</v>
      </c>
      <c r="M663" t="s">
        <v>5</v>
      </c>
      <c r="N663">
        <v>43035</v>
      </c>
      <c r="O663" t="s">
        <v>8847</v>
      </c>
      <c r="P663">
        <v>40.185530122632002</v>
      </c>
      <c r="Q663">
        <v>-83.012570242328493</v>
      </c>
      <c r="R663">
        <v>140</v>
      </c>
      <c r="U663" t="s">
        <v>8849</v>
      </c>
      <c r="V663" t="s">
        <v>8850</v>
      </c>
      <c r="W663" t="s">
        <v>1501</v>
      </c>
      <c r="X663" t="s">
        <v>2693</v>
      </c>
      <c r="Y663" t="s">
        <v>6</v>
      </c>
      <c r="Z663" t="s">
        <v>7932</v>
      </c>
      <c r="AA663">
        <v>45692</v>
      </c>
      <c r="AB663" t="s">
        <v>8848</v>
      </c>
      <c r="AC663" t="s">
        <v>8851</v>
      </c>
      <c r="AD663">
        <v>13</v>
      </c>
    </row>
    <row r="664" spans="1:37">
      <c r="A664">
        <v>7135</v>
      </c>
      <c r="B664" t="s">
        <v>174</v>
      </c>
      <c r="C664" t="s">
        <v>3254</v>
      </c>
      <c r="D664" t="s">
        <v>8843</v>
      </c>
      <c r="E664" t="s">
        <v>164</v>
      </c>
      <c r="F664" t="s">
        <v>8852</v>
      </c>
      <c r="G664" t="s">
        <v>7348</v>
      </c>
      <c r="H664" t="s">
        <v>3793</v>
      </c>
      <c r="I664" t="s">
        <v>8845</v>
      </c>
      <c r="J664" t="s">
        <v>8853</v>
      </c>
      <c r="K664" t="s">
        <v>8854</v>
      </c>
      <c r="L664" t="s">
        <v>836</v>
      </c>
      <c r="M664" t="s">
        <v>5</v>
      </c>
      <c r="N664">
        <v>60008</v>
      </c>
      <c r="O664" t="s">
        <v>8855</v>
      </c>
      <c r="P664">
        <v>42.0657</v>
      </c>
      <c r="Q664">
        <v>-88.018900000000002</v>
      </c>
      <c r="U664" t="s">
        <v>8849</v>
      </c>
      <c r="V664" t="s">
        <v>8850</v>
      </c>
      <c r="W664" t="s">
        <v>1501</v>
      </c>
      <c r="X664" t="s">
        <v>2693</v>
      </c>
      <c r="Y664" t="s">
        <v>6</v>
      </c>
      <c r="Z664" t="s">
        <v>7932</v>
      </c>
      <c r="AA664">
        <v>45693</v>
      </c>
      <c r="AB664" t="s">
        <v>8856</v>
      </c>
      <c r="AC664" t="s">
        <v>8851</v>
      </c>
      <c r="AD664">
        <v>13</v>
      </c>
    </row>
    <row r="665" spans="1:37">
      <c r="A665">
        <v>7013</v>
      </c>
      <c r="B665" t="s">
        <v>174</v>
      </c>
      <c r="C665" t="s">
        <v>3254</v>
      </c>
      <c r="D665" t="s">
        <v>3346</v>
      </c>
      <c r="E665" t="s">
        <v>164</v>
      </c>
      <c r="F665" t="s">
        <v>3346</v>
      </c>
      <c r="G665" t="s">
        <v>3255</v>
      </c>
      <c r="H665" t="s">
        <v>3347</v>
      </c>
      <c r="I665" t="s">
        <v>3348</v>
      </c>
      <c r="J665" t="s">
        <v>3349</v>
      </c>
      <c r="K665" t="s">
        <v>1556</v>
      </c>
      <c r="L665" t="s">
        <v>1045</v>
      </c>
      <c r="M665" t="s">
        <v>5</v>
      </c>
      <c r="N665">
        <v>85741</v>
      </c>
      <c r="O665" t="s">
        <v>3350</v>
      </c>
      <c r="P665">
        <v>32.3326022203942</v>
      </c>
      <c r="Q665">
        <v>-111.056210373951</v>
      </c>
      <c r="R665">
        <v>133</v>
      </c>
      <c r="U665" t="s">
        <v>3346</v>
      </c>
      <c r="V665" t="s">
        <v>3348</v>
      </c>
      <c r="W665" t="s">
        <v>3351</v>
      </c>
      <c r="X665" t="s">
        <v>1045</v>
      </c>
      <c r="Y665" t="s">
        <v>5</v>
      </c>
      <c r="AB665" t="s">
        <v>3352</v>
      </c>
      <c r="AC665" t="s">
        <v>3353</v>
      </c>
      <c r="AD665">
        <v>23</v>
      </c>
      <c r="AJ665" t="s">
        <v>3348</v>
      </c>
    </row>
    <row r="666" spans="1:37">
      <c r="A666">
        <v>7014</v>
      </c>
      <c r="B666" t="s">
        <v>174</v>
      </c>
      <c r="C666" t="s">
        <v>3254</v>
      </c>
      <c r="D666" t="s">
        <v>3354</v>
      </c>
      <c r="E666" t="s">
        <v>176</v>
      </c>
      <c r="F666" t="s">
        <v>3354</v>
      </c>
      <c r="G666" t="s">
        <v>3255</v>
      </c>
      <c r="H666" t="s">
        <v>3355</v>
      </c>
      <c r="I666" t="s">
        <v>3356</v>
      </c>
      <c r="J666" t="s">
        <v>3357</v>
      </c>
      <c r="K666" t="s">
        <v>3358</v>
      </c>
      <c r="L666" t="s">
        <v>436</v>
      </c>
      <c r="M666" t="s">
        <v>5</v>
      </c>
      <c r="N666">
        <v>48601</v>
      </c>
      <c r="O666" t="s">
        <v>3359</v>
      </c>
      <c r="P666">
        <v>43.400089163030898</v>
      </c>
      <c r="Q666">
        <v>-83.952280019004107</v>
      </c>
      <c r="R666">
        <v>986</v>
      </c>
      <c r="U666" t="s">
        <v>3354</v>
      </c>
      <c r="V666" t="s">
        <v>3356</v>
      </c>
      <c r="W666" t="s">
        <v>3358</v>
      </c>
      <c r="X666" t="s">
        <v>987</v>
      </c>
      <c r="Y666" t="s">
        <v>5</v>
      </c>
      <c r="Z666" t="s">
        <v>172</v>
      </c>
      <c r="AA666">
        <v>45300</v>
      </c>
      <c r="AB666" t="s">
        <v>3360</v>
      </c>
      <c r="AC666" t="s">
        <v>3361</v>
      </c>
      <c r="AD666">
        <v>20</v>
      </c>
      <c r="AJ666" t="s">
        <v>3356</v>
      </c>
    </row>
    <row r="667" spans="1:37">
      <c r="A667">
        <v>7015</v>
      </c>
      <c r="B667" t="s">
        <v>174</v>
      </c>
      <c r="C667" t="s">
        <v>3254</v>
      </c>
      <c r="D667" t="s">
        <v>8562</v>
      </c>
      <c r="E667" t="s">
        <v>176</v>
      </c>
      <c r="F667" t="s">
        <v>8562</v>
      </c>
      <c r="G667" t="s">
        <v>7354</v>
      </c>
      <c r="H667" t="s">
        <v>3280</v>
      </c>
      <c r="I667" t="s">
        <v>8571</v>
      </c>
      <c r="J667" t="s">
        <v>8568</v>
      </c>
      <c r="K667" t="s">
        <v>8569</v>
      </c>
      <c r="L667" t="s">
        <v>308</v>
      </c>
      <c r="M667" t="s">
        <v>5</v>
      </c>
      <c r="N667">
        <v>37923</v>
      </c>
      <c r="O667" t="s">
        <v>8570</v>
      </c>
      <c r="P667">
        <v>35.920771453060702</v>
      </c>
      <c r="Q667">
        <v>-84.083573215998797</v>
      </c>
      <c r="R667">
        <v>12</v>
      </c>
      <c r="U667" t="s">
        <v>8562</v>
      </c>
      <c r="V667" t="s">
        <v>8571</v>
      </c>
      <c r="W667" t="s">
        <v>8563</v>
      </c>
      <c r="X667" t="s">
        <v>8564</v>
      </c>
      <c r="Y667" t="s">
        <v>2057</v>
      </c>
      <c r="Z667" t="s">
        <v>7932</v>
      </c>
      <c r="AA667">
        <v>45688</v>
      </c>
      <c r="AB667" t="s">
        <v>313</v>
      </c>
      <c r="AC667" t="s">
        <v>8982</v>
      </c>
      <c r="AD667">
        <v>29</v>
      </c>
      <c r="AF667" t="s">
        <v>8565</v>
      </c>
      <c r="AH667" t="s">
        <v>8567</v>
      </c>
      <c r="AK667" t="s">
        <v>8566</v>
      </c>
    </row>
    <row r="668" spans="1:37">
      <c r="A668">
        <v>7016</v>
      </c>
      <c r="B668" t="s">
        <v>174</v>
      </c>
      <c r="C668" t="s">
        <v>3254</v>
      </c>
      <c r="D668" t="s">
        <v>3362</v>
      </c>
      <c r="E668" t="s">
        <v>176</v>
      </c>
      <c r="F668" t="s">
        <v>3362</v>
      </c>
      <c r="G668" t="s">
        <v>3280</v>
      </c>
      <c r="H668" t="s">
        <v>3281</v>
      </c>
      <c r="I668" t="s">
        <v>3363</v>
      </c>
      <c r="J668" t="s">
        <v>3364</v>
      </c>
      <c r="K668" t="s">
        <v>491</v>
      </c>
      <c r="L668" t="s">
        <v>487</v>
      </c>
      <c r="M668" t="s">
        <v>5</v>
      </c>
      <c r="N668">
        <v>63123</v>
      </c>
      <c r="O668" t="s">
        <v>3365</v>
      </c>
      <c r="P668">
        <v>38.525190795696098</v>
      </c>
      <c r="Q668">
        <v>-90.332894315494698</v>
      </c>
      <c r="R668">
        <v>46</v>
      </c>
      <c r="U668" t="s">
        <v>3366</v>
      </c>
      <c r="V668" t="s">
        <v>3367</v>
      </c>
      <c r="W668" t="s">
        <v>3368</v>
      </c>
      <c r="X668" t="s">
        <v>3369</v>
      </c>
      <c r="Y668" t="s">
        <v>3370</v>
      </c>
      <c r="Z668" t="s">
        <v>172</v>
      </c>
      <c r="AA668">
        <v>44434</v>
      </c>
      <c r="AB668" t="s">
        <v>3371</v>
      </c>
      <c r="AC668" t="s">
        <v>3372</v>
      </c>
      <c r="AD668">
        <v>24</v>
      </c>
      <c r="AJ668" t="s">
        <v>3373</v>
      </c>
    </row>
    <row r="669" spans="1:37">
      <c r="A669">
        <v>7017</v>
      </c>
      <c r="B669" t="s">
        <v>174</v>
      </c>
      <c r="C669" t="s">
        <v>3254</v>
      </c>
      <c r="D669" t="s">
        <v>3362</v>
      </c>
      <c r="E669" t="s">
        <v>176</v>
      </c>
      <c r="F669" t="s">
        <v>3362</v>
      </c>
      <c r="G669" t="s">
        <v>3280</v>
      </c>
      <c r="H669" t="s">
        <v>3335</v>
      </c>
      <c r="I669" t="s">
        <v>3363</v>
      </c>
      <c r="J669" t="s">
        <v>3364</v>
      </c>
      <c r="K669" t="s">
        <v>491</v>
      </c>
      <c r="L669" t="s">
        <v>487</v>
      </c>
      <c r="M669" t="s">
        <v>5</v>
      </c>
      <c r="N669">
        <v>63123</v>
      </c>
      <c r="O669" t="s">
        <v>3365</v>
      </c>
      <c r="P669">
        <v>38.525190795696098</v>
      </c>
      <c r="Q669">
        <v>-90.332894315494698</v>
      </c>
      <c r="R669">
        <v>46</v>
      </c>
      <c r="U669" t="s">
        <v>3366</v>
      </c>
      <c r="V669" t="s">
        <v>3367</v>
      </c>
      <c r="W669" t="s">
        <v>3368</v>
      </c>
      <c r="X669" t="s">
        <v>3369</v>
      </c>
      <c r="Y669" t="s">
        <v>3370</v>
      </c>
      <c r="Z669" t="s">
        <v>172</v>
      </c>
      <c r="AA669">
        <v>44434</v>
      </c>
      <c r="AB669" t="s">
        <v>3371</v>
      </c>
      <c r="AC669" t="s">
        <v>3372</v>
      </c>
      <c r="AD669">
        <v>24</v>
      </c>
      <c r="AJ669" t="s">
        <v>3373</v>
      </c>
    </row>
    <row r="670" spans="1:37">
      <c r="A670">
        <v>7018</v>
      </c>
      <c r="B670" t="s">
        <v>174</v>
      </c>
      <c r="C670" t="s">
        <v>3254</v>
      </c>
      <c r="D670" t="s">
        <v>3374</v>
      </c>
      <c r="E670" t="s">
        <v>164</v>
      </c>
      <c r="F670" t="s">
        <v>3374</v>
      </c>
      <c r="G670" t="s">
        <v>3255</v>
      </c>
      <c r="H670" t="s">
        <v>3375</v>
      </c>
      <c r="I670" t="s">
        <v>3376</v>
      </c>
      <c r="J670" t="s">
        <v>3377</v>
      </c>
      <c r="K670" t="s">
        <v>3378</v>
      </c>
      <c r="L670" t="s">
        <v>188</v>
      </c>
      <c r="M670" t="s">
        <v>5</v>
      </c>
      <c r="N670">
        <v>27263</v>
      </c>
      <c r="O670" t="s">
        <v>3379</v>
      </c>
      <c r="P670">
        <v>35.938364351490897</v>
      </c>
      <c r="Q670">
        <v>-79.968418714329104</v>
      </c>
      <c r="U670" t="s">
        <v>3374</v>
      </c>
      <c r="V670" t="s">
        <v>3376</v>
      </c>
      <c r="W670" t="s">
        <v>3380</v>
      </c>
      <c r="X670" t="s">
        <v>836</v>
      </c>
      <c r="Y670" t="s">
        <v>5</v>
      </c>
      <c r="AB670" t="s">
        <v>3381</v>
      </c>
      <c r="AC670" t="s">
        <v>3382</v>
      </c>
      <c r="AD670">
        <v>19</v>
      </c>
      <c r="AJ670" t="s">
        <v>3376</v>
      </c>
    </row>
    <row r="671" spans="1:37">
      <c r="A671">
        <v>7136</v>
      </c>
      <c r="B671" t="s">
        <v>174</v>
      </c>
      <c r="C671" t="s">
        <v>3254</v>
      </c>
      <c r="D671" t="s">
        <v>8913</v>
      </c>
      <c r="E671" t="s">
        <v>164</v>
      </c>
      <c r="F671" t="s">
        <v>8914</v>
      </c>
      <c r="G671" t="s">
        <v>3255</v>
      </c>
      <c r="H671" t="s">
        <v>8915</v>
      </c>
      <c r="I671" t="s">
        <v>8916</v>
      </c>
      <c r="J671" t="s">
        <v>8917</v>
      </c>
      <c r="K671" t="s">
        <v>8918</v>
      </c>
      <c r="L671" t="s">
        <v>916</v>
      </c>
      <c r="M671" t="s">
        <v>5</v>
      </c>
      <c r="N671">
        <v>43074</v>
      </c>
      <c r="O671" t="s">
        <v>8919</v>
      </c>
      <c r="P671">
        <v>40.242600000000003</v>
      </c>
      <c r="Q671">
        <v>-82.860699999999994</v>
      </c>
      <c r="U671" t="s">
        <v>8920</v>
      </c>
      <c r="V671" t="s">
        <v>8916</v>
      </c>
      <c r="W671" t="s">
        <v>8918</v>
      </c>
      <c r="X671" t="s">
        <v>916</v>
      </c>
      <c r="Y671" t="s">
        <v>5</v>
      </c>
      <c r="Z671" t="s">
        <v>7932</v>
      </c>
      <c r="AA671">
        <v>45698</v>
      </c>
      <c r="AB671" t="s">
        <v>8921</v>
      </c>
      <c r="AC671" t="s">
        <v>8989</v>
      </c>
      <c r="AD671">
        <v>13</v>
      </c>
    </row>
    <row r="672" spans="1:37">
      <c r="A672">
        <v>7019</v>
      </c>
      <c r="B672" t="s">
        <v>174</v>
      </c>
      <c r="C672" t="s">
        <v>3254</v>
      </c>
      <c r="D672" t="s">
        <v>3383</v>
      </c>
      <c r="E672" t="s">
        <v>164</v>
      </c>
      <c r="F672" t="s">
        <v>3383</v>
      </c>
      <c r="G672" t="s">
        <v>3318</v>
      </c>
      <c r="H672" t="s">
        <v>3384</v>
      </c>
      <c r="I672" t="s">
        <v>3385</v>
      </c>
      <c r="J672" t="s">
        <v>3386</v>
      </c>
      <c r="K672" t="s">
        <v>3387</v>
      </c>
      <c r="L672" t="s">
        <v>529</v>
      </c>
      <c r="M672" t="s">
        <v>5</v>
      </c>
      <c r="N672">
        <v>55441</v>
      </c>
      <c r="O672" t="s">
        <v>3388</v>
      </c>
      <c r="P672">
        <v>44.990735299820898</v>
      </c>
      <c r="Q672">
        <v>-93.447872547751899</v>
      </c>
      <c r="R672">
        <v>4</v>
      </c>
      <c r="S672">
        <v>0</v>
      </c>
      <c r="U672" t="s">
        <v>3383</v>
      </c>
      <c r="V672" t="s">
        <v>3385</v>
      </c>
      <c r="W672" t="s">
        <v>3387</v>
      </c>
      <c r="X672" t="s">
        <v>529</v>
      </c>
      <c r="Y672" t="s">
        <v>5</v>
      </c>
      <c r="Z672" t="s">
        <v>172</v>
      </c>
      <c r="AA672">
        <v>45336</v>
      </c>
      <c r="AB672" t="s">
        <v>3323</v>
      </c>
      <c r="AC672" t="s">
        <v>3389</v>
      </c>
      <c r="AD672">
        <v>30</v>
      </c>
      <c r="AF672" t="s">
        <v>3390</v>
      </c>
      <c r="AH672" t="s">
        <v>3391</v>
      </c>
      <c r="AK672" t="s">
        <v>3392</v>
      </c>
    </row>
    <row r="673" spans="1:38">
      <c r="A673">
        <v>7020</v>
      </c>
      <c r="B673" t="s">
        <v>174</v>
      </c>
      <c r="C673" t="s">
        <v>3254</v>
      </c>
      <c r="D673" t="s">
        <v>3393</v>
      </c>
      <c r="E673" t="s">
        <v>176</v>
      </c>
      <c r="F673" t="s">
        <v>3394</v>
      </c>
      <c r="G673" t="s">
        <v>3255</v>
      </c>
      <c r="H673" t="s">
        <v>3395</v>
      </c>
      <c r="I673" t="s">
        <v>3396</v>
      </c>
      <c r="J673" t="s">
        <v>3407</v>
      </c>
      <c r="K673" t="s">
        <v>1612</v>
      </c>
      <c r="L673" t="s">
        <v>1613</v>
      </c>
      <c r="M673" t="s">
        <v>5</v>
      </c>
      <c r="N673">
        <v>23452</v>
      </c>
      <c r="O673" t="s">
        <v>3408</v>
      </c>
      <c r="P673">
        <v>36.827109434501097</v>
      </c>
      <c r="Q673">
        <v>-76.064242989169301</v>
      </c>
      <c r="R673">
        <v>500</v>
      </c>
      <c r="U673" t="s">
        <v>3393</v>
      </c>
      <c r="V673" t="s">
        <v>3396</v>
      </c>
      <c r="W673" t="s">
        <v>3399</v>
      </c>
      <c r="X673" t="s">
        <v>3400</v>
      </c>
      <c r="Y673" t="s">
        <v>907</v>
      </c>
      <c r="Z673" t="s">
        <v>172</v>
      </c>
      <c r="AA673">
        <v>44426</v>
      </c>
      <c r="AB673" t="s">
        <v>3409</v>
      </c>
      <c r="AC673" t="s">
        <v>3401</v>
      </c>
      <c r="AD673">
        <v>21</v>
      </c>
      <c r="AJ673" t="s">
        <v>3402</v>
      </c>
    </row>
    <row r="674" spans="1:38">
      <c r="A674">
        <v>7021</v>
      </c>
      <c r="B674" t="s">
        <v>174</v>
      </c>
      <c r="C674" t="s">
        <v>3254</v>
      </c>
      <c r="D674" t="s">
        <v>3393</v>
      </c>
      <c r="E674" t="s">
        <v>176</v>
      </c>
      <c r="F674" t="s">
        <v>3394</v>
      </c>
      <c r="G674" t="s">
        <v>3255</v>
      </c>
      <c r="H674" t="s">
        <v>3395</v>
      </c>
      <c r="I674" t="s">
        <v>3396</v>
      </c>
      <c r="J674" t="s">
        <v>3397</v>
      </c>
      <c r="K674" t="s">
        <v>1390</v>
      </c>
      <c r="L674" t="s">
        <v>755</v>
      </c>
      <c r="M674" t="s">
        <v>5</v>
      </c>
      <c r="N674">
        <v>78753</v>
      </c>
      <c r="O674" t="s">
        <v>3398</v>
      </c>
      <c r="P674">
        <v>30.412513791364301</v>
      </c>
      <c r="Q674">
        <v>-97.645902029821002</v>
      </c>
      <c r="U674" t="s">
        <v>3393</v>
      </c>
      <c r="V674" t="s">
        <v>3396</v>
      </c>
      <c r="W674" t="s">
        <v>3399</v>
      </c>
      <c r="X674" t="s">
        <v>3400</v>
      </c>
      <c r="Y674" t="s">
        <v>907</v>
      </c>
      <c r="Z674" t="s">
        <v>172</v>
      </c>
      <c r="AA674">
        <v>44430</v>
      </c>
      <c r="AB674" t="s">
        <v>313</v>
      </c>
      <c r="AC674" t="s">
        <v>3401</v>
      </c>
      <c r="AD674">
        <v>21</v>
      </c>
      <c r="AJ674" t="s">
        <v>3402</v>
      </c>
    </row>
    <row r="675" spans="1:38">
      <c r="A675">
        <v>7022</v>
      </c>
      <c r="B675" t="s">
        <v>174</v>
      </c>
      <c r="C675" t="s">
        <v>3254</v>
      </c>
      <c r="D675" t="s">
        <v>3393</v>
      </c>
      <c r="E675" t="s">
        <v>176</v>
      </c>
      <c r="F675" t="s">
        <v>3394</v>
      </c>
      <c r="G675" t="s">
        <v>3255</v>
      </c>
      <c r="H675" t="s">
        <v>3395</v>
      </c>
      <c r="I675" t="s">
        <v>3396</v>
      </c>
      <c r="J675" t="s">
        <v>3403</v>
      </c>
      <c r="K675" t="s">
        <v>3404</v>
      </c>
      <c r="L675" t="s">
        <v>3405</v>
      </c>
      <c r="M675" t="s">
        <v>5</v>
      </c>
      <c r="N675">
        <v>97230</v>
      </c>
      <c r="O675" t="s">
        <v>3406</v>
      </c>
      <c r="P675">
        <v>45.560321657416097</v>
      </c>
      <c r="Q675">
        <v>-122.526539758192</v>
      </c>
      <c r="U675" t="s">
        <v>3393</v>
      </c>
      <c r="V675" t="s">
        <v>3396</v>
      </c>
      <c r="W675" t="s">
        <v>3399</v>
      </c>
      <c r="X675" t="s">
        <v>3400</v>
      </c>
      <c r="Y675" t="s">
        <v>907</v>
      </c>
      <c r="Z675" t="s">
        <v>172</v>
      </c>
      <c r="AA675">
        <v>44430</v>
      </c>
      <c r="AB675" t="s">
        <v>313</v>
      </c>
      <c r="AC675" t="s">
        <v>3401</v>
      </c>
      <c r="AD675">
        <v>21</v>
      </c>
      <c r="AJ675" t="s">
        <v>3402</v>
      </c>
    </row>
    <row r="676" spans="1:38">
      <c r="A676">
        <v>7023</v>
      </c>
      <c r="B676" t="s">
        <v>174</v>
      </c>
      <c r="C676" t="s">
        <v>3254</v>
      </c>
      <c r="D676" t="s">
        <v>8345</v>
      </c>
      <c r="E676" t="s">
        <v>164</v>
      </c>
      <c r="F676" t="s">
        <v>8346</v>
      </c>
      <c r="G676" t="s">
        <v>8347</v>
      </c>
      <c r="H676" t="s">
        <v>8348</v>
      </c>
      <c r="I676" t="s">
        <v>8349</v>
      </c>
      <c r="J676" t="s">
        <v>8350</v>
      </c>
      <c r="K676" t="s">
        <v>8351</v>
      </c>
      <c r="L676" t="s">
        <v>529</v>
      </c>
      <c r="M676" t="s">
        <v>5</v>
      </c>
      <c r="N676">
        <v>55369</v>
      </c>
      <c r="O676" t="s">
        <v>8352</v>
      </c>
      <c r="P676">
        <v>45.0670572344156</v>
      </c>
      <c r="Q676">
        <v>-93.441451403856405</v>
      </c>
      <c r="R676">
        <v>200</v>
      </c>
      <c r="U676" t="s">
        <v>8353</v>
      </c>
      <c r="V676" t="s">
        <v>8354</v>
      </c>
      <c r="W676" t="s">
        <v>8355</v>
      </c>
      <c r="X676" t="s">
        <v>2535</v>
      </c>
      <c r="Y676" t="s">
        <v>907</v>
      </c>
      <c r="Z676" t="s">
        <v>172</v>
      </c>
      <c r="AA676">
        <v>45584</v>
      </c>
      <c r="AB676" t="s">
        <v>8356</v>
      </c>
      <c r="AC676" t="s">
        <v>8983</v>
      </c>
      <c r="AD676">
        <v>27</v>
      </c>
      <c r="AE676" t="s">
        <v>8357</v>
      </c>
      <c r="AH676" t="s">
        <v>8352</v>
      </c>
      <c r="AL676" t="s">
        <v>8358</v>
      </c>
    </row>
    <row r="677" spans="1:38">
      <c r="A677">
        <v>7024</v>
      </c>
      <c r="B677" t="s">
        <v>174</v>
      </c>
      <c r="C677" t="s">
        <v>3254</v>
      </c>
      <c r="D677" t="s">
        <v>3410</v>
      </c>
      <c r="E677" t="s">
        <v>164</v>
      </c>
      <c r="F677" t="s">
        <v>3410</v>
      </c>
      <c r="G677" t="s">
        <v>3280</v>
      </c>
      <c r="H677" t="s">
        <v>3411</v>
      </c>
      <c r="I677" t="s">
        <v>3412</v>
      </c>
      <c r="J677" t="s">
        <v>3413</v>
      </c>
      <c r="K677" t="s">
        <v>3414</v>
      </c>
      <c r="L677" t="s">
        <v>170</v>
      </c>
      <c r="M677" t="s">
        <v>5</v>
      </c>
      <c r="N677">
        <v>92618</v>
      </c>
      <c r="O677" t="s">
        <v>3415</v>
      </c>
      <c r="P677">
        <v>33.649189999999997</v>
      </c>
      <c r="Q677">
        <v>-117.71199</v>
      </c>
      <c r="R677">
        <v>15</v>
      </c>
      <c r="U677" t="s">
        <v>3410</v>
      </c>
      <c r="V677" t="s">
        <v>3412</v>
      </c>
      <c r="W677" t="s">
        <v>3416</v>
      </c>
      <c r="Y677" t="s">
        <v>3417</v>
      </c>
      <c r="Z677" t="s">
        <v>172</v>
      </c>
      <c r="AA677">
        <v>44774</v>
      </c>
      <c r="AB677" t="s">
        <v>3418</v>
      </c>
      <c r="AC677" t="s">
        <v>3419</v>
      </c>
      <c r="AD677">
        <v>27</v>
      </c>
      <c r="AJ677" t="s">
        <v>3420</v>
      </c>
    </row>
    <row r="678" spans="1:38">
      <c r="A678">
        <v>7025</v>
      </c>
      <c r="B678" t="s">
        <v>174</v>
      </c>
      <c r="C678" t="s">
        <v>3254</v>
      </c>
      <c r="D678" t="s">
        <v>3421</v>
      </c>
      <c r="E678" t="s">
        <v>164</v>
      </c>
      <c r="F678" t="s">
        <v>3422</v>
      </c>
      <c r="G678" t="s">
        <v>3280</v>
      </c>
      <c r="H678" t="s">
        <v>3423</v>
      </c>
      <c r="I678" t="s">
        <v>3424</v>
      </c>
      <c r="J678" t="s">
        <v>3425</v>
      </c>
      <c r="K678" t="s">
        <v>2061</v>
      </c>
      <c r="L678" t="s">
        <v>436</v>
      </c>
      <c r="M678" t="s">
        <v>5</v>
      </c>
      <c r="N678">
        <v>48326</v>
      </c>
      <c r="O678" t="s">
        <v>3426</v>
      </c>
      <c r="P678">
        <v>42.670516184275698</v>
      </c>
      <c r="Q678">
        <v>-83.242494459470393</v>
      </c>
      <c r="R678">
        <v>11</v>
      </c>
      <c r="U678" t="s">
        <v>3427</v>
      </c>
      <c r="V678" t="s">
        <v>3424</v>
      </c>
      <c r="W678" t="s">
        <v>3428</v>
      </c>
      <c r="X678" t="s">
        <v>436</v>
      </c>
      <c r="Y678" t="s">
        <v>5</v>
      </c>
      <c r="Z678" t="s">
        <v>172</v>
      </c>
      <c r="AA678">
        <v>44766</v>
      </c>
      <c r="AB678" t="s">
        <v>3429</v>
      </c>
      <c r="AC678" t="s">
        <v>3430</v>
      </c>
      <c r="AD678">
        <v>27</v>
      </c>
      <c r="AE678" t="s">
        <v>3431</v>
      </c>
      <c r="AJ678" t="s">
        <v>3432</v>
      </c>
    </row>
    <row r="679" spans="1:38">
      <c r="A679">
        <v>7026</v>
      </c>
      <c r="B679" t="s">
        <v>174</v>
      </c>
      <c r="C679" t="s">
        <v>3254</v>
      </c>
      <c r="D679" t="s">
        <v>3433</v>
      </c>
      <c r="E679" t="s">
        <v>164</v>
      </c>
      <c r="F679" t="s">
        <v>3434</v>
      </c>
      <c r="G679" t="s">
        <v>3255</v>
      </c>
      <c r="H679" t="s">
        <v>3435</v>
      </c>
      <c r="I679" t="s">
        <v>3436</v>
      </c>
      <c r="J679" t="s">
        <v>3437</v>
      </c>
      <c r="K679" t="s">
        <v>3438</v>
      </c>
      <c r="L679" t="s">
        <v>3439</v>
      </c>
      <c r="M679" t="s">
        <v>5</v>
      </c>
      <c r="N679">
        <v>13069</v>
      </c>
      <c r="O679" t="s">
        <v>3440</v>
      </c>
      <c r="P679">
        <v>43.327447677849598</v>
      </c>
      <c r="Q679">
        <v>-76.418482088319607</v>
      </c>
      <c r="R679">
        <v>100</v>
      </c>
      <c r="U679" t="s">
        <v>3433</v>
      </c>
      <c r="V679" t="s">
        <v>3436</v>
      </c>
      <c r="W679" t="s">
        <v>3441</v>
      </c>
      <c r="X679" t="s">
        <v>2352</v>
      </c>
      <c r="Y679" t="s">
        <v>5</v>
      </c>
      <c r="Z679" t="s">
        <v>172</v>
      </c>
      <c r="AA679">
        <v>44930</v>
      </c>
      <c r="AB679" t="s">
        <v>313</v>
      </c>
      <c r="AC679" t="s">
        <v>3442</v>
      </c>
      <c r="AD679">
        <v>24</v>
      </c>
      <c r="AF679" t="s">
        <v>3443</v>
      </c>
      <c r="AH679" t="s">
        <v>3444</v>
      </c>
      <c r="AJ679" t="s">
        <v>313</v>
      </c>
      <c r="AK679" t="s">
        <v>3445</v>
      </c>
    </row>
    <row r="680" spans="1:38">
      <c r="A680">
        <v>7027</v>
      </c>
      <c r="B680" t="s">
        <v>174</v>
      </c>
      <c r="C680" t="s">
        <v>3254</v>
      </c>
      <c r="D680" t="s">
        <v>3446</v>
      </c>
      <c r="E680" t="s">
        <v>176</v>
      </c>
      <c r="F680" t="s">
        <v>3446</v>
      </c>
      <c r="G680" t="s">
        <v>3280</v>
      </c>
      <c r="H680" t="s">
        <v>3281</v>
      </c>
      <c r="I680" t="s">
        <v>3448</v>
      </c>
      <c r="J680" t="s">
        <v>3449</v>
      </c>
      <c r="K680" t="s">
        <v>3450</v>
      </c>
      <c r="L680" t="s">
        <v>2352</v>
      </c>
      <c r="M680" t="s">
        <v>5</v>
      </c>
      <c r="N680">
        <v>6484</v>
      </c>
      <c r="O680" t="s">
        <v>3451</v>
      </c>
      <c r="P680">
        <v>41.295038160485703</v>
      </c>
      <c r="Q680">
        <v>-73.079763566280207</v>
      </c>
      <c r="R680">
        <v>12</v>
      </c>
      <c r="U680" t="s">
        <v>3452</v>
      </c>
      <c r="V680" t="s">
        <v>3448</v>
      </c>
      <c r="W680" t="s">
        <v>3453</v>
      </c>
      <c r="X680" t="s">
        <v>2601</v>
      </c>
      <c r="Y680" t="s">
        <v>907</v>
      </c>
      <c r="Z680" t="s">
        <v>172</v>
      </c>
      <c r="AA680">
        <v>44435</v>
      </c>
      <c r="AB680" t="s">
        <v>313</v>
      </c>
      <c r="AC680" t="s">
        <v>3460</v>
      </c>
      <c r="AD680">
        <v>26</v>
      </c>
      <c r="AJ680" t="s">
        <v>3456</v>
      </c>
    </row>
    <row r="681" spans="1:38">
      <c r="A681">
        <v>7028</v>
      </c>
      <c r="B681" t="s">
        <v>174</v>
      </c>
      <c r="C681" t="s">
        <v>3254</v>
      </c>
      <c r="D681" t="s">
        <v>3446</v>
      </c>
      <c r="E681" t="s">
        <v>176</v>
      </c>
      <c r="F681" t="s">
        <v>3446</v>
      </c>
      <c r="G681" t="s">
        <v>3255</v>
      </c>
      <c r="H681" t="s">
        <v>3447</v>
      </c>
      <c r="I681" t="s">
        <v>3448</v>
      </c>
      <c r="J681" t="s">
        <v>3449</v>
      </c>
      <c r="K681" t="s">
        <v>3450</v>
      </c>
      <c r="L681" t="s">
        <v>2352</v>
      </c>
      <c r="M681" t="s">
        <v>5</v>
      </c>
      <c r="N681">
        <v>6484</v>
      </c>
      <c r="O681" t="s">
        <v>3451</v>
      </c>
      <c r="P681">
        <v>41.295038160485703</v>
      </c>
      <c r="Q681">
        <v>-73.079763566280207</v>
      </c>
      <c r="R681">
        <v>12</v>
      </c>
      <c r="U681" t="s">
        <v>3452</v>
      </c>
      <c r="V681" t="s">
        <v>3448</v>
      </c>
      <c r="W681" t="s">
        <v>3453</v>
      </c>
      <c r="X681" t="s">
        <v>2601</v>
      </c>
      <c r="Y681" t="s">
        <v>907</v>
      </c>
      <c r="Z681" t="s">
        <v>172</v>
      </c>
      <c r="AA681">
        <v>44773</v>
      </c>
      <c r="AB681" t="s">
        <v>3454</v>
      </c>
      <c r="AC681" t="s">
        <v>3455</v>
      </c>
      <c r="AD681">
        <v>26</v>
      </c>
      <c r="AJ681" t="s">
        <v>3456</v>
      </c>
    </row>
    <row r="682" spans="1:38">
      <c r="A682">
        <v>7029</v>
      </c>
      <c r="B682" t="s">
        <v>174</v>
      </c>
      <c r="C682" t="s">
        <v>3254</v>
      </c>
      <c r="D682" t="s">
        <v>3446</v>
      </c>
      <c r="E682" t="s">
        <v>176</v>
      </c>
      <c r="F682" t="s">
        <v>3446</v>
      </c>
      <c r="G682" t="s">
        <v>3255</v>
      </c>
      <c r="H682" t="s">
        <v>3457</v>
      </c>
      <c r="I682" t="s">
        <v>3448</v>
      </c>
      <c r="J682" t="s">
        <v>3449</v>
      </c>
      <c r="K682" t="s">
        <v>3450</v>
      </c>
      <c r="L682" t="s">
        <v>2352</v>
      </c>
      <c r="M682" t="s">
        <v>5</v>
      </c>
      <c r="N682">
        <v>6484</v>
      </c>
      <c r="O682" t="s">
        <v>3451</v>
      </c>
      <c r="P682">
        <v>41.295038160485703</v>
      </c>
      <c r="Q682">
        <v>-73.079763566280207</v>
      </c>
      <c r="R682">
        <v>12</v>
      </c>
      <c r="U682" t="s">
        <v>3452</v>
      </c>
      <c r="V682" t="s">
        <v>3448</v>
      </c>
      <c r="W682" t="s">
        <v>3453</v>
      </c>
      <c r="X682" t="s">
        <v>2601</v>
      </c>
      <c r="Y682" t="s">
        <v>907</v>
      </c>
      <c r="Z682" t="s">
        <v>172</v>
      </c>
      <c r="AA682">
        <v>44773</v>
      </c>
      <c r="AB682" t="s">
        <v>3454</v>
      </c>
      <c r="AC682" t="s">
        <v>3455</v>
      </c>
      <c r="AD682">
        <v>26</v>
      </c>
      <c r="AJ682" t="s">
        <v>3456</v>
      </c>
    </row>
    <row r="683" spans="1:38">
      <c r="A683">
        <v>7030</v>
      </c>
      <c r="B683" t="s">
        <v>174</v>
      </c>
      <c r="C683" t="s">
        <v>3254</v>
      </c>
      <c r="D683" t="s">
        <v>3446</v>
      </c>
      <c r="E683" t="s">
        <v>176</v>
      </c>
      <c r="F683" t="s">
        <v>3446</v>
      </c>
      <c r="G683" t="s">
        <v>3255</v>
      </c>
      <c r="H683" t="s">
        <v>3458</v>
      </c>
      <c r="I683" t="s">
        <v>3448</v>
      </c>
      <c r="J683" t="s">
        <v>3449</v>
      </c>
      <c r="K683" t="s">
        <v>3450</v>
      </c>
      <c r="L683" t="s">
        <v>2352</v>
      </c>
      <c r="M683" t="s">
        <v>5</v>
      </c>
      <c r="N683">
        <v>6484</v>
      </c>
      <c r="O683" t="s">
        <v>3451</v>
      </c>
      <c r="P683">
        <v>41.295038160485703</v>
      </c>
      <c r="Q683">
        <v>-73.079763566280207</v>
      </c>
      <c r="R683">
        <v>12</v>
      </c>
      <c r="U683" t="s">
        <v>3452</v>
      </c>
      <c r="V683" t="s">
        <v>3448</v>
      </c>
      <c r="W683" t="s">
        <v>3453</v>
      </c>
      <c r="X683" t="s">
        <v>2601</v>
      </c>
      <c r="Y683" t="s">
        <v>907</v>
      </c>
      <c r="Z683" t="s">
        <v>172</v>
      </c>
      <c r="AA683">
        <v>44773</v>
      </c>
      <c r="AB683" t="s">
        <v>3454</v>
      </c>
      <c r="AC683" t="s">
        <v>3455</v>
      </c>
      <c r="AD683">
        <v>26</v>
      </c>
      <c r="AJ683" t="s">
        <v>3456</v>
      </c>
    </row>
    <row r="684" spans="1:38">
      <c r="A684">
        <v>7031</v>
      </c>
      <c r="B684" t="s">
        <v>174</v>
      </c>
      <c r="C684" t="s">
        <v>3254</v>
      </c>
      <c r="D684" t="s">
        <v>3446</v>
      </c>
      <c r="E684" t="s">
        <v>176</v>
      </c>
      <c r="F684" t="s">
        <v>3446</v>
      </c>
      <c r="G684" t="s">
        <v>3255</v>
      </c>
      <c r="H684" t="s">
        <v>3459</v>
      </c>
      <c r="I684" t="s">
        <v>3448</v>
      </c>
      <c r="J684" t="s">
        <v>3449</v>
      </c>
      <c r="K684" t="s">
        <v>3450</v>
      </c>
      <c r="L684" t="s">
        <v>2352</v>
      </c>
      <c r="M684" t="s">
        <v>5</v>
      </c>
      <c r="N684">
        <v>6484</v>
      </c>
      <c r="O684" t="s">
        <v>3451</v>
      </c>
      <c r="P684">
        <v>41.295038160485703</v>
      </c>
      <c r="Q684">
        <v>-73.079763566280207</v>
      </c>
      <c r="R684">
        <v>12</v>
      </c>
      <c r="U684" t="s">
        <v>3452</v>
      </c>
      <c r="V684" t="s">
        <v>3448</v>
      </c>
      <c r="W684" t="s">
        <v>3453</v>
      </c>
      <c r="X684" t="s">
        <v>2601</v>
      </c>
      <c r="Y684" t="s">
        <v>907</v>
      </c>
      <c r="Z684" t="s">
        <v>172</v>
      </c>
      <c r="AA684">
        <v>44773</v>
      </c>
      <c r="AB684" t="s">
        <v>3454</v>
      </c>
      <c r="AC684" t="s">
        <v>3460</v>
      </c>
      <c r="AD684">
        <v>26</v>
      </c>
      <c r="AJ684" t="s">
        <v>3456</v>
      </c>
    </row>
    <row r="685" spans="1:38">
      <c r="A685">
        <v>7032</v>
      </c>
      <c r="B685" t="s">
        <v>174</v>
      </c>
      <c r="C685" t="s">
        <v>3254</v>
      </c>
      <c r="D685" t="s">
        <v>3446</v>
      </c>
      <c r="E685" t="s">
        <v>176</v>
      </c>
      <c r="F685" t="s">
        <v>3446</v>
      </c>
      <c r="G685" t="s">
        <v>3255</v>
      </c>
      <c r="H685" t="s">
        <v>3461</v>
      </c>
      <c r="I685" t="s">
        <v>3448</v>
      </c>
      <c r="J685" t="s">
        <v>3449</v>
      </c>
      <c r="K685" t="s">
        <v>3450</v>
      </c>
      <c r="L685" t="s">
        <v>2352</v>
      </c>
      <c r="M685" t="s">
        <v>5</v>
      </c>
      <c r="N685">
        <v>6484</v>
      </c>
      <c r="O685" t="s">
        <v>3451</v>
      </c>
      <c r="P685">
        <v>41.295038160485703</v>
      </c>
      <c r="Q685">
        <v>-73.079763566280207</v>
      </c>
      <c r="R685">
        <v>12</v>
      </c>
      <c r="U685" t="s">
        <v>3452</v>
      </c>
      <c r="V685" t="s">
        <v>3448</v>
      </c>
      <c r="W685" t="s">
        <v>3453</v>
      </c>
      <c r="X685" t="s">
        <v>2601</v>
      </c>
      <c r="Y685" t="s">
        <v>907</v>
      </c>
      <c r="Z685" t="s">
        <v>172</v>
      </c>
      <c r="AA685">
        <v>44773</v>
      </c>
      <c r="AB685" t="s">
        <v>3454</v>
      </c>
      <c r="AC685" t="s">
        <v>3455</v>
      </c>
      <c r="AD685">
        <v>26</v>
      </c>
      <c r="AJ685" t="s">
        <v>3456</v>
      </c>
    </row>
    <row r="686" spans="1:38">
      <c r="A686">
        <v>7033</v>
      </c>
      <c r="B686" t="s">
        <v>174</v>
      </c>
      <c r="C686" t="s">
        <v>3254</v>
      </c>
      <c r="D686" t="s">
        <v>3446</v>
      </c>
      <c r="E686" t="s">
        <v>176</v>
      </c>
      <c r="F686" t="s">
        <v>3446</v>
      </c>
      <c r="G686" t="s">
        <v>3255</v>
      </c>
      <c r="H686" t="s">
        <v>3395</v>
      </c>
      <c r="I686" t="s">
        <v>3448</v>
      </c>
      <c r="J686" t="s">
        <v>3449</v>
      </c>
      <c r="K686" t="s">
        <v>3450</v>
      </c>
      <c r="L686" t="s">
        <v>2352</v>
      </c>
      <c r="M686" t="s">
        <v>5</v>
      </c>
      <c r="N686">
        <v>6484</v>
      </c>
      <c r="O686" t="s">
        <v>3451</v>
      </c>
      <c r="P686">
        <v>41.295038160485703</v>
      </c>
      <c r="Q686">
        <v>-73.079763566280207</v>
      </c>
      <c r="R686">
        <v>12</v>
      </c>
      <c r="U686" t="s">
        <v>3452</v>
      </c>
      <c r="V686" t="s">
        <v>3448</v>
      </c>
      <c r="W686" t="s">
        <v>3453</v>
      </c>
      <c r="X686" t="s">
        <v>2601</v>
      </c>
      <c r="Y686" t="s">
        <v>907</v>
      </c>
      <c r="Z686" t="s">
        <v>172</v>
      </c>
      <c r="AA686">
        <v>44773</v>
      </c>
      <c r="AB686" t="s">
        <v>3454</v>
      </c>
      <c r="AC686" t="s">
        <v>3460</v>
      </c>
      <c r="AD686">
        <v>26</v>
      </c>
      <c r="AJ686" t="s">
        <v>3456</v>
      </c>
    </row>
    <row r="687" spans="1:38">
      <c r="A687">
        <v>7034</v>
      </c>
      <c r="B687" t="s">
        <v>174</v>
      </c>
      <c r="C687" t="s">
        <v>3254</v>
      </c>
      <c r="D687" t="s">
        <v>3446</v>
      </c>
      <c r="E687" t="s">
        <v>176</v>
      </c>
      <c r="F687" t="s">
        <v>3446</v>
      </c>
      <c r="G687" t="s">
        <v>3255</v>
      </c>
      <c r="H687" t="s">
        <v>3462</v>
      </c>
      <c r="I687" t="s">
        <v>3448</v>
      </c>
      <c r="J687" t="s">
        <v>3449</v>
      </c>
      <c r="K687" t="s">
        <v>3450</v>
      </c>
      <c r="L687" t="s">
        <v>2352</v>
      </c>
      <c r="M687" t="s">
        <v>5</v>
      </c>
      <c r="N687">
        <v>6484</v>
      </c>
      <c r="O687" t="s">
        <v>3451</v>
      </c>
      <c r="P687">
        <v>41.295038160485703</v>
      </c>
      <c r="Q687">
        <v>-73.079763566280207</v>
      </c>
      <c r="R687">
        <v>12</v>
      </c>
      <c r="U687" t="s">
        <v>3452</v>
      </c>
      <c r="V687" t="s">
        <v>3448</v>
      </c>
      <c r="W687" t="s">
        <v>3453</v>
      </c>
      <c r="X687" t="s">
        <v>2601</v>
      </c>
      <c r="Y687" t="s">
        <v>907</v>
      </c>
      <c r="Z687" t="s">
        <v>172</v>
      </c>
      <c r="AA687">
        <v>44773</v>
      </c>
      <c r="AB687" t="s">
        <v>3454</v>
      </c>
      <c r="AC687" t="s">
        <v>3460</v>
      </c>
      <c r="AD687">
        <v>26</v>
      </c>
      <c r="AJ687" t="s">
        <v>3456</v>
      </c>
    </row>
    <row r="688" spans="1:38">
      <c r="A688">
        <v>7035</v>
      </c>
      <c r="B688" t="s">
        <v>174</v>
      </c>
      <c r="C688" t="s">
        <v>3254</v>
      </c>
      <c r="D688" t="s">
        <v>3463</v>
      </c>
      <c r="E688" t="s">
        <v>176</v>
      </c>
      <c r="F688" t="s">
        <v>3463</v>
      </c>
      <c r="G688" t="s">
        <v>3255</v>
      </c>
      <c r="H688" t="s">
        <v>3464</v>
      </c>
      <c r="I688" t="s">
        <v>3465</v>
      </c>
      <c r="J688" t="s">
        <v>3466</v>
      </c>
      <c r="K688" t="s">
        <v>3467</v>
      </c>
      <c r="L688" t="s">
        <v>529</v>
      </c>
      <c r="M688" t="s">
        <v>5</v>
      </c>
      <c r="N688">
        <v>55431</v>
      </c>
      <c r="O688" t="s">
        <v>3468</v>
      </c>
      <c r="P688">
        <v>44.8342187020342</v>
      </c>
      <c r="Q688">
        <v>-93.297224415340494</v>
      </c>
      <c r="R688">
        <v>20</v>
      </c>
      <c r="U688" t="s">
        <v>3463</v>
      </c>
      <c r="V688" t="s">
        <v>3469</v>
      </c>
      <c r="W688" t="s">
        <v>3467</v>
      </c>
      <c r="X688" t="s">
        <v>529</v>
      </c>
      <c r="Y688" t="s">
        <v>5</v>
      </c>
      <c r="Z688" t="s">
        <v>172</v>
      </c>
      <c r="AA688">
        <v>45412</v>
      </c>
      <c r="AB688" t="s">
        <v>3470</v>
      </c>
      <c r="AC688" t="s">
        <v>3471</v>
      </c>
      <c r="AD688">
        <v>28</v>
      </c>
      <c r="AF688" t="s">
        <v>3472</v>
      </c>
      <c r="AH688" t="s">
        <v>3473</v>
      </c>
      <c r="AJ688" t="s">
        <v>3469</v>
      </c>
      <c r="AK688" t="s">
        <v>3474</v>
      </c>
    </row>
    <row r="689" spans="1:37">
      <c r="A689">
        <v>7036</v>
      </c>
      <c r="B689" t="s">
        <v>174</v>
      </c>
      <c r="C689" t="s">
        <v>3254</v>
      </c>
      <c r="D689" t="s">
        <v>3475</v>
      </c>
      <c r="E689" t="s">
        <v>164</v>
      </c>
      <c r="F689" t="s">
        <v>3476</v>
      </c>
      <c r="G689" t="s">
        <v>3255</v>
      </c>
      <c r="H689" t="s">
        <v>3477</v>
      </c>
      <c r="I689" t="s">
        <v>3478</v>
      </c>
      <c r="J689" t="s">
        <v>3479</v>
      </c>
      <c r="K689" t="s">
        <v>1776</v>
      </c>
      <c r="L689" t="s">
        <v>188</v>
      </c>
      <c r="M689" t="s">
        <v>5</v>
      </c>
      <c r="N689">
        <v>27560</v>
      </c>
      <c r="O689" t="s">
        <v>3480</v>
      </c>
      <c r="P689">
        <v>35.8284107707915</v>
      </c>
      <c r="Q689">
        <v>-78.821617204542093</v>
      </c>
      <c r="U689" t="s">
        <v>3481</v>
      </c>
      <c r="V689" t="s">
        <v>3478</v>
      </c>
      <c r="W689" t="s">
        <v>1776</v>
      </c>
      <c r="X689" t="s">
        <v>188</v>
      </c>
      <c r="Y689" t="s">
        <v>5</v>
      </c>
      <c r="Z689" t="s">
        <v>172</v>
      </c>
      <c r="AA689">
        <v>44801</v>
      </c>
      <c r="AB689" t="s">
        <v>3482</v>
      </c>
      <c r="AC689" t="s">
        <v>3483</v>
      </c>
      <c r="AD689">
        <v>16</v>
      </c>
      <c r="AJ689" t="s">
        <v>3478</v>
      </c>
    </row>
    <row r="690" spans="1:37">
      <c r="A690">
        <v>7037</v>
      </c>
      <c r="B690" t="s">
        <v>174</v>
      </c>
      <c r="C690" t="s">
        <v>3254</v>
      </c>
      <c r="D690" t="s">
        <v>3484</v>
      </c>
      <c r="E690" t="s">
        <v>176</v>
      </c>
      <c r="F690" t="s">
        <v>3485</v>
      </c>
      <c r="G690" t="s">
        <v>3280</v>
      </c>
      <c r="H690" t="s">
        <v>3486</v>
      </c>
      <c r="I690" t="s">
        <v>3487</v>
      </c>
      <c r="J690" t="s">
        <v>3488</v>
      </c>
      <c r="K690" t="s">
        <v>3489</v>
      </c>
      <c r="L690" t="s">
        <v>436</v>
      </c>
      <c r="M690" t="s">
        <v>5</v>
      </c>
      <c r="N690">
        <v>48360</v>
      </c>
      <c r="P690">
        <v>42.727176200754897</v>
      </c>
      <c r="Q690">
        <v>-83.2437039332615</v>
      </c>
      <c r="R690">
        <v>20</v>
      </c>
      <c r="U690" t="s">
        <v>3484</v>
      </c>
      <c r="V690" t="s">
        <v>3487</v>
      </c>
      <c r="W690" t="s">
        <v>3490</v>
      </c>
      <c r="X690" t="s">
        <v>3491</v>
      </c>
      <c r="Y690" t="s">
        <v>311</v>
      </c>
      <c r="Z690" t="s">
        <v>172</v>
      </c>
      <c r="AA690">
        <v>44891</v>
      </c>
      <c r="AB690" t="s">
        <v>3492</v>
      </c>
      <c r="AC690" t="s">
        <v>3493</v>
      </c>
      <c r="AD690">
        <v>22</v>
      </c>
      <c r="AE690" t="s">
        <v>3494</v>
      </c>
      <c r="AJ690" t="s">
        <v>3495</v>
      </c>
    </row>
    <row r="691" spans="1:37">
      <c r="A691">
        <v>7038</v>
      </c>
      <c r="B691" t="s">
        <v>174</v>
      </c>
      <c r="C691" t="s">
        <v>3254</v>
      </c>
      <c r="D691" t="s">
        <v>3496</v>
      </c>
      <c r="E691" t="s">
        <v>176</v>
      </c>
      <c r="F691" t="s">
        <v>3497</v>
      </c>
      <c r="G691" t="s">
        <v>3255</v>
      </c>
      <c r="H691" t="s">
        <v>3375</v>
      </c>
      <c r="I691" t="s">
        <v>3498</v>
      </c>
      <c r="J691" t="s">
        <v>3499</v>
      </c>
      <c r="K691" t="s">
        <v>3500</v>
      </c>
      <c r="L691" t="s">
        <v>987</v>
      </c>
      <c r="M691" t="s">
        <v>5</v>
      </c>
      <c r="N691">
        <v>54156</v>
      </c>
      <c r="O691" t="s">
        <v>3501</v>
      </c>
      <c r="P691">
        <v>44.422480746442197</v>
      </c>
      <c r="Q691">
        <v>-88.060159185485503</v>
      </c>
      <c r="R691">
        <v>230</v>
      </c>
      <c r="U691" t="s">
        <v>3497</v>
      </c>
      <c r="V691" t="s">
        <v>3498</v>
      </c>
      <c r="W691" t="s">
        <v>3500</v>
      </c>
      <c r="X691" t="s">
        <v>987</v>
      </c>
      <c r="Y691" t="s">
        <v>5</v>
      </c>
      <c r="Z691" t="s">
        <v>172</v>
      </c>
      <c r="AA691">
        <v>44778</v>
      </c>
      <c r="AB691" t="s">
        <v>3502</v>
      </c>
      <c r="AC691" t="s">
        <v>3503</v>
      </c>
      <c r="AD691">
        <v>20</v>
      </c>
      <c r="AE691" t="s">
        <v>3504</v>
      </c>
      <c r="AJ691" t="s">
        <v>3498</v>
      </c>
    </row>
    <row r="692" spans="1:37">
      <c r="A692">
        <v>7039</v>
      </c>
      <c r="B692" t="s">
        <v>174</v>
      </c>
      <c r="C692" t="s">
        <v>3254</v>
      </c>
      <c r="D692" t="s">
        <v>3496</v>
      </c>
      <c r="E692" t="s">
        <v>176</v>
      </c>
      <c r="F692" t="s">
        <v>3497</v>
      </c>
      <c r="G692" t="s">
        <v>3255</v>
      </c>
      <c r="H692" t="s">
        <v>3505</v>
      </c>
      <c r="I692" t="s">
        <v>3498</v>
      </c>
      <c r="J692" t="s">
        <v>3499</v>
      </c>
      <c r="K692" t="s">
        <v>3500</v>
      </c>
      <c r="L692" t="s">
        <v>987</v>
      </c>
      <c r="M692" t="s">
        <v>5</v>
      </c>
      <c r="N692">
        <v>54156</v>
      </c>
      <c r="O692" t="s">
        <v>3501</v>
      </c>
      <c r="P692">
        <v>44.422480746442197</v>
      </c>
      <c r="Q692">
        <v>-88.060159185485503</v>
      </c>
      <c r="R692">
        <v>230</v>
      </c>
      <c r="U692" t="s">
        <v>3497</v>
      </c>
      <c r="V692" t="s">
        <v>3498</v>
      </c>
      <c r="W692" t="s">
        <v>3500</v>
      </c>
      <c r="X692" t="s">
        <v>987</v>
      </c>
      <c r="Y692" t="s">
        <v>5</v>
      </c>
      <c r="Z692" t="s">
        <v>172</v>
      </c>
      <c r="AA692">
        <v>44778</v>
      </c>
      <c r="AB692" t="s">
        <v>3502</v>
      </c>
      <c r="AC692" t="s">
        <v>3503</v>
      </c>
      <c r="AD692">
        <v>20</v>
      </c>
      <c r="AE692" t="s">
        <v>3506</v>
      </c>
      <c r="AJ692" t="s">
        <v>3498</v>
      </c>
    </row>
    <row r="693" spans="1:37">
      <c r="A693">
        <v>7040</v>
      </c>
      <c r="B693" t="s">
        <v>174</v>
      </c>
      <c r="C693" t="s">
        <v>3254</v>
      </c>
      <c r="D693" t="s">
        <v>3507</v>
      </c>
      <c r="E693" t="s">
        <v>176</v>
      </c>
      <c r="F693" t="s">
        <v>3508</v>
      </c>
      <c r="G693" t="s">
        <v>3509</v>
      </c>
      <c r="H693" t="s">
        <v>3510</v>
      </c>
      <c r="I693" t="s">
        <v>1668</v>
      </c>
      <c r="J693" t="s">
        <v>3511</v>
      </c>
      <c r="K693" t="s">
        <v>1670</v>
      </c>
      <c r="L693" t="s">
        <v>487</v>
      </c>
      <c r="M693" t="s">
        <v>5</v>
      </c>
      <c r="N693">
        <v>64801</v>
      </c>
      <c r="O693" t="s">
        <v>1678</v>
      </c>
      <c r="P693">
        <v>37.094725920602201</v>
      </c>
      <c r="Q693">
        <v>-94.528379527252596</v>
      </c>
      <c r="R693">
        <v>750</v>
      </c>
      <c r="U693" t="s">
        <v>3508</v>
      </c>
      <c r="V693" t="s">
        <v>1668</v>
      </c>
      <c r="W693" t="s">
        <v>491</v>
      </c>
      <c r="X693" t="s">
        <v>487</v>
      </c>
      <c r="Y693" t="s">
        <v>5</v>
      </c>
      <c r="Z693" t="s">
        <v>172</v>
      </c>
      <c r="AA693">
        <v>44778</v>
      </c>
      <c r="AB693" t="s">
        <v>3512</v>
      </c>
      <c r="AC693" t="s">
        <v>1674</v>
      </c>
      <c r="AD693">
        <v>23</v>
      </c>
      <c r="AE693" t="s">
        <v>3513</v>
      </c>
      <c r="AJ693" t="s">
        <v>1668</v>
      </c>
    </row>
    <row r="694" spans="1:37">
      <c r="A694">
        <v>7041</v>
      </c>
      <c r="B694" t="s">
        <v>174</v>
      </c>
      <c r="C694" t="s">
        <v>3254</v>
      </c>
      <c r="D694" t="s">
        <v>3514</v>
      </c>
      <c r="E694" t="s">
        <v>164</v>
      </c>
      <c r="F694" t="s">
        <v>3515</v>
      </c>
      <c r="G694" t="s">
        <v>3255</v>
      </c>
      <c r="H694" t="s">
        <v>3395</v>
      </c>
      <c r="I694" t="s">
        <v>3516</v>
      </c>
      <c r="J694" t="s">
        <v>3517</v>
      </c>
      <c r="K694" t="s">
        <v>3518</v>
      </c>
      <c r="L694" t="s">
        <v>3405</v>
      </c>
      <c r="M694" t="s">
        <v>5</v>
      </c>
      <c r="N694">
        <v>97124</v>
      </c>
      <c r="O694" t="s">
        <v>3519</v>
      </c>
      <c r="P694">
        <v>45.565044314154903</v>
      </c>
      <c r="Q694">
        <v>-122.91031800245599</v>
      </c>
      <c r="R694">
        <v>250</v>
      </c>
      <c r="U694" t="s">
        <v>3520</v>
      </c>
      <c r="V694" t="s">
        <v>3521</v>
      </c>
      <c r="W694" t="s">
        <v>3522</v>
      </c>
      <c r="X694" t="s">
        <v>2512</v>
      </c>
      <c r="Y694" t="s">
        <v>2514</v>
      </c>
      <c r="Z694" t="s">
        <v>172</v>
      </c>
      <c r="AA694">
        <v>44766</v>
      </c>
      <c r="AB694" t="s">
        <v>3523</v>
      </c>
      <c r="AC694" t="s">
        <v>3524</v>
      </c>
      <c r="AD694">
        <v>17</v>
      </c>
      <c r="AE694" t="s">
        <v>3525</v>
      </c>
      <c r="AJ694" t="s">
        <v>3516</v>
      </c>
    </row>
    <row r="695" spans="1:37">
      <c r="A695">
        <v>7042</v>
      </c>
      <c r="B695" t="s">
        <v>174</v>
      </c>
      <c r="C695" t="s">
        <v>3254</v>
      </c>
      <c r="D695" t="s">
        <v>3526</v>
      </c>
      <c r="E695" t="s">
        <v>164</v>
      </c>
      <c r="F695" t="s">
        <v>3527</v>
      </c>
      <c r="G695" t="s">
        <v>3255</v>
      </c>
      <c r="H695" t="s">
        <v>3528</v>
      </c>
      <c r="I695" t="s">
        <v>3529</v>
      </c>
      <c r="J695" t="s">
        <v>3530</v>
      </c>
      <c r="K695" t="s">
        <v>3531</v>
      </c>
      <c r="L695" t="s">
        <v>3405</v>
      </c>
      <c r="M695" t="s">
        <v>5</v>
      </c>
      <c r="N695">
        <v>97355</v>
      </c>
      <c r="O695" t="s">
        <v>3532</v>
      </c>
      <c r="P695">
        <v>44.549052367809303</v>
      </c>
      <c r="Q695">
        <v>-122.91976220768601</v>
      </c>
      <c r="R695">
        <v>170</v>
      </c>
      <c r="U695" t="s">
        <v>3526</v>
      </c>
      <c r="V695" t="s">
        <v>3533</v>
      </c>
      <c r="W695" t="s">
        <v>3531</v>
      </c>
      <c r="X695" t="s">
        <v>3405</v>
      </c>
      <c r="Y695" t="s">
        <v>5</v>
      </c>
      <c r="Z695" t="s">
        <v>172</v>
      </c>
      <c r="AA695">
        <v>45095</v>
      </c>
      <c r="AB695" t="s">
        <v>3534</v>
      </c>
      <c r="AC695" t="s">
        <v>3535</v>
      </c>
      <c r="AD695">
        <v>24</v>
      </c>
      <c r="AE695" t="s">
        <v>3536</v>
      </c>
      <c r="AJ695" t="s">
        <v>3537</v>
      </c>
    </row>
    <row r="696" spans="1:37">
      <c r="A696">
        <v>7043</v>
      </c>
      <c r="B696" t="s">
        <v>174</v>
      </c>
      <c r="C696" t="s">
        <v>3254</v>
      </c>
      <c r="D696" t="s">
        <v>8608</v>
      </c>
      <c r="E696" t="s">
        <v>164</v>
      </c>
      <c r="F696" t="s">
        <v>8608</v>
      </c>
      <c r="G696" t="s">
        <v>3255</v>
      </c>
      <c r="H696" t="s">
        <v>3586</v>
      </c>
      <c r="I696" t="s">
        <v>8612</v>
      </c>
      <c r="J696" t="s">
        <v>8609</v>
      </c>
      <c r="K696" t="s">
        <v>8610</v>
      </c>
      <c r="L696" t="s">
        <v>1857</v>
      </c>
      <c r="M696" t="s">
        <v>5</v>
      </c>
      <c r="N696">
        <v>20878</v>
      </c>
      <c r="O696" t="s">
        <v>8611</v>
      </c>
      <c r="P696">
        <v>39.146745238928503</v>
      </c>
      <c r="Q696">
        <v>-77.231581088848799</v>
      </c>
      <c r="R696">
        <v>150</v>
      </c>
      <c r="U696" t="s">
        <v>8608</v>
      </c>
      <c r="V696" t="s">
        <v>8613</v>
      </c>
      <c r="W696" t="s">
        <v>3218</v>
      </c>
      <c r="X696" t="s">
        <v>1300</v>
      </c>
      <c r="Y696" t="s">
        <v>5</v>
      </c>
      <c r="Z696" t="s">
        <v>8379</v>
      </c>
      <c r="AB696" t="s">
        <v>3587</v>
      </c>
      <c r="AC696" t="s">
        <v>8984</v>
      </c>
      <c r="AD696">
        <v>25</v>
      </c>
      <c r="AE696" t="s">
        <v>8615</v>
      </c>
      <c r="AJ696" t="s">
        <v>8616</v>
      </c>
      <c r="AK696" t="s">
        <v>8617</v>
      </c>
    </row>
    <row r="697" spans="1:37">
      <c r="A697">
        <v>7044</v>
      </c>
      <c r="B697" t="s">
        <v>174</v>
      </c>
      <c r="C697" t="s">
        <v>3254</v>
      </c>
      <c r="D697" t="s">
        <v>7814</v>
      </c>
      <c r="E697" t="s">
        <v>176</v>
      </c>
      <c r="F697" t="s">
        <v>7815</v>
      </c>
      <c r="G697" t="s">
        <v>7348</v>
      </c>
      <c r="H697" t="s">
        <v>7816</v>
      </c>
      <c r="I697" t="s">
        <v>7817</v>
      </c>
      <c r="J697" t="s">
        <v>7818</v>
      </c>
      <c r="K697" t="s">
        <v>6850</v>
      </c>
      <c r="L697" t="s">
        <v>916</v>
      </c>
      <c r="M697" t="s">
        <v>5</v>
      </c>
      <c r="N697">
        <v>45039</v>
      </c>
      <c r="P697">
        <v>39.3253651574149</v>
      </c>
      <c r="Q697">
        <v>-84.285016775042095</v>
      </c>
      <c r="R697">
        <v>150</v>
      </c>
      <c r="U697" t="s">
        <v>7815</v>
      </c>
      <c r="V697" t="s">
        <v>7819</v>
      </c>
      <c r="AB697" t="s">
        <v>7820</v>
      </c>
      <c r="AC697" t="s">
        <v>8124</v>
      </c>
      <c r="AD697">
        <v>27</v>
      </c>
    </row>
    <row r="698" spans="1:37">
      <c r="A698">
        <v>7045</v>
      </c>
      <c r="B698" t="s">
        <v>174</v>
      </c>
      <c r="C698" t="s">
        <v>3254</v>
      </c>
      <c r="D698" t="s">
        <v>3538</v>
      </c>
      <c r="E698" t="s">
        <v>164</v>
      </c>
      <c r="F698" t="s">
        <v>2079</v>
      </c>
      <c r="G698" t="s">
        <v>3255</v>
      </c>
      <c r="H698" t="s">
        <v>3539</v>
      </c>
      <c r="I698" t="s">
        <v>3540</v>
      </c>
      <c r="J698" t="s">
        <v>3541</v>
      </c>
      <c r="K698" t="s">
        <v>3543</v>
      </c>
      <c r="L698" t="s">
        <v>8024</v>
      </c>
      <c r="M698" t="s">
        <v>5</v>
      </c>
      <c r="N698">
        <v>29356</v>
      </c>
      <c r="O698" t="s">
        <v>3542</v>
      </c>
      <c r="P698">
        <v>35.124587856677202</v>
      </c>
      <c r="Q698">
        <v>-82.312263284438004</v>
      </c>
      <c r="U698" t="s">
        <v>3538</v>
      </c>
      <c r="V698" t="s">
        <v>3540</v>
      </c>
      <c r="W698" t="s">
        <v>3543</v>
      </c>
      <c r="X698" t="s">
        <v>786</v>
      </c>
      <c r="Y698" t="s">
        <v>5</v>
      </c>
      <c r="Z698" t="s">
        <v>172</v>
      </c>
      <c r="AB698" t="s">
        <v>3544</v>
      </c>
      <c r="AC698" t="s">
        <v>3545</v>
      </c>
      <c r="AD698">
        <v>28</v>
      </c>
      <c r="AF698" t="s">
        <v>3546</v>
      </c>
      <c r="AH698" t="s">
        <v>3542</v>
      </c>
      <c r="AK698" t="s">
        <v>3547</v>
      </c>
    </row>
    <row r="699" spans="1:37">
      <c r="A699">
        <v>7046</v>
      </c>
      <c r="B699" t="s">
        <v>174</v>
      </c>
      <c r="C699" t="s">
        <v>3254</v>
      </c>
      <c r="D699" t="s">
        <v>3548</v>
      </c>
      <c r="E699" t="s">
        <v>164</v>
      </c>
      <c r="F699" t="s">
        <v>3548</v>
      </c>
      <c r="G699" t="s">
        <v>3255</v>
      </c>
      <c r="H699" t="s">
        <v>3549</v>
      </c>
      <c r="I699" t="s">
        <v>3550</v>
      </c>
      <c r="J699" t="s">
        <v>3551</v>
      </c>
      <c r="K699" t="s">
        <v>3387</v>
      </c>
      <c r="L699" t="s">
        <v>740</v>
      </c>
      <c r="M699" t="s">
        <v>5</v>
      </c>
      <c r="N699">
        <v>2360</v>
      </c>
      <c r="O699" t="s">
        <v>3552</v>
      </c>
      <c r="P699">
        <v>41.9547466251354</v>
      </c>
      <c r="Q699">
        <v>-70.701545790245902</v>
      </c>
      <c r="R699">
        <v>20</v>
      </c>
      <c r="U699" t="s">
        <v>3553</v>
      </c>
      <c r="V699" t="s">
        <v>3550</v>
      </c>
      <c r="W699" t="s">
        <v>3387</v>
      </c>
      <c r="X699" t="s">
        <v>740</v>
      </c>
      <c r="Y699" t="s">
        <v>5</v>
      </c>
      <c r="Z699" t="s">
        <v>172</v>
      </c>
      <c r="AA699">
        <v>45300</v>
      </c>
      <c r="AB699" t="s">
        <v>3554</v>
      </c>
      <c r="AC699" t="s">
        <v>3555</v>
      </c>
      <c r="AD699">
        <v>22</v>
      </c>
    </row>
    <row r="700" spans="1:37">
      <c r="A700">
        <v>7047</v>
      </c>
      <c r="B700" t="s">
        <v>174</v>
      </c>
      <c r="C700" t="s">
        <v>3254</v>
      </c>
      <c r="D700" t="s">
        <v>1765</v>
      </c>
      <c r="E700" t="s">
        <v>176</v>
      </c>
      <c r="F700" t="s">
        <v>1765</v>
      </c>
      <c r="G700" t="s">
        <v>3255</v>
      </c>
      <c r="H700" t="s">
        <v>3375</v>
      </c>
      <c r="I700" t="s">
        <v>1767</v>
      </c>
      <c r="J700" t="s">
        <v>1768</v>
      </c>
      <c r="K700" t="s">
        <v>1769</v>
      </c>
      <c r="L700" t="s">
        <v>723</v>
      </c>
      <c r="M700" t="s">
        <v>5</v>
      </c>
      <c r="N700">
        <v>80241</v>
      </c>
      <c r="O700" t="s">
        <v>1770</v>
      </c>
      <c r="P700">
        <v>39.920424677799602</v>
      </c>
      <c r="Q700">
        <v>-104.98311545595</v>
      </c>
      <c r="R700">
        <v>50</v>
      </c>
      <c r="U700" t="s">
        <v>1765</v>
      </c>
      <c r="V700" t="s">
        <v>1767</v>
      </c>
      <c r="W700" t="s">
        <v>1769</v>
      </c>
      <c r="X700" t="s">
        <v>723</v>
      </c>
      <c r="Y700" t="s">
        <v>5</v>
      </c>
      <c r="Z700" t="s">
        <v>172</v>
      </c>
      <c r="AA700">
        <v>44778</v>
      </c>
      <c r="AB700" t="s">
        <v>3556</v>
      </c>
      <c r="AC700" t="s">
        <v>3557</v>
      </c>
      <c r="AD700">
        <v>24</v>
      </c>
      <c r="AE700" t="s">
        <v>3558</v>
      </c>
      <c r="AJ700" t="s">
        <v>1767</v>
      </c>
    </row>
    <row r="701" spans="1:37">
      <c r="A701">
        <v>7048</v>
      </c>
      <c r="B701" t="s">
        <v>174</v>
      </c>
      <c r="C701" t="s">
        <v>3254</v>
      </c>
      <c r="D701" t="s">
        <v>3559</v>
      </c>
      <c r="E701" t="s">
        <v>176</v>
      </c>
      <c r="F701" t="s">
        <v>3560</v>
      </c>
      <c r="G701" t="s">
        <v>3255</v>
      </c>
      <c r="H701" t="s">
        <v>3375</v>
      </c>
      <c r="I701" t="s">
        <v>3561</v>
      </c>
      <c r="J701" t="s">
        <v>3562</v>
      </c>
      <c r="K701" t="s">
        <v>3563</v>
      </c>
      <c r="L701" t="s">
        <v>529</v>
      </c>
      <c r="M701" t="s">
        <v>5</v>
      </c>
      <c r="N701">
        <v>55303</v>
      </c>
      <c r="O701" t="s">
        <v>3564</v>
      </c>
      <c r="P701">
        <v>45.240449451757399</v>
      </c>
      <c r="Q701">
        <v>-93.480062377784407</v>
      </c>
      <c r="R701">
        <v>115</v>
      </c>
      <c r="U701" t="s">
        <v>3565</v>
      </c>
      <c r="V701" t="s">
        <v>3566</v>
      </c>
      <c r="W701" t="s">
        <v>3563</v>
      </c>
      <c r="X701" t="s">
        <v>529</v>
      </c>
      <c r="Y701" t="s">
        <v>5</v>
      </c>
      <c r="Z701" t="s">
        <v>172</v>
      </c>
      <c r="AA701">
        <v>44778</v>
      </c>
      <c r="AB701" t="s">
        <v>3567</v>
      </c>
      <c r="AC701" t="s">
        <v>3568</v>
      </c>
      <c r="AD701">
        <v>26</v>
      </c>
      <c r="AE701" t="s">
        <v>3569</v>
      </c>
      <c r="AJ701" t="s">
        <v>3570</v>
      </c>
    </row>
    <row r="702" spans="1:37">
      <c r="A702">
        <v>7049</v>
      </c>
      <c r="B702" t="s">
        <v>174</v>
      </c>
      <c r="C702" t="s">
        <v>3254</v>
      </c>
      <c r="D702" t="s">
        <v>3559</v>
      </c>
      <c r="E702" t="s">
        <v>176</v>
      </c>
      <c r="F702" t="s">
        <v>3571</v>
      </c>
      <c r="G702" t="s">
        <v>3255</v>
      </c>
      <c r="H702" t="s">
        <v>3375</v>
      </c>
      <c r="I702" t="s">
        <v>3561</v>
      </c>
      <c r="J702" t="s">
        <v>3572</v>
      </c>
      <c r="K702" t="s">
        <v>3573</v>
      </c>
      <c r="L702" t="s">
        <v>1300</v>
      </c>
      <c r="M702" t="s">
        <v>5</v>
      </c>
      <c r="N702">
        <v>18848</v>
      </c>
      <c r="O702" t="s">
        <v>3574</v>
      </c>
      <c r="P702">
        <v>41.796116345304902</v>
      </c>
      <c r="Q702">
        <v>-76.468541389026598</v>
      </c>
      <c r="R702">
        <v>23</v>
      </c>
      <c r="U702" t="s">
        <v>3565</v>
      </c>
      <c r="V702" t="s">
        <v>3566</v>
      </c>
      <c r="W702" t="s">
        <v>3563</v>
      </c>
      <c r="X702" t="s">
        <v>529</v>
      </c>
      <c r="Y702" t="s">
        <v>5</v>
      </c>
      <c r="Z702" t="s">
        <v>172</v>
      </c>
      <c r="AA702">
        <v>44778</v>
      </c>
      <c r="AB702" t="s">
        <v>3567</v>
      </c>
      <c r="AC702" t="s">
        <v>3568</v>
      </c>
      <c r="AD702">
        <v>26</v>
      </c>
      <c r="AE702" t="s">
        <v>3575</v>
      </c>
      <c r="AJ702" t="s">
        <v>3570</v>
      </c>
    </row>
    <row r="703" spans="1:37">
      <c r="A703">
        <v>7050</v>
      </c>
      <c r="B703" t="s">
        <v>174</v>
      </c>
      <c r="C703" t="s">
        <v>3254</v>
      </c>
      <c r="D703" t="s">
        <v>7822</v>
      </c>
      <c r="E703" t="s">
        <v>176</v>
      </c>
      <c r="F703" t="s">
        <v>7328</v>
      </c>
      <c r="G703" t="s">
        <v>3318</v>
      </c>
      <c r="H703" t="s">
        <v>7329</v>
      </c>
      <c r="I703" t="s">
        <v>7330</v>
      </c>
      <c r="J703" t="s">
        <v>7331</v>
      </c>
      <c r="K703" t="s">
        <v>4534</v>
      </c>
      <c r="L703" t="s">
        <v>836</v>
      </c>
      <c r="M703" t="s">
        <v>5</v>
      </c>
      <c r="N703">
        <v>60173</v>
      </c>
      <c r="P703">
        <v>42.0363197876881</v>
      </c>
      <c r="Q703">
        <v>-88.034420242327798</v>
      </c>
      <c r="U703" t="s">
        <v>7327</v>
      </c>
      <c r="V703" t="s">
        <v>7330</v>
      </c>
      <c r="W703" t="s">
        <v>7332</v>
      </c>
      <c r="X703" t="s">
        <v>7333</v>
      </c>
      <c r="Y703" t="s">
        <v>963</v>
      </c>
      <c r="Z703" t="s">
        <v>172</v>
      </c>
      <c r="AB703" t="s">
        <v>7330</v>
      </c>
      <c r="AC703" t="s">
        <v>8116</v>
      </c>
      <c r="AD703">
        <v>30</v>
      </c>
    </row>
    <row r="704" spans="1:37">
      <c r="A704">
        <v>7051</v>
      </c>
      <c r="B704" t="s">
        <v>174</v>
      </c>
      <c r="C704" t="s">
        <v>3254</v>
      </c>
      <c r="D704" t="s">
        <v>3576</v>
      </c>
      <c r="E704" t="s">
        <v>164</v>
      </c>
      <c r="F704" t="s">
        <v>3576</v>
      </c>
      <c r="G704" t="s">
        <v>3255</v>
      </c>
      <c r="H704" t="s">
        <v>3577</v>
      </c>
      <c r="I704" t="s">
        <v>3578</v>
      </c>
      <c r="J704" t="s">
        <v>3579</v>
      </c>
      <c r="K704" t="s">
        <v>3580</v>
      </c>
      <c r="L704" t="s">
        <v>1357</v>
      </c>
      <c r="M704" t="s">
        <v>5</v>
      </c>
      <c r="N704">
        <v>8551</v>
      </c>
      <c r="O704" t="s">
        <v>3581</v>
      </c>
      <c r="P704">
        <v>40.402879850201103</v>
      </c>
      <c r="Q704">
        <v>-74.853876544878105</v>
      </c>
      <c r="R704">
        <v>15</v>
      </c>
      <c r="U704" t="s">
        <v>3576</v>
      </c>
      <c r="V704" t="s">
        <v>3578</v>
      </c>
      <c r="W704" t="s">
        <v>3580</v>
      </c>
      <c r="X704" t="s">
        <v>1357</v>
      </c>
      <c r="Y704" t="s">
        <v>5</v>
      </c>
      <c r="Z704" t="s">
        <v>172</v>
      </c>
      <c r="AA704">
        <v>44778</v>
      </c>
      <c r="AB704" t="s">
        <v>3582</v>
      </c>
      <c r="AC704" t="s">
        <v>3583</v>
      </c>
      <c r="AD704">
        <v>30</v>
      </c>
      <c r="AE704" t="s">
        <v>3584</v>
      </c>
      <c r="AJ704" t="s">
        <v>3585</v>
      </c>
    </row>
    <row r="705" spans="1:37">
      <c r="A705">
        <v>7139</v>
      </c>
      <c r="B705" t="s">
        <v>174</v>
      </c>
      <c r="C705" t="s">
        <v>3254</v>
      </c>
      <c r="D705" t="s">
        <v>9447</v>
      </c>
      <c r="E705" t="s">
        <v>164</v>
      </c>
      <c r="F705" t="s">
        <v>9448</v>
      </c>
      <c r="G705" t="s">
        <v>3255</v>
      </c>
      <c r="H705" t="s">
        <v>3458</v>
      </c>
      <c r="I705" t="s">
        <v>9449</v>
      </c>
      <c r="J705" t="s">
        <v>9450</v>
      </c>
      <c r="K705" t="s">
        <v>3085</v>
      </c>
      <c r="L705" t="s">
        <v>836</v>
      </c>
      <c r="M705" t="s">
        <v>5</v>
      </c>
      <c r="N705">
        <v>60103</v>
      </c>
      <c r="O705" t="s">
        <v>9451</v>
      </c>
      <c r="P705">
        <v>41.986800000000002</v>
      </c>
      <c r="Q705">
        <v>-88.225499999999997</v>
      </c>
      <c r="U705" t="s">
        <v>9452</v>
      </c>
      <c r="V705" t="s">
        <v>9453</v>
      </c>
      <c r="W705" t="s">
        <v>9454</v>
      </c>
      <c r="Y705" t="s">
        <v>907</v>
      </c>
      <c r="Z705" t="s">
        <v>7932</v>
      </c>
      <c r="AA705">
        <v>45872</v>
      </c>
      <c r="AB705" t="s">
        <v>313</v>
      </c>
      <c r="AC705" t="s">
        <v>10334</v>
      </c>
      <c r="AD705">
        <v>30</v>
      </c>
      <c r="AF705" t="s">
        <v>9455</v>
      </c>
      <c r="AH705" t="s">
        <v>9457</v>
      </c>
      <c r="AK705" t="s">
        <v>9456</v>
      </c>
    </row>
    <row r="706" spans="1:37">
      <c r="A706">
        <v>7052</v>
      </c>
      <c r="B706" t="s">
        <v>174</v>
      </c>
      <c r="C706" t="s">
        <v>3254</v>
      </c>
      <c r="D706" t="s">
        <v>3588</v>
      </c>
      <c r="E706" t="s">
        <v>176</v>
      </c>
      <c r="F706" t="s">
        <v>3589</v>
      </c>
      <c r="G706" t="s">
        <v>3255</v>
      </c>
      <c r="H706" t="s">
        <v>3461</v>
      </c>
      <c r="I706" t="s">
        <v>3590</v>
      </c>
      <c r="J706" t="s">
        <v>3591</v>
      </c>
      <c r="K706" t="s">
        <v>2467</v>
      </c>
      <c r="L706" t="s">
        <v>1418</v>
      </c>
      <c r="M706" t="s">
        <v>5</v>
      </c>
      <c r="N706">
        <v>34232</v>
      </c>
      <c r="O706" t="s">
        <v>3592</v>
      </c>
      <c r="P706">
        <v>27.323053541664301</v>
      </c>
      <c r="Q706">
        <v>-82.449116540496803</v>
      </c>
      <c r="R706">
        <v>108</v>
      </c>
      <c r="U706" t="s">
        <v>3593</v>
      </c>
      <c r="V706" t="s">
        <v>3590</v>
      </c>
      <c r="W706" t="s">
        <v>2467</v>
      </c>
      <c r="X706" t="s">
        <v>1418</v>
      </c>
      <c r="Y706" t="s">
        <v>5</v>
      </c>
      <c r="Z706" t="s">
        <v>172</v>
      </c>
      <c r="AA706">
        <v>44801</v>
      </c>
      <c r="AB706" t="s">
        <v>3594</v>
      </c>
      <c r="AC706" t="s">
        <v>3595</v>
      </c>
      <c r="AD706">
        <v>28</v>
      </c>
      <c r="AJ706" t="s">
        <v>3596</v>
      </c>
    </row>
    <row r="707" spans="1:37">
      <c r="A707">
        <v>7053</v>
      </c>
      <c r="B707" t="s">
        <v>174</v>
      </c>
      <c r="C707" t="s">
        <v>3254</v>
      </c>
      <c r="D707" t="s">
        <v>2731</v>
      </c>
      <c r="E707" t="s">
        <v>164</v>
      </c>
      <c r="F707" t="s">
        <v>2731</v>
      </c>
      <c r="G707" t="s">
        <v>3255</v>
      </c>
      <c r="H707" t="s">
        <v>3597</v>
      </c>
      <c r="I707" t="s">
        <v>2733</v>
      </c>
      <c r="J707" t="s">
        <v>3598</v>
      </c>
      <c r="K707" t="s">
        <v>187</v>
      </c>
      <c r="L707" t="s">
        <v>188</v>
      </c>
      <c r="M707" t="s">
        <v>5</v>
      </c>
      <c r="N707">
        <v>28202</v>
      </c>
      <c r="O707" t="s">
        <v>2735</v>
      </c>
      <c r="P707">
        <v>35.224141438955201</v>
      </c>
      <c r="Q707">
        <v>-80.851357648248396</v>
      </c>
      <c r="R707">
        <v>1300</v>
      </c>
      <c r="U707" t="s">
        <v>2731</v>
      </c>
      <c r="V707" t="s">
        <v>2733</v>
      </c>
      <c r="W707" t="s">
        <v>187</v>
      </c>
      <c r="X707" t="s">
        <v>188</v>
      </c>
      <c r="Y707" t="s">
        <v>5</v>
      </c>
      <c r="Z707" t="s">
        <v>172</v>
      </c>
      <c r="AA707">
        <v>45295</v>
      </c>
      <c r="AB707" t="s">
        <v>3599</v>
      </c>
      <c r="AC707" t="s">
        <v>3600</v>
      </c>
      <c r="AD707">
        <v>22</v>
      </c>
      <c r="AF707" t="s">
        <v>2748</v>
      </c>
      <c r="AH707" t="s">
        <v>3601</v>
      </c>
      <c r="AJ707" t="s">
        <v>2738</v>
      </c>
      <c r="AK707" t="s">
        <v>2749</v>
      </c>
    </row>
    <row r="708" spans="1:37">
      <c r="A708">
        <v>7054</v>
      </c>
      <c r="B708" t="s">
        <v>174</v>
      </c>
      <c r="C708" t="s">
        <v>3254</v>
      </c>
      <c r="D708" t="s">
        <v>7321</v>
      </c>
      <c r="E708" t="s">
        <v>164</v>
      </c>
      <c r="F708" t="s">
        <v>7321</v>
      </c>
      <c r="G708" t="s">
        <v>3318</v>
      </c>
      <c r="H708" t="s">
        <v>7322</v>
      </c>
      <c r="I708" t="s">
        <v>7323</v>
      </c>
      <c r="J708" t="s">
        <v>7747</v>
      </c>
      <c r="K708" t="s">
        <v>4124</v>
      </c>
      <c r="L708" t="s">
        <v>2003</v>
      </c>
      <c r="M708" t="s">
        <v>5</v>
      </c>
      <c r="N708">
        <v>66202</v>
      </c>
      <c r="O708" t="s">
        <v>7749</v>
      </c>
      <c r="P708">
        <v>39.034416612730197</v>
      </c>
      <c r="Q708">
        <v>-94.669892777269695</v>
      </c>
      <c r="R708">
        <v>200</v>
      </c>
      <c r="U708" t="s">
        <v>7324</v>
      </c>
      <c r="V708" t="s">
        <v>7744</v>
      </c>
      <c r="W708" t="s">
        <v>4124</v>
      </c>
      <c r="X708" t="s">
        <v>2003</v>
      </c>
      <c r="Y708" t="s">
        <v>5</v>
      </c>
      <c r="Z708" t="s">
        <v>172</v>
      </c>
      <c r="AC708" t="s">
        <v>8114</v>
      </c>
      <c r="AD708">
        <v>30</v>
      </c>
      <c r="AJ708" t="s">
        <v>7323</v>
      </c>
    </row>
    <row r="709" spans="1:37">
      <c r="A709">
        <v>7055</v>
      </c>
      <c r="B709" t="s">
        <v>174</v>
      </c>
      <c r="C709" t="s">
        <v>3254</v>
      </c>
      <c r="D709" t="s">
        <v>3602</v>
      </c>
      <c r="E709" t="s">
        <v>176</v>
      </c>
      <c r="F709" t="s">
        <v>3602</v>
      </c>
      <c r="G709" t="s">
        <v>3255</v>
      </c>
      <c r="H709" t="s">
        <v>3603</v>
      </c>
      <c r="I709" t="s">
        <v>3604</v>
      </c>
      <c r="J709" t="s">
        <v>3605</v>
      </c>
      <c r="K709" t="s">
        <v>3606</v>
      </c>
      <c r="L709" t="s">
        <v>720</v>
      </c>
      <c r="M709" t="s">
        <v>5</v>
      </c>
      <c r="N709">
        <v>35217</v>
      </c>
      <c r="O709" t="s">
        <v>3607</v>
      </c>
      <c r="P709">
        <v>33.637110399690698</v>
      </c>
      <c r="Q709">
        <v>-86.729701173916794</v>
      </c>
      <c r="R709">
        <v>28</v>
      </c>
      <c r="U709" t="s">
        <v>3602</v>
      </c>
      <c r="V709" t="s">
        <v>3604</v>
      </c>
      <c r="W709" t="s">
        <v>3606</v>
      </c>
      <c r="X709" t="s">
        <v>720</v>
      </c>
      <c r="Y709" t="s">
        <v>5</v>
      </c>
      <c r="Z709" t="s">
        <v>172</v>
      </c>
      <c r="AA709">
        <v>44778</v>
      </c>
      <c r="AB709" t="s">
        <v>3608</v>
      </c>
      <c r="AC709" t="s">
        <v>3609</v>
      </c>
      <c r="AD709">
        <v>27</v>
      </c>
      <c r="AJ709" t="s">
        <v>3604</v>
      </c>
    </row>
    <row r="710" spans="1:37">
      <c r="A710">
        <v>7056</v>
      </c>
      <c r="B710" t="s">
        <v>174</v>
      </c>
      <c r="C710" t="s">
        <v>3254</v>
      </c>
      <c r="D710" t="s">
        <v>3602</v>
      </c>
      <c r="E710" t="s">
        <v>176</v>
      </c>
      <c r="F710" t="s">
        <v>3602</v>
      </c>
      <c r="G710" t="s">
        <v>3255</v>
      </c>
      <c r="H710" t="s">
        <v>3375</v>
      </c>
      <c r="I710" t="s">
        <v>3604</v>
      </c>
      <c r="J710" t="s">
        <v>3605</v>
      </c>
      <c r="K710" t="s">
        <v>3606</v>
      </c>
      <c r="L710" t="s">
        <v>720</v>
      </c>
      <c r="M710" t="s">
        <v>5</v>
      </c>
      <c r="N710">
        <v>35217</v>
      </c>
      <c r="O710" t="s">
        <v>3610</v>
      </c>
      <c r="P710">
        <v>33.637110399690698</v>
      </c>
      <c r="Q710">
        <v>-86.729701173916794</v>
      </c>
      <c r="R710">
        <v>28</v>
      </c>
      <c r="U710" t="s">
        <v>3602</v>
      </c>
      <c r="V710" t="s">
        <v>3604</v>
      </c>
      <c r="W710" t="s">
        <v>3606</v>
      </c>
      <c r="X710" t="s">
        <v>720</v>
      </c>
      <c r="Y710" t="s">
        <v>5</v>
      </c>
      <c r="Z710" t="s">
        <v>172</v>
      </c>
      <c r="AA710">
        <v>44778</v>
      </c>
      <c r="AB710" t="s">
        <v>3608</v>
      </c>
      <c r="AC710" t="s">
        <v>3609</v>
      </c>
      <c r="AD710">
        <v>27</v>
      </c>
      <c r="AJ710" t="s">
        <v>3604</v>
      </c>
    </row>
    <row r="711" spans="1:37">
      <c r="A711">
        <v>7057</v>
      </c>
      <c r="B711" t="s">
        <v>174</v>
      </c>
      <c r="C711" t="s">
        <v>3254</v>
      </c>
      <c r="D711" t="s">
        <v>3602</v>
      </c>
      <c r="E711" t="s">
        <v>176</v>
      </c>
      <c r="F711" t="s">
        <v>3602</v>
      </c>
      <c r="G711" t="s">
        <v>3255</v>
      </c>
      <c r="H711" t="s">
        <v>3447</v>
      </c>
      <c r="I711" t="s">
        <v>3604</v>
      </c>
      <c r="J711" t="s">
        <v>3605</v>
      </c>
      <c r="K711" t="s">
        <v>3606</v>
      </c>
      <c r="L711" t="s">
        <v>720</v>
      </c>
      <c r="M711" t="s">
        <v>5</v>
      </c>
      <c r="N711">
        <v>35218</v>
      </c>
      <c r="O711" t="s">
        <v>3610</v>
      </c>
      <c r="P711">
        <v>33.637110399690698</v>
      </c>
      <c r="Q711">
        <v>-86.729701173916794</v>
      </c>
      <c r="R711">
        <v>28</v>
      </c>
      <c r="U711" t="s">
        <v>3602</v>
      </c>
      <c r="V711" t="s">
        <v>3604</v>
      </c>
      <c r="W711" t="s">
        <v>3606</v>
      </c>
      <c r="X711" t="s">
        <v>720</v>
      </c>
      <c r="Y711" t="s">
        <v>5</v>
      </c>
      <c r="Z711" t="s">
        <v>172</v>
      </c>
      <c r="AA711">
        <v>44778</v>
      </c>
      <c r="AB711" t="s">
        <v>3608</v>
      </c>
      <c r="AC711" t="s">
        <v>3609</v>
      </c>
      <c r="AD711">
        <v>27</v>
      </c>
      <c r="AJ711" t="s">
        <v>3604</v>
      </c>
    </row>
    <row r="712" spans="1:37">
      <c r="A712">
        <v>7058</v>
      </c>
      <c r="B712" t="s">
        <v>161</v>
      </c>
      <c r="C712" t="s">
        <v>3254</v>
      </c>
      <c r="D712" t="s">
        <v>3611</v>
      </c>
      <c r="E712" t="s">
        <v>176</v>
      </c>
      <c r="F712" t="s">
        <v>3611</v>
      </c>
      <c r="G712" t="s">
        <v>3255</v>
      </c>
      <c r="H712" t="s">
        <v>3375</v>
      </c>
      <c r="I712" t="s">
        <v>3612</v>
      </c>
      <c r="J712" t="s">
        <v>3613</v>
      </c>
      <c r="K712" t="s">
        <v>2756</v>
      </c>
      <c r="L712" t="s">
        <v>436</v>
      </c>
      <c r="M712" t="s">
        <v>5</v>
      </c>
      <c r="N712">
        <v>48084</v>
      </c>
      <c r="O712" t="s">
        <v>3614</v>
      </c>
      <c r="P712">
        <v>42.5491193458056</v>
      </c>
      <c r="Q712">
        <v>-83.153751088999499</v>
      </c>
      <c r="R712">
        <v>10</v>
      </c>
      <c r="U712" t="s">
        <v>3611</v>
      </c>
      <c r="V712" t="s">
        <v>3615</v>
      </c>
      <c r="W712" t="s">
        <v>2756</v>
      </c>
      <c r="X712" t="s">
        <v>436</v>
      </c>
      <c r="Y712" t="s">
        <v>5</v>
      </c>
      <c r="Z712" t="s">
        <v>172</v>
      </c>
      <c r="AA712">
        <v>44801</v>
      </c>
      <c r="AB712" t="s">
        <v>3616</v>
      </c>
      <c r="AC712" t="s">
        <v>3617</v>
      </c>
      <c r="AD712">
        <v>17</v>
      </c>
      <c r="AE712" t="s">
        <v>3618</v>
      </c>
      <c r="AJ712" t="s">
        <v>3619</v>
      </c>
    </row>
    <row r="713" spans="1:37">
      <c r="A713">
        <v>7059</v>
      </c>
      <c r="B713" t="s">
        <v>174</v>
      </c>
      <c r="C713" t="s">
        <v>3254</v>
      </c>
      <c r="D713" t="s">
        <v>7373</v>
      </c>
      <c r="E713" t="s">
        <v>164</v>
      </c>
      <c r="F713" t="s">
        <v>7374</v>
      </c>
      <c r="G713" t="s">
        <v>7375</v>
      </c>
      <c r="H713" t="s">
        <v>7376</v>
      </c>
      <c r="I713" t="s">
        <v>7377</v>
      </c>
      <c r="J713" t="s">
        <v>7378</v>
      </c>
      <c r="K713" t="s">
        <v>2467</v>
      </c>
      <c r="L713" t="s">
        <v>1418</v>
      </c>
      <c r="M713" t="s">
        <v>5</v>
      </c>
      <c r="N713">
        <v>34232</v>
      </c>
      <c r="O713" t="s">
        <v>7379</v>
      </c>
      <c r="P713">
        <v>27.3353130355082</v>
      </c>
      <c r="Q713">
        <v>-82.458177999999904</v>
      </c>
      <c r="U713" t="s">
        <v>7380</v>
      </c>
      <c r="V713" t="s">
        <v>7377</v>
      </c>
      <c r="W713" t="s">
        <v>2467</v>
      </c>
      <c r="X713" t="s">
        <v>1418</v>
      </c>
      <c r="Y713" t="s">
        <v>5</v>
      </c>
      <c r="Z713" t="s">
        <v>172</v>
      </c>
      <c r="AB713" t="s">
        <v>313</v>
      </c>
      <c r="AC713" t="s">
        <v>8122</v>
      </c>
      <c r="AD713">
        <v>31</v>
      </c>
      <c r="AF713" t="s">
        <v>7381</v>
      </c>
      <c r="AH713">
        <v>6178175659</v>
      </c>
      <c r="AK713" t="s">
        <v>7382</v>
      </c>
    </row>
    <row r="714" spans="1:37">
      <c r="A714">
        <v>7060</v>
      </c>
      <c r="B714" t="s">
        <v>161</v>
      </c>
      <c r="C714" t="s">
        <v>3254</v>
      </c>
      <c r="D714" t="s">
        <v>3620</v>
      </c>
      <c r="E714" t="s">
        <v>176</v>
      </c>
      <c r="F714" t="s">
        <v>3621</v>
      </c>
      <c r="G714" t="s">
        <v>3255</v>
      </c>
      <c r="H714" t="s">
        <v>3622</v>
      </c>
      <c r="I714" t="s">
        <v>3623</v>
      </c>
      <c r="J714" t="s">
        <v>3624</v>
      </c>
      <c r="K714" t="s">
        <v>3625</v>
      </c>
      <c r="L714" t="s">
        <v>529</v>
      </c>
      <c r="M714" t="s">
        <v>5</v>
      </c>
      <c r="N714">
        <v>55432</v>
      </c>
      <c r="O714" t="s">
        <v>3626</v>
      </c>
      <c r="P714">
        <v>45.067211150281601</v>
      </c>
      <c r="Q714">
        <v>-93.233538802389504</v>
      </c>
      <c r="R714">
        <v>5</v>
      </c>
      <c r="U714" t="s">
        <v>3627</v>
      </c>
      <c r="V714" t="s">
        <v>3623</v>
      </c>
      <c r="W714" t="s">
        <v>3625</v>
      </c>
      <c r="X714" t="s">
        <v>529</v>
      </c>
      <c r="Y714" t="s">
        <v>5</v>
      </c>
      <c r="Z714" t="s">
        <v>172</v>
      </c>
      <c r="AA714">
        <v>44892</v>
      </c>
      <c r="AB714" t="s">
        <v>3628</v>
      </c>
      <c r="AC714" t="s">
        <v>3629</v>
      </c>
      <c r="AD714">
        <v>11</v>
      </c>
      <c r="AJ714" t="s">
        <v>3623</v>
      </c>
    </row>
    <row r="715" spans="1:37">
      <c r="A715">
        <v>7061</v>
      </c>
      <c r="B715" t="s">
        <v>174</v>
      </c>
      <c r="C715" t="s">
        <v>3254</v>
      </c>
      <c r="D715" t="s">
        <v>3630</v>
      </c>
      <c r="E715" t="s">
        <v>176</v>
      </c>
      <c r="F715" t="s">
        <v>3631</v>
      </c>
      <c r="G715" t="s">
        <v>3318</v>
      </c>
      <c r="H715" t="s">
        <v>3632</v>
      </c>
      <c r="I715" t="s">
        <v>3633</v>
      </c>
      <c r="J715" t="s">
        <v>3634</v>
      </c>
      <c r="K715" t="s">
        <v>3635</v>
      </c>
      <c r="L715" t="s">
        <v>436</v>
      </c>
      <c r="M715" t="s">
        <v>5</v>
      </c>
      <c r="N715">
        <v>49048</v>
      </c>
      <c r="P715">
        <v>42.246417687560402</v>
      </c>
      <c r="Q715">
        <v>-85.5153510460501</v>
      </c>
      <c r="R715">
        <v>51</v>
      </c>
      <c r="U715" t="s">
        <v>3630</v>
      </c>
      <c r="V715" t="s">
        <v>3636</v>
      </c>
      <c r="W715" t="s">
        <v>3635</v>
      </c>
      <c r="X715" t="s">
        <v>436</v>
      </c>
      <c r="Y715" t="s">
        <v>5</v>
      </c>
      <c r="Z715" t="s">
        <v>172</v>
      </c>
      <c r="AA715">
        <v>45339</v>
      </c>
      <c r="AB715" t="s">
        <v>313</v>
      </c>
      <c r="AC715" t="s">
        <v>3637</v>
      </c>
      <c r="AD715">
        <v>28</v>
      </c>
      <c r="AF715" t="s">
        <v>3638</v>
      </c>
      <c r="AK715" t="s">
        <v>3639</v>
      </c>
    </row>
    <row r="716" spans="1:37">
      <c r="A716">
        <v>7062</v>
      </c>
      <c r="B716" t="s">
        <v>174</v>
      </c>
      <c r="C716" t="s">
        <v>3254</v>
      </c>
      <c r="D716" t="s">
        <v>3630</v>
      </c>
      <c r="E716" t="s">
        <v>176</v>
      </c>
      <c r="F716" t="s">
        <v>3631</v>
      </c>
      <c r="G716" t="s">
        <v>3318</v>
      </c>
      <c r="H716" t="s">
        <v>3640</v>
      </c>
      <c r="I716" t="s">
        <v>3633</v>
      </c>
      <c r="J716" t="s">
        <v>3641</v>
      </c>
      <c r="K716" t="s">
        <v>3642</v>
      </c>
      <c r="L716" t="s">
        <v>529</v>
      </c>
      <c r="M716" t="s">
        <v>5</v>
      </c>
      <c r="N716">
        <v>55330</v>
      </c>
      <c r="P716">
        <v>45.319278752075597</v>
      </c>
      <c r="Q716">
        <v>-93.560071259372705</v>
      </c>
      <c r="R716">
        <v>25</v>
      </c>
      <c r="U716" t="s">
        <v>3630</v>
      </c>
      <c r="V716" t="s">
        <v>3636</v>
      </c>
      <c r="W716" t="s">
        <v>3635</v>
      </c>
      <c r="X716" t="s">
        <v>436</v>
      </c>
      <c r="Y716" t="s">
        <v>5</v>
      </c>
      <c r="Z716" t="s">
        <v>172</v>
      </c>
      <c r="AA716">
        <v>45339</v>
      </c>
      <c r="AB716" t="s">
        <v>313</v>
      </c>
      <c r="AC716" t="s">
        <v>3637</v>
      </c>
      <c r="AD716">
        <v>28</v>
      </c>
      <c r="AF716" t="s">
        <v>3638</v>
      </c>
      <c r="AK716" t="s">
        <v>3639</v>
      </c>
    </row>
    <row r="717" spans="1:37">
      <c r="A717">
        <v>7063</v>
      </c>
      <c r="B717" t="s">
        <v>174</v>
      </c>
      <c r="C717" t="s">
        <v>3254</v>
      </c>
      <c r="D717" t="s">
        <v>3630</v>
      </c>
      <c r="E717" t="s">
        <v>176</v>
      </c>
      <c r="F717" t="s">
        <v>3631</v>
      </c>
      <c r="G717" t="s">
        <v>3318</v>
      </c>
      <c r="H717" t="s">
        <v>3643</v>
      </c>
      <c r="I717" t="s">
        <v>3633</v>
      </c>
      <c r="J717" t="s">
        <v>3644</v>
      </c>
      <c r="K717" t="s">
        <v>754</v>
      </c>
      <c r="L717" t="s">
        <v>755</v>
      </c>
      <c r="M717" t="s">
        <v>5</v>
      </c>
      <c r="N717">
        <v>75223</v>
      </c>
      <c r="P717">
        <v>32.783952852216203</v>
      </c>
      <c r="Q717">
        <v>-96.761838604174201</v>
      </c>
      <c r="R717">
        <v>18</v>
      </c>
      <c r="U717" t="s">
        <v>3630</v>
      </c>
      <c r="V717" t="s">
        <v>3636</v>
      </c>
      <c r="W717" t="s">
        <v>3635</v>
      </c>
      <c r="X717" t="s">
        <v>436</v>
      </c>
      <c r="Y717" t="s">
        <v>5</v>
      </c>
      <c r="Z717" t="s">
        <v>172</v>
      </c>
      <c r="AA717">
        <v>45339</v>
      </c>
      <c r="AB717" t="s">
        <v>313</v>
      </c>
      <c r="AC717" t="s">
        <v>3637</v>
      </c>
      <c r="AD717">
        <v>28</v>
      </c>
      <c r="AF717" t="s">
        <v>3638</v>
      </c>
      <c r="AK717" t="s">
        <v>3639</v>
      </c>
    </row>
    <row r="718" spans="1:37">
      <c r="A718">
        <v>7064</v>
      </c>
      <c r="B718" t="s">
        <v>174</v>
      </c>
      <c r="C718" t="s">
        <v>3254</v>
      </c>
      <c r="D718" t="s">
        <v>7339</v>
      </c>
      <c r="E718" t="s">
        <v>176</v>
      </c>
      <c r="F718" t="s">
        <v>7339</v>
      </c>
      <c r="G718" t="s">
        <v>3318</v>
      </c>
      <c r="H718" t="s">
        <v>7340</v>
      </c>
      <c r="I718" t="s">
        <v>7341</v>
      </c>
      <c r="J718" t="s">
        <v>7342</v>
      </c>
      <c r="K718" t="s">
        <v>7343</v>
      </c>
      <c r="L718" t="s">
        <v>1300</v>
      </c>
      <c r="M718" t="s">
        <v>5</v>
      </c>
      <c r="N718">
        <v>15632</v>
      </c>
      <c r="P718">
        <v>40.399839780424799</v>
      </c>
      <c r="Q718">
        <v>-79.613656932265798</v>
      </c>
      <c r="U718" t="s">
        <v>7344</v>
      </c>
      <c r="V718" t="s">
        <v>7341</v>
      </c>
      <c r="W718" t="s">
        <v>7345</v>
      </c>
      <c r="X718" t="s">
        <v>1300</v>
      </c>
      <c r="Y718" t="s">
        <v>5</v>
      </c>
      <c r="Z718" t="s">
        <v>172</v>
      </c>
      <c r="AA718">
        <v>45497</v>
      </c>
      <c r="AB718" t="s">
        <v>7346</v>
      </c>
      <c r="AC718" t="s">
        <v>8117</v>
      </c>
      <c r="AD718">
        <v>26</v>
      </c>
    </row>
    <row r="719" spans="1:37">
      <c r="A719">
        <v>7065</v>
      </c>
      <c r="B719" t="s">
        <v>174</v>
      </c>
      <c r="C719" t="s">
        <v>3254</v>
      </c>
      <c r="D719" t="s">
        <v>3645</v>
      </c>
      <c r="E719" t="s">
        <v>176</v>
      </c>
      <c r="F719" t="s">
        <v>3645</v>
      </c>
      <c r="G719" t="s">
        <v>3280</v>
      </c>
      <c r="H719" t="s">
        <v>7</v>
      </c>
      <c r="I719" t="s">
        <v>3646</v>
      </c>
      <c r="J719" t="s">
        <v>3647</v>
      </c>
      <c r="K719" t="s">
        <v>2511</v>
      </c>
      <c r="L719" t="s">
        <v>170</v>
      </c>
      <c r="M719" t="s">
        <v>5</v>
      </c>
      <c r="N719">
        <v>94608</v>
      </c>
      <c r="O719" t="s">
        <v>3648</v>
      </c>
      <c r="P719">
        <v>37.832006233964101</v>
      </c>
      <c r="Q719">
        <v>-122.282006029633</v>
      </c>
      <c r="R719">
        <v>30</v>
      </c>
      <c r="U719" t="s">
        <v>3645</v>
      </c>
      <c r="V719" t="s">
        <v>3649</v>
      </c>
      <c r="W719" t="s">
        <v>2511</v>
      </c>
      <c r="X719" t="s">
        <v>170</v>
      </c>
      <c r="Y719" t="s">
        <v>5</v>
      </c>
      <c r="Z719" t="s">
        <v>172</v>
      </c>
      <c r="AA719">
        <v>44801</v>
      </c>
      <c r="AB719" t="s">
        <v>3650</v>
      </c>
      <c r="AC719" t="s">
        <v>3651</v>
      </c>
      <c r="AD719">
        <v>25</v>
      </c>
      <c r="AE719" t="s">
        <v>3652</v>
      </c>
      <c r="AJ719" t="s">
        <v>3649</v>
      </c>
    </row>
    <row r="720" spans="1:37">
      <c r="A720">
        <v>7066</v>
      </c>
      <c r="B720" t="s">
        <v>174</v>
      </c>
      <c r="C720" t="s">
        <v>3254</v>
      </c>
      <c r="D720" t="s">
        <v>3653</v>
      </c>
      <c r="E720" t="s">
        <v>176</v>
      </c>
      <c r="F720" t="s">
        <v>3653</v>
      </c>
      <c r="G720" t="s">
        <v>3255</v>
      </c>
      <c r="H720" t="s">
        <v>9432</v>
      </c>
      <c r="I720" t="s">
        <v>8593</v>
      </c>
      <c r="J720" t="s">
        <v>3655</v>
      </c>
      <c r="K720" t="s">
        <v>3656</v>
      </c>
      <c r="L720" t="s">
        <v>3657</v>
      </c>
      <c r="M720" t="s">
        <v>5</v>
      </c>
      <c r="N720">
        <v>74107</v>
      </c>
      <c r="O720" t="s">
        <v>3658</v>
      </c>
      <c r="P720">
        <v>36.100172230309099</v>
      </c>
      <c r="Q720">
        <v>-96.048643631518999</v>
      </c>
      <c r="R720">
        <v>130</v>
      </c>
      <c r="U720" t="s">
        <v>3659</v>
      </c>
      <c r="V720" t="s">
        <v>8593</v>
      </c>
      <c r="W720" t="s">
        <v>3656</v>
      </c>
      <c r="X720" t="s">
        <v>3657</v>
      </c>
      <c r="Y720" t="s">
        <v>5</v>
      </c>
      <c r="Z720" t="s">
        <v>8379</v>
      </c>
      <c r="AB720" t="s">
        <v>3660</v>
      </c>
      <c r="AC720" t="s">
        <v>9433</v>
      </c>
      <c r="AD720">
        <v>28</v>
      </c>
      <c r="AF720" t="s">
        <v>8591</v>
      </c>
      <c r="AH720" t="s">
        <v>3658</v>
      </c>
      <c r="AJ720" t="s">
        <v>3662</v>
      </c>
      <c r="AK720" t="s">
        <v>8590</v>
      </c>
    </row>
    <row r="721" spans="1:38">
      <c r="A721">
        <v>7067</v>
      </c>
      <c r="B721" t="s">
        <v>174</v>
      </c>
      <c r="C721" t="s">
        <v>3254</v>
      </c>
      <c r="D721" t="s">
        <v>3653</v>
      </c>
      <c r="E721" t="s">
        <v>176</v>
      </c>
      <c r="F721" t="s">
        <v>8594</v>
      </c>
      <c r="G721" t="s">
        <v>8597</v>
      </c>
      <c r="H721" t="s">
        <v>3654</v>
      </c>
      <c r="I721" t="s">
        <v>8593</v>
      </c>
      <c r="J721" t="s">
        <v>8595</v>
      </c>
      <c r="K721" t="s">
        <v>8595</v>
      </c>
      <c r="L721" t="s">
        <v>170</v>
      </c>
      <c r="M721" t="s">
        <v>5</v>
      </c>
      <c r="N721">
        <v>95131</v>
      </c>
      <c r="P721">
        <v>37.396636701557</v>
      </c>
      <c r="Q721">
        <v>-121.913564304282</v>
      </c>
      <c r="R721">
        <v>30</v>
      </c>
      <c r="U721" t="s">
        <v>3659</v>
      </c>
      <c r="V721" t="s">
        <v>8593</v>
      </c>
      <c r="W721" t="s">
        <v>3656</v>
      </c>
      <c r="X721" t="s">
        <v>3657</v>
      </c>
      <c r="Y721" t="s">
        <v>5</v>
      </c>
      <c r="Z721" t="s">
        <v>7932</v>
      </c>
      <c r="AA721">
        <v>45689</v>
      </c>
      <c r="AB721" t="s">
        <v>313</v>
      </c>
      <c r="AC721" t="s">
        <v>3661</v>
      </c>
      <c r="AD721">
        <v>24</v>
      </c>
      <c r="AE721" t="s">
        <v>8598</v>
      </c>
      <c r="AF721" t="s">
        <v>8591</v>
      </c>
      <c r="AH721" t="s">
        <v>3658</v>
      </c>
      <c r="AK721" t="s">
        <v>8590</v>
      </c>
    </row>
    <row r="722" spans="1:38">
      <c r="A722">
        <v>7068</v>
      </c>
      <c r="B722" t="s">
        <v>174</v>
      </c>
      <c r="C722" t="s">
        <v>3254</v>
      </c>
      <c r="D722" t="s">
        <v>3663</v>
      </c>
      <c r="E722" t="s">
        <v>164</v>
      </c>
      <c r="F722" t="s">
        <v>3663</v>
      </c>
      <c r="G722" t="s">
        <v>3255</v>
      </c>
      <c r="H722" t="s">
        <v>3539</v>
      </c>
      <c r="I722" t="s">
        <v>3664</v>
      </c>
      <c r="J722" t="s">
        <v>3665</v>
      </c>
      <c r="K722" t="s">
        <v>3666</v>
      </c>
      <c r="L722" t="s">
        <v>3667</v>
      </c>
      <c r="M722" t="s">
        <v>5</v>
      </c>
      <c r="N722">
        <v>52302</v>
      </c>
      <c r="O722" t="s">
        <v>3668</v>
      </c>
      <c r="P722">
        <v>42.0291358457551</v>
      </c>
      <c r="Q722">
        <v>-91.572182402495798</v>
      </c>
      <c r="U722" t="s">
        <v>3663</v>
      </c>
      <c r="V722" t="s">
        <v>3664</v>
      </c>
      <c r="W722" t="s">
        <v>3666</v>
      </c>
      <c r="X722" t="s">
        <v>3667</v>
      </c>
      <c r="Y722" t="s">
        <v>5</v>
      </c>
      <c r="AB722" t="s">
        <v>3669</v>
      </c>
      <c r="AC722" t="s">
        <v>3670</v>
      </c>
      <c r="AD722">
        <v>18</v>
      </c>
      <c r="AJ722" t="s">
        <v>3671</v>
      </c>
    </row>
    <row r="723" spans="1:38">
      <c r="A723">
        <v>7069</v>
      </c>
      <c r="B723" t="s">
        <v>174</v>
      </c>
      <c r="C723" t="s">
        <v>3254</v>
      </c>
      <c r="D723" t="s">
        <v>3663</v>
      </c>
      <c r="E723" t="s">
        <v>164</v>
      </c>
      <c r="F723" t="s">
        <v>3663</v>
      </c>
      <c r="G723" t="s">
        <v>3255</v>
      </c>
      <c r="H723" t="s">
        <v>3577</v>
      </c>
      <c r="I723" t="s">
        <v>3664</v>
      </c>
      <c r="J723" t="s">
        <v>3665</v>
      </c>
      <c r="K723" t="s">
        <v>3666</v>
      </c>
      <c r="L723" t="s">
        <v>3667</v>
      </c>
      <c r="M723" t="s">
        <v>5</v>
      </c>
      <c r="N723">
        <v>52302</v>
      </c>
      <c r="O723" t="s">
        <v>3668</v>
      </c>
      <c r="P723">
        <v>42.0291358457551</v>
      </c>
      <c r="Q723">
        <v>-91.572182402495798</v>
      </c>
      <c r="U723" t="s">
        <v>3663</v>
      </c>
      <c r="V723" t="s">
        <v>3664</v>
      </c>
      <c r="W723" t="s">
        <v>3666</v>
      </c>
      <c r="X723" t="s">
        <v>3667</v>
      </c>
      <c r="Y723" t="s">
        <v>5</v>
      </c>
      <c r="AB723" t="s">
        <v>3669</v>
      </c>
      <c r="AC723" t="s">
        <v>3670</v>
      </c>
      <c r="AD723">
        <v>18</v>
      </c>
      <c r="AJ723" t="s">
        <v>3671</v>
      </c>
    </row>
    <row r="724" spans="1:38">
      <c r="A724">
        <v>7070</v>
      </c>
      <c r="B724" t="s">
        <v>174</v>
      </c>
      <c r="C724" t="s">
        <v>3254</v>
      </c>
      <c r="D724" t="s">
        <v>8541</v>
      </c>
      <c r="E724" t="s">
        <v>164</v>
      </c>
      <c r="F724" t="s">
        <v>8543</v>
      </c>
      <c r="G724" t="s">
        <v>7354</v>
      </c>
      <c r="H724" t="s">
        <v>8544</v>
      </c>
      <c r="I724" t="s">
        <v>8542</v>
      </c>
      <c r="J724" t="s">
        <v>8535</v>
      </c>
      <c r="K724" t="s">
        <v>4592</v>
      </c>
      <c r="L724" t="s">
        <v>3657</v>
      </c>
      <c r="M724" t="s">
        <v>5</v>
      </c>
      <c r="N724">
        <v>73114</v>
      </c>
      <c r="O724" t="s">
        <v>8536</v>
      </c>
      <c r="P724">
        <v>35.607934373560198</v>
      </c>
      <c r="Q724">
        <v>-97.517048117863993</v>
      </c>
      <c r="R724">
        <v>200</v>
      </c>
      <c r="U724" t="s">
        <v>8541</v>
      </c>
      <c r="V724" t="s">
        <v>8542</v>
      </c>
      <c r="W724" t="s">
        <v>8534</v>
      </c>
      <c r="X724" t="s">
        <v>836</v>
      </c>
      <c r="Y724" t="s">
        <v>5</v>
      </c>
      <c r="Z724" t="s">
        <v>7932</v>
      </c>
      <c r="AA724">
        <v>45688</v>
      </c>
      <c r="AB724" t="s">
        <v>313</v>
      </c>
      <c r="AC724" t="s">
        <v>8985</v>
      </c>
      <c r="AD724">
        <v>24</v>
      </c>
      <c r="AF724" t="s">
        <v>8531</v>
      </c>
      <c r="AH724" t="s">
        <v>8533</v>
      </c>
      <c r="AK724" t="s">
        <v>8532</v>
      </c>
    </row>
    <row r="725" spans="1:38">
      <c r="A725">
        <v>7071</v>
      </c>
      <c r="B725" t="s">
        <v>174</v>
      </c>
      <c r="C725" t="s">
        <v>3254</v>
      </c>
      <c r="D725" t="s">
        <v>8541</v>
      </c>
      <c r="E725" t="s">
        <v>164</v>
      </c>
      <c r="F725" t="s">
        <v>8537</v>
      </c>
      <c r="G725" t="s">
        <v>7354</v>
      </c>
      <c r="H725" t="s">
        <v>8544</v>
      </c>
      <c r="I725" t="s">
        <v>8542</v>
      </c>
      <c r="J725" t="s">
        <v>8538</v>
      </c>
      <c r="K725" t="s">
        <v>8539</v>
      </c>
      <c r="L725" t="s">
        <v>987</v>
      </c>
      <c r="M725" t="s">
        <v>5</v>
      </c>
      <c r="N725">
        <v>54956</v>
      </c>
      <c r="O725" t="s">
        <v>8540</v>
      </c>
      <c r="P725">
        <v>44.1571937279287</v>
      </c>
      <c r="Q725">
        <v>-88.493594134596407</v>
      </c>
      <c r="R725">
        <v>100</v>
      </c>
      <c r="U725" t="s">
        <v>8541</v>
      </c>
      <c r="V725" t="s">
        <v>8542</v>
      </c>
      <c r="W725" t="s">
        <v>8534</v>
      </c>
      <c r="X725" t="s">
        <v>836</v>
      </c>
      <c r="Y725" t="s">
        <v>5</v>
      </c>
      <c r="Z725" t="s">
        <v>7932</v>
      </c>
      <c r="AA725">
        <v>45688</v>
      </c>
      <c r="AB725" t="s">
        <v>8986</v>
      </c>
      <c r="AC725" t="s">
        <v>8985</v>
      </c>
      <c r="AD725">
        <v>24</v>
      </c>
      <c r="AF725" t="s">
        <v>8531</v>
      </c>
      <c r="AH725" t="s">
        <v>8533</v>
      </c>
      <c r="AK725" t="s">
        <v>8532</v>
      </c>
    </row>
    <row r="726" spans="1:38">
      <c r="A726">
        <v>7072</v>
      </c>
      <c r="B726" t="s">
        <v>174</v>
      </c>
      <c r="C726" t="s">
        <v>3254</v>
      </c>
      <c r="D726" t="s">
        <v>3672</v>
      </c>
      <c r="E726" t="s">
        <v>176</v>
      </c>
      <c r="F726" t="s">
        <v>3672</v>
      </c>
      <c r="G726" t="s">
        <v>3509</v>
      </c>
      <c r="H726" t="s">
        <v>3510</v>
      </c>
      <c r="I726" t="s">
        <v>3673</v>
      </c>
      <c r="J726" t="s">
        <v>3674</v>
      </c>
      <c r="K726" t="s">
        <v>3675</v>
      </c>
      <c r="L726" t="s">
        <v>836</v>
      </c>
      <c r="M726" t="s">
        <v>5</v>
      </c>
      <c r="N726">
        <v>60527</v>
      </c>
      <c r="O726" t="s">
        <v>3676</v>
      </c>
      <c r="P726">
        <v>41.760090603818497</v>
      </c>
      <c r="Q726">
        <v>-87.938255744833199</v>
      </c>
      <c r="R726">
        <v>150</v>
      </c>
      <c r="U726" t="s">
        <v>3677</v>
      </c>
      <c r="V726" t="s">
        <v>3673</v>
      </c>
      <c r="W726" t="s">
        <v>3675</v>
      </c>
      <c r="X726" t="s">
        <v>836</v>
      </c>
      <c r="Y726" t="s">
        <v>5</v>
      </c>
      <c r="Z726" t="s">
        <v>172</v>
      </c>
      <c r="AA726">
        <v>44766</v>
      </c>
      <c r="AB726" t="s">
        <v>3678</v>
      </c>
      <c r="AC726" t="s">
        <v>3679</v>
      </c>
      <c r="AD726">
        <v>17</v>
      </c>
      <c r="AJ726" t="s">
        <v>3680</v>
      </c>
    </row>
    <row r="727" spans="1:38">
      <c r="A727">
        <v>7073</v>
      </c>
      <c r="B727" t="s">
        <v>174</v>
      </c>
      <c r="C727" t="s">
        <v>3254</v>
      </c>
      <c r="D727" t="s">
        <v>3672</v>
      </c>
      <c r="E727" t="s">
        <v>176</v>
      </c>
      <c r="F727" t="s">
        <v>3672</v>
      </c>
      <c r="G727" t="s">
        <v>3509</v>
      </c>
      <c r="H727" t="s">
        <v>3681</v>
      </c>
      <c r="I727" t="s">
        <v>3673</v>
      </c>
      <c r="J727" t="s">
        <v>3674</v>
      </c>
      <c r="K727" t="s">
        <v>3675</v>
      </c>
      <c r="L727" t="s">
        <v>836</v>
      </c>
      <c r="M727" t="s">
        <v>5</v>
      </c>
      <c r="N727">
        <v>60527</v>
      </c>
      <c r="O727" t="s">
        <v>3676</v>
      </c>
      <c r="P727">
        <v>41.760090603818497</v>
      </c>
      <c r="Q727">
        <v>-87.938255744833199</v>
      </c>
      <c r="R727">
        <v>150</v>
      </c>
      <c r="U727" t="s">
        <v>3677</v>
      </c>
      <c r="V727" t="s">
        <v>3673</v>
      </c>
      <c r="W727" t="s">
        <v>3675</v>
      </c>
      <c r="X727" t="s">
        <v>836</v>
      </c>
      <c r="Y727" t="s">
        <v>5</v>
      </c>
      <c r="Z727" t="s">
        <v>172</v>
      </c>
      <c r="AA727">
        <v>44766</v>
      </c>
      <c r="AB727" t="s">
        <v>3678</v>
      </c>
      <c r="AC727" t="s">
        <v>3682</v>
      </c>
      <c r="AD727">
        <v>22</v>
      </c>
      <c r="AJ727" t="s">
        <v>3680</v>
      </c>
    </row>
    <row r="728" spans="1:38">
      <c r="A728">
        <v>7074</v>
      </c>
      <c r="B728" t="s">
        <v>174</v>
      </c>
      <c r="C728" t="s">
        <v>3254</v>
      </c>
      <c r="D728" t="s">
        <v>3672</v>
      </c>
      <c r="E728" t="s">
        <v>176</v>
      </c>
      <c r="F728" t="s">
        <v>3672</v>
      </c>
      <c r="G728" t="s">
        <v>3509</v>
      </c>
      <c r="H728" t="s">
        <v>3683</v>
      </c>
      <c r="I728" t="s">
        <v>3673</v>
      </c>
      <c r="J728" t="s">
        <v>3674</v>
      </c>
      <c r="K728" t="s">
        <v>3675</v>
      </c>
      <c r="L728" t="s">
        <v>836</v>
      </c>
      <c r="M728" t="s">
        <v>5</v>
      </c>
      <c r="N728">
        <v>60527</v>
      </c>
      <c r="O728" t="s">
        <v>3676</v>
      </c>
      <c r="P728">
        <v>41.760090603818497</v>
      </c>
      <c r="Q728">
        <v>-87.938255744833199</v>
      </c>
      <c r="R728">
        <v>50</v>
      </c>
      <c r="U728" t="s">
        <v>3677</v>
      </c>
      <c r="V728" t="s">
        <v>3673</v>
      </c>
      <c r="W728" t="s">
        <v>3675</v>
      </c>
      <c r="X728" t="s">
        <v>836</v>
      </c>
      <c r="Y728" t="s">
        <v>5</v>
      </c>
      <c r="Z728" t="s">
        <v>172</v>
      </c>
      <c r="AA728">
        <v>44766</v>
      </c>
      <c r="AB728" t="s">
        <v>3678</v>
      </c>
      <c r="AC728" t="s">
        <v>3682</v>
      </c>
      <c r="AD728">
        <v>22</v>
      </c>
      <c r="AJ728" t="s">
        <v>3680</v>
      </c>
    </row>
    <row r="729" spans="1:38">
      <c r="A729">
        <v>7075</v>
      </c>
      <c r="B729" t="s">
        <v>174</v>
      </c>
      <c r="C729" t="s">
        <v>3254</v>
      </c>
      <c r="D729" t="s">
        <v>7368</v>
      </c>
      <c r="E729" t="s">
        <v>176</v>
      </c>
      <c r="F729" t="s">
        <v>7368</v>
      </c>
      <c r="G729" t="s">
        <v>7354</v>
      </c>
      <c r="H729" t="s">
        <v>7832</v>
      </c>
      <c r="I729" t="s">
        <v>7369</v>
      </c>
      <c r="J729" t="s">
        <v>7370</v>
      </c>
      <c r="K729" t="s">
        <v>4534</v>
      </c>
      <c r="L729" t="s">
        <v>836</v>
      </c>
      <c r="M729" t="s">
        <v>5</v>
      </c>
      <c r="N729">
        <v>6013</v>
      </c>
      <c r="O729" t="s">
        <v>7371</v>
      </c>
      <c r="P729">
        <v>42.042444750142103</v>
      </c>
      <c r="Q729">
        <v>-88.043141984655705</v>
      </c>
      <c r="R729">
        <v>5000</v>
      </c>
      <c r="U729" t="s">
        <v>7368</v>
      </c>
      <c r="V729" t="s">
        <v>7369</v>
      </c>
      <c r="W729" t="s">
        <v>4534</v>
      </c>
      <c r="X729" t="s">
        <v>836</v>
      </c>
      <c r="Y729" t="s">
        <v>5</v>
      </c>
      <c r="Z729" t="s">
        <v>172</v>
      </c>
      <c r="AA729">
        <v>45504</v>
      </c>
      <c r="AB729" t="s">
        <v>7369</v>
      </c>
      <c r="AC729" t="s">
        <v>8121</v>
      </c>
      <c r="AD729">
        <v>25</v>
      </c>
      <c r="AL729" t="s">
        <v>7372</v>
      </c>
    </row>
    <row r="730" spans="1:38">
      <c r="A730">
        <v>7076</v>
      </c>
      <c r="B730" t="s">
        <v>174</v>
      </c>
      <c r="C730" t="s">
        <v>3254</v>
      </c>
      <c r="D730" t="s">
        <v>7325</v>
      </c>
      <c r="E730" t="s">
        <v>164</v>
      </c>
      <c r="F730" t="s">
        <v>7756</v>
      </c>
      <c r="G730" t="s">
        <v>7751</v>
      </c>
      <c r="H730" t="s">
        <v>7750</v>
      </c>
      <c r="I730" t="s">
        <v>7326</v>
      </c>
      <c r="J730" t="s">
        <v>7757</v>
      </c>
      <c r="K730" t="s">
        <v>1390</v>
      </c>
      <c r="L730" t="s">
        <v>755</v>
      </c>
      <c r="M730" t="s">
        <v>5</v>
      </c>
      <c r="N730">
        <v>78757</v>
      </c>
      <c r="P730">
        <v>30.360394007423</v>
      </c>
      <c r="Q730">
        <v>-97.742139760381306</v>
      </c>
      <c r="R730">
        <v>10000</v>
      </c>
      <c r="U730" t="s">
        <v>7325</v>
      </c>
      <c r="V730" t="s">
        <v>7326</v>
      </c>
      <c r="W730" t="s">
        <v>5183</v>
      </c>
      <c r="X730" t="s">
        <v>740</v>
      </c>
      <c r="Y730" t="s">
        <v>5</v>
      </c>
      <c r="Z730" t="s">
        <v>172</v>
      </c>
      <c r="AB730" t="s">
        <v>7752</v>
      </c>
      <c r="AC730" t="s">
        <v>8115</v>
      </c>
      <c r="AD730">
        <v>25</v>
      </c>
      <c r="AE730" t="s">
        <v>7755</v>
      </c>
      <c r="AJ730" t="s">
        <v>7754</v>
      </c>
    </row>
    <row r="731" spans="1:38">
      <c r="A731">
        <v>7077</v>
      </c>
      <c r="B731" t="s">
        <v>174</v>
      </c>
      <c r="C731" t="s">
        <v>3254</v>
      </c>
      <c r="D731" t="s">
        <v>3684</v>
      </c>
      <c r="E731" t="s">
        <v>164</v>
      </c>
      <c r="F731" t="s">
        <v>3684</v>
      </c>
      <c r="G731" t="s">
        <v>3255</v>
      </c>
      <c r="H731" t="s">
        <v>7</v>
      </c>
      <c r="I731" t="s">
        <v>3685</v>
      </c>
      <c r="J731" t="s">
        <v>3686</v>
      </c>
      <c r="K731" t="s">
        <v>2274</v>
      </c>
      <c r="L731" t="s">
        <v>170</v>
      </c>
      <c r="M731" t="s">
        <v>5</v>
      </c>
      <c r="N731">
        <v>94804</v>
      </c>
      <c r="O731" t="s">
        <v>3687</v>
      </c>
      <c r="P731">
        <v>37.920155007071898</v>
      </c>
      <c r="Q731">
        <v>-122.35119301612001</v>
      </c>
      <c r="R731">
        <v>22</v>
      </c>
      <c r="U731" t="s">
        <v>3684</v>
      </c>
      <c r="V731" t="s">
        <v>3685</v>
      </c>
      <c r="W731" t="s">
        <v>2274</v>
      </c>
      <c r="X731" t="s">
        <v>170</v>
      </c>
      <c r="Y731" t="s">
        <v>5</v>
      </c>
      <c r="Z731" t="s">
        <v>172</v>
      </c>
      <c r="AA731">
        <v>44413</v>
      </c>
      <c r="AB731" t="s">
        <v>3688</v>
      </c>
      <c r="AC731" t="s">
        <v>3689</v>
      </c>
      <c r="AD731">
        <v>25</v>
      </c>
      <c r="AJ731" t="s">
        <v>3690</v>
      </c>
    </row>
    <row r="732" spans="1:38">
      <c r="A732">
        <v>7078</v>
      </c>
      <c r="B732" t="s">
        <v>174</v>
      </c>
      <c r="C732" t="s">
        <v>3254</v>
      </c>
      <c r="D732" t="s">
        <v>3684</v>
      </c>
      <c r="E732" t="s">
        <v>164</v>
      </c>
      <c r="F732" t="s">
        <v>3684</v>
      </c>
      <c r="G732" t="s">
        <v>3280</v>
      </c>
      <c r="H732" t="s">
        <v>7</v>
      </c>
      <c r="I732" t="s">
        <v>3685</v>
      </c>
      <c r="J732" t="s">
        <v>3686</v>
      </c>
      <c r="K732" t="s">
        <v>2274</v>
      </c>
      <c r="L732" t="s">
        <v>170</v>
      </c>
      <c r="M732" t="s">
        <v>5</v>
      </c>
      <c r="N732">
        <v>94804</v>
      </c>
      <c r="O732" t="s">
        <v>3687</v>
      </c>
      <c r="P732">
        <v>37.920155007071898</v>
      </c>
      <c r="Q732">
        <v>-122.35119301612001</v>
      </c>
      <c r="R732">
        <v>21</v>
      </c>
      <c r="U732" t="s">
        <v>3684</v>
      </c>
      <c r="V732" t="s">
        <v>3685</v>
      </c>
      <c r="W732" t="s">
        <v>2274</v>
      </c>
      <c r="X732" t="s">
        <v>170</v>
      </c>
      <c r="Y732" t="s">
        <v>5</v>
      </c>
      <c r="Z732" t="s">
        <v>172</v>
      </c>
      <c r="AA732">
        <v>44413</v>
      </c>
      <c r="AB732" t="s">
        <v>3688</v>
      </c>
      <c r="AC732" t="s">
        <v>3689</v>
      </c>
      <c r="AD732">
        <v>25</v>
      </c>
      <c r="AJ732" t="s">
        <v>3690</v>
      </c>
    </row>
    <row r="733" spans="1:38">
      <c r="A733">
        <v>7142</v>
      </c>
      <c r="B733" t="s">
        <v>174</v>
      </c>
      <c r="C733" t="s">
        <v>3254</v>
      </c>
      <c r="D733" t="s">
        <v>9611</v>
      </c>
      <c r="E733" t="s">
        <v>164</v>
      </c>
      <c r="F733" t="s">
        <v>9448</v>
      </c>
      <c r="G733" t="s">
        <v>3255</v>
      </c>
      <c r="H733" t="s">
        <v>9612</v>
      </c>
      <c r="I733" t="s">
        <v>9613</v>
      </c>
      <c r="J733" t="s">
        <v>9614</v>
      </c>
      <c r="K733" t="s">
        <v>6491</v>
      </c>
      <c r="L733" t="s">
        <v>1613</v>
      </c>
      <c r="M733" t="s">
        <v>5</v>
      </c>
      <c r="N733">
        <v>23603</v>
      </c>
      <c r="O733" t="s">
        <v>9615</v>
      </c>
      <c r="P733">
        <v>37.113199999999999</v>
      </c>
      <c r="Q733">
        <v>-76.531899999999993</v>
      </c>
      <c r="R733">
        <v>50</v>
      </c>
      <c r="S733">
        <v>10</v>
      </c>
      <c r="T733" t="s">
        <v>822</v>
      </c>
      <c r="U733" t="s">
        <v>9616</v>
      </c>
      <c r="V733" t="s">
        <v>9613</v>
      </c>
      <c r="W733" t="s">
        <v>9617</v>
      </c>
      <c r="X733" t="s">
        <v>1606</v>
      </c>
      <c r="Y733" t="s">
        <v>907</v>
      </c>
      <c r="Z733" t="s">
        <v>7932</v>
      </c>
      <c r="AA733">
        <v>45873</v>
      </c>
      <c r="AB733" t="s">
        <v>313</v>
      </c>
      <c r="AC733" t="s">
        <v>10337</v>
      </c>
      <c r="AD733">
        <v>30</v>
      </c>
      <c r="AF733" t="s">
        <v>9618</v>
      </c>
      <c r="AH733" t="s">
        <v>9620</v>
      </c>
      <c r="AK733" t="s">
        <v>9619</v>
      </c>
    </row>
    <row r="734" spans="1:38">
      <c r="A734">
        <v>7079</v>
      </c>
      <c r="B734" t="s">
        <v>174</v>
      </c>
      <c r="C734" t="s">
        <v>3254</v>
      </c>
      <c r="D734" t="s">
        <v>3691</v>
      </c>
      <c r="E734" t="s">
        <v>164</v>
      </c>
      <c r="F734" t="s">
        <v>187</v>
      </c>
      <c r="G734" t="s">
        <v>3318</v>
      </c>
      <c r="H734" t="s">
        <v>3692</v>
      </c>
      <c r="I734" t="s">
        <v>3693</v>
      </c>
      <c r="J734" t="s">
        <v>3694</v>
      </c>
      <c r="K734" t="s">
        <v>187</v>
      </c>
      <c r="L734" t="s">
        <v>188</v>
      </c>
      <c r="M734" t="s">
        <v>5</v>
      </c>
      <c r="N734">
        <v>28216</v>
      </c>
      <c r="O734" t="s">
        <v>3695</v>
      </c>
      <c r="P734">
        <v>35.279942840435801</v>
      </c>
      <c r="Q734">
        <v>-80.877288259885304</v>
      </c>
      <c r="R734">
        <v>60</v>
      </c>
      <c r="U734" t="s">
        <v>3696</v>
      </c>
      <c r="V734" t="s">
        <v>3697</v>
      </c>
      <c r="W734" t="s">
        <v>187</v>
      </c>
      <c r="X734" t="s">
        <v>188</v>
      </c>
      <c r="Y734" t="s">
        <v>5</v>
      </c>
      <c r="Z734" t="s">
        <v>172</v>
      </c>
      <c r="AA734">
        <v>45289</v>
      </c>
      <c r="AB734" t="s">
        <v>2738</v>
      </c>
      <c r="AC734" t="s">
        <v>3698</v>
      </c>
      <c r="AD734">
        <v>25</v>
      </c>
    </row>
    <row r="735" spans="1:38">
      <c r="A735">
        <v>7080</v>
      </c>
      <c r="B735" t="s">
        <v>174</v>
      </c>
      <c r="C735" t="s">
        <v>3254</v>
      </c>
      <c r="D735" t="s">
        <v>3699</v>
      </c>
      <c r="E735" t="s">
        <v>164</v>
      </c>
      <c r="F735" t="s">
        <v>187</v>
      </c>
      <c r="G735" t="s">
        <v>3318</v>
      </c>
      <c r="H735" t="s">
        <v>3700</v>
      </c>
      <c r="I735" t="s">
        <v>3701</v>
      </c>
      <c r="J735" t="s">
        <v>3694</v>
      </c>
      <c r="K735" t="s">
        <v>187</v>
      </c>
      <c r="L735" t="s">
        <v>188</v>
      </c>
      <c r="M735" t="s">
        <v>5</v>
      </c>
      <c r="N735">
        <v>28216</v>
      </c>
      <c r="O735" t="s">
        <v>3702</v>
      </c>
      <c r="P735">
        <v>35.279942840435801</v>
      </c>
      <c r="Q735">
        <v>-80.877288259885304</v>
      </c>
      <c r="R735">
        <v>150</v>
      </c>
      <c r="U735" t="s">
        <v>3696</v>
      </c>
      <c r="V735" t="s">
        <v>3697</v>
      </c>
      <c r="W735" t="s">
        <v>187</v>
      </c>
      <c r="X735" t="s">
        <v>188</v>
      </c>
      <c r="Y735" t="s">
        <v>5</v>
      </c>
      <c r="Z735" t="s">
        <v>172</v>
      </c>
      <c r="AA735">
        <v>45289</v>
      </c>
      <c r="AB735" t="s">
        <v>2738</v>
      </c>
      <c r="AC735" t="s">
        <v>3703</v>
      </c>
      <c r="AD735">
        <v>17</v>
      </c>
    </row>
    <row r="736" spans="1:38">
      <c r="A736">
        <v>7081</v>
      </c>
      <c r="B736" t="s">
        <v>174</v>
      </c>
      <c r="C736" t="s">
        <v>3254</v>
      </c>
      <c r="D736" t="s">
        <v>3704</v>
      </c>
      <c r="E736" t="s">
        <v>176</v>
      </c>
      <c r="F736" t="s">
        <v>3705</v>
      </c>
      <c r="G736" t="s">
        <v>3255</v>
      </c>
      <c r="H736" t="s">
        <v>3706</v>
      </c>
      <c r="I736" t="s">
        <v>3707</v>
      </c>
      <c r="J736" t="s">
        <v>3708</v>
      </c>
      <c r="K736" t="s">
        <v>2481</v>
      </c>
      <c r="L736" t="s">
        <v>1300</v>
      </c>
      <c r="M736" t="s">
        <v>5</v>
      </c>
      <c r="N736">
        <v>19341</v>
      </c>
      <c r="O736" t="s">
        <v>3709</v>
      </c>
      <c r="P736">
        <v>40.0596416265453</v>
      </c>
      <c r="Q736">
        <v>-75.642886545093603</v>
      </c>
      <c r="R736">
        <v>65</v>
      </c>
      <c r="U736" t="s">
        <v>3710</v>
      </c>
      <c r="V736" t="s">
        <v>3707</v>
      </c>
      <c r="W736" t="s">
        <v>3711</v>
      </c>
      <c r="X736" t="s">
        <v>1606</v>
      </c>
      <c r="Y736" t="s">
        <v>907</v>
      </c>
      <c r="Z736" t="s">
        <v>172</v>
      </c>
      <c r="AA736">
        <v>45084</v>
      </c>
      <c r="AB736" t="s">
        <v>3712</v>
      </c>
      <c r="AC736" t="s">
        <v>3713</v>
      </c>
      <c r="AD736">
        <v>29</v>
      </c>
      <c r="AJ736" t="s">
        <v>3707</v>
      </c>
    </row>
    <row r="737" spans="1:38">
      <c r="A737">
        <v>7082</v>
      </c>
      <c r="B737" t="s">
        <v>174</v>
      </c>
      <c r="C737" t="s">
        <v>3254</v>
      </c>
      <c r="D737" t="s">
        <v>3714</v>
      </c>
      <c r="E737" t="s">
        <v>176</v>
      </c>
      <c r="F737" t="s">
        <v>3715</v>
      </c>
      <c r="G737" t="s">
        <v>3280</v>
      </c>
      <c r="H737" t="s">
        <v>3716</v>
      </c>
      <c r="I737" t="s">
        <v>3717</v>
      </c>
      <c r="J737" t="s">
        <v>3718</v>
      </c>
      <c r="K737" t="s">
        <v>2481</v>
      </c>
      <c r="L737" t="s">
        <v>1300</v>
      </c>
      <c r="M737" t="s">
        <v>5</v>
      </c>
      <c r="N737">
        <v>19341</v>
      </c>
      <c r="O737" t="s">
        <v>3709</v>
      </c>
      <c r="P737">
        <v>40.0596416265453</v>
      </c>
      <c r="Q737">
        <v>-75.642886545093603</v>
      </c>
      <c r="R737">
        <v>72</v>
      </c>
      <c r="U737" t="s">
        <v>3710</v>
      </c>
      <c r="V737" t="s">
        <v>3717</v>
      </c>
      <c r="W737" t="s">
        <v>3711</v>
      </c>
      <c r="X737" t="s">
        <v>1606</v>
      </c>
      <c r="Y737" t="s">
        <v>907</v>
      </c>
      <c r="Z737" t="s">
        <v>172</v>
      </c>
      <c r="AA737">
        <v>45084</v>
      </c>
      <c r="AB737" t="s">
        <v>3712</v>
      </c>
      <c r="AC737" t="s">
        <v>3719</v>
      </c>
      <c r="AD737">
        <v>16</v>
      </c>
      <c r="AJ737" t="s">
        <v>3717</v>
      </c>
    </row>
    <row r="738" spans="1:38">
      <c r="A738">
        <v>7083</v>
      </c>
      <c r="B738" t="s">
        <v>174</v>
      </c>
      <c r="C738" t="s">
        <v>3254</v>
      </c>
      <c r="D738" t="s">
        <v>3720</v>
      </c>
      <c r="E738" t="s">
        <v>164</v>
      </c>
      <c r="F738" t="s">
        <v>3721</v>
      </c>
      <c r="G738" t="s">
        <v>3255</v>
      </c>
      <c r="H738" t="s">
        <v>3722</v>
      </c>
      <c r="I738" t="s">
        <v>3723</v>
      </c>
      <c r="J738" t="s">
        <v>3724</v>
      </c>
      <c r="K738" t="s">
        <v>3721</v>
      </c>
      <c r="L738" t="s">
        <v>916</v>
      </c>
      <c r="M738" t="s">
        <v>5</v>
      </c>
      <c r="N738">
        <v>43035</v>
      </c>
      <c r="O738" t="s">
        <v>3725</v>
      </c>
      <c r="P738">
        <v>40.154128985146201</v>
      </c>
      <c r="Q738">
        <v>-83.008964129321598</v>
      </c>
      <c r="R738">
        <v>65</v>
      </c>
      <c r="U738" t="s">
        <v>3720</v>
      </c>
      <c r="V738" t="s">
        <v>3723</v>
      </c>
      <c r="W738" t="s">
        <v>3721</v>
      </c>
      <c r="X738" t="s">
        <v>916</v>
      </c>
      <c r="Y738" t="s">
        <v>5</v>
      </c>
      <c r="Z738" t="s">
        <v>172</v>
      </c>
      <c r="AA738">
        <v>44891</v>
      </c>
      <c r="AB738" t="s">
        <v>3726</v>
      </c>
      <c r="AC738" t="s">
        <v>3727</v>
      </c>
      <c r="AD738">
        <v>26</v>
      </c>
      <c r="AE738" t="s">
        <v>3728</v>
      </c>
      <c r="AJ738" t="s">
        <v>3729</v>
      </c>
    </row>
    <row r="739" spans="1:38">
      <c r="A739">
        <v>7084</v>
      </c>
      <c r="B739" t="s">
        <v>174</v>
      </c>
      <c r="C739" t="s">
        <v>3254</v>
      </c>
      <c r="D739" t="s">
        <v>3730</v>
      </c>
      <c r="E739" t="s">
        <v>164</v>
      </c>
      <c r="F739" t="s">
        <v>3730</v>
      </c>
      <c r="G739" t="s">
        <v>3255</v>
      </c>
      <c r="H739" t="s">
        <v>3731</v>
      </c>
      <c r="I739" t="s">
        <v>3732</v>
      </c>
      <c r="J739" t="s">
        <v>3733</v>
      </c>
      <c r="K739" t="s">
        <v>268</v>
      </c>
      <c r="L739" t="s">
        <v>170</v>
      </c>
      <c r="M739" t="s">
        <v>5</v>
      </c>
      <c r="N739">
        <v>92010</v>
      </c>
      <c r="O739" t="s">
        <v>3734</v>
      </c>
      <c r="P739">
        <v>33.133662545515897</v>
      </c>
      <c r="Q739">
        <v>-117.257091118109</v>
      </c>
      <c r="U739" t="s">
        <v>3730</v>
      </c>
      <c r="V739" t="s">
        <v>3732</v>
      </c>
      <c r="W739" t="s">
        <v>268</v>
      </c>
      <c r="X739" t="s">
        <v>170</v>
      </c>
      <c r="Y739" t="s">
        <v>5</v>
      </c>
      <c r="AB739" t="s">
        <v>3735</v>
      </c>
      <c r="AC739" t="s">
        <v>3736</v>
      </c>
      <c r="AD739">
        <v>20</v>
      </c>
    </row>
    <row r="740" spans="1:38">
      <c r="A740">
        <v>7085</v>
      </c>
      <c r="B740" t="s">
        <v>174</v>
      </c>
      <c r="C740" t="s">
        <v>3254</v>
      </c>
      <c r="D740" t="s">
        <v>3737</v>
      </c>
      <c r="E740" t="s">
        <v>164</v>
      </c>
      <c r="F740" t="s">
        <v>3738</v>
      </c>
      <c r="G740" t="s">
        <v>3255</v>
      </c>
      <c r="H740" t="s">
        <v>3739</v>
      </c>
      <c r="I740" t="s">
        <v>1235</v>
      </c>
      <c r="J740" t="s">
        <v>3740</v>
      </c>
      <c r="K740" t="s">
        <v>3741</v>
      </c>
      <c r="L740" t="s">
        <v>3742</v>
      </c>
      <c r="M740" t="s">
        <v>6</v>
      </c>
      <c r="O740" t="s">
        <v>3743</v>
      </c>
      <c r="P740">
        <v>44.661161300000003</v>
      </c>
      <c r="Q740">
        <v>-63.5426839</v>
      </c>
      <c r="R740">
        <v>55</v>
      </c>
      <c r="U740" t="s">
        <v>3738</v>
      </c>
      <c r="V740" t="s">
        <v>3744</v>
      </c>
      <c r="W740" t="s">
        <v>3741</v>
      </c>
      <c r="X740" t="s">
        <v>3742</v>
      </c>
      <c r="Y740" t="s">
        <v>6</v>
      </c>
      <c r="Z740" t="s">
        <v>172</v>
      </c>
      <c r="AA740">
        <v>44774</v>
      </c>
      <c r="AB740" t="s">
        <v>3745</v>
      </c>
      <c r="AC740" t="s">
        <v>3746</v>
      </c>
      <c r="AD740">
        <v>28</v>
      </c>
      <c r="AE740" t="s">
        <v>3747</v>
      </c>
      <c r="AJ740" t="s">
        <v>3748</v>
      </c>
    </row>
    <row r="741" spans="1:38">
      <c r="A741">
        <v>7086</v>
      </c>
      <c r="B741" t="s">
        <v>174</v>
      </c>
      <c r="C741" t="s">
        <v>3254</v>
      </c>
      <c r="D741" t="s">
        <v>3749</v>
      </c>
      <c r="E741" t="s">
        <v>164</v>
      </c>
      <c r="F741" t="s">
        <v>3750</v>
      </c>
      <c r="G741" t="s">
        <v>3255</v>
      </c>
      <c r="H741" t="s">
        <v>3458</v>
      </c>
      <c r="I741" t="s">
        <v>3751</v>
      </c>
      <c r="J741" t="s">
        <v>3752</v>
      </c>
      <c r="K741" t="s">
        <v>722</v>
      </c>
      <c r="L741" t="s">
        <v>723</v>
      </c>
      <c r="M741" t="s">
        <v>5</v>
      </c>
      <c r="N741">
        <v>80112</v>
      </c>
      <c r="O741" t="s">
        <v>3753</v>
      </c>
      <c r="P741">
        <v>39.581995868111598</v>
      </c>
      <c r="Q741">
        <v>-104.837602031412</v>
      </c>
      <c r="R741">
        <v>30</v>
      </c>
      <c r="U741" t="s">
        <v>3749</v>
      </c>
      <c r="V741" t="s">
        <v>3754</v>
      </c>
      <c r="W741" t="s">
        <v>722</v>
      </c>
      <c r="X741" t="s">
        <v>723</v>
      </c>
      <c r="Y741" t="s">
        <v>5</v>
      </c>
      <c r="Z741" t="s">
        <v>172</v>
      </c>
      <c r="AA741">
        <v>44443</v>
      </c>
      <c r="AB741" t="s">
        <v>3755</v>
      </c>
      <c r="AC741" t="s">
        <v>3756</v>
      </c>
      <c r="AD741">
        <v>26</v>
      </c>
      <c r="AJ741" t="s">
        <v>3757</v>
      </c>
    </row>
    <row r="742" spans="1:38">
      <c r="A742">
        <v>7087</v>
      </c>
      <c r="B742" t="s">
        <v>174</v>
      </c>
      <c r="C742" t="s">
        <v>3254</v>
      </c>
      <c r="D742" t="s">
        <v>3758</v>
      </c>
      <c r="E742" t="s">
        <v>164</v>
      </c>
      <c r="F742" t="s">
        <v>3758</v>
      </c>
      <c r="G742" t="s">
        <v>3255</v>
      </c>
      <c r="H742" t="s">
        <v>3759</v>
      </c>
      <c r="I742" t="s">
        <v>3760</v>
      </c>
      <c r="J742" t="s">
        <v>3761</v>
      </c>
      <c r="K742" t="s">
        <v>3762</v>
      </c>
      <c r="L742" t="s">
        <v>436</v>
      </c>
      <c r="M742" t="s">
        <v>5</v>
      </c>
      <c r="N742">
        <v>49707</v>
      </c>
      <c r="O742" t="s">
        <v>3763</v>
      </c>
      <c r="P742">
        <v>45.069170884781002</v>
      </c>
      <c r="Q742">
        <v>-83.439632203567101</v>
      </c>
      <c r="R742">
        <v>15</v>
      </c>
      <c r="U742" t="s">
        <v>3758</v>
      </c>
      <c r="V742" t="s">
        <v>3760</v>
      </c>
      <c r="W742" t="s">
        <v>3762</v>
      </c>
      <c r="X742" t="s">
        <v>436</v>
      </c>
      <c r="Y742" t="s">
        <v>5</v>
      </c>
      <c r="Z742" t="s">
        <v>172</v>
      </c>
      <c r="AA742">
        <v>45340</v>
      </c>
      <c r="AC742" t="s">
        <v>3764</v>
      </c>
      <c r="AD742">
        <v>26</v>
      </c>
      <c r="AF742" t="s">
        <v>3765</v>
      </c>
      <c r="AK742" t="s">
        <v>3766</v>
      </c>
    </row>
    <row r="743" spans="1:38">
      <c r="A743">
        <v>7088</v>
      </c>
      <c r="B743" t="s">
        <v>174</v>
      </c>
      <c r="C743" t="s">
        <v>3254</v>
      </c>
      <c r="D743" t="s">
        <v>7363</v>
      </c>
      <c r="E743" t="s">
        <v>176</v>
      </c>
      <c r="F743" t="s">
        <v>7363</v>
      </c>
      <c r="G743" t="s">
        <v>8127</v>
      </c>
      <c r="H743" t="s">
        <v>7883</v>
      </c>
      <c r="I743" t="s">
        <v>7221</v>
      </c>
      <c r="J743" t="s">
        <v>7364</v>
      </c>
      <c r="K743" t="s">
        <v>7365</v>
      </c>
      <c r="L743" t="s">
        <v>2352</v>
      </c>
      <c r="M743" t="s">
        <v>5</v>
      </c>
      <c r="N743">
        <v>6795</v>
      </c>
      <c r="O743" t="s">
        <v>7366</v>
      </c>
      <c r="P743">
        <v>41.616210000000002</v>
      </c>
      <c r="Q743">
        <v>-73.09599</v>
      </c>
      <c r="R743">
        <v>30</v>
      </c>
      <c r="U743" t="s">
        <v>7363</v>
      </c>
      <c r="V743" t="s">
        <v>7221</v>
      </c>
      <c r="W743" t="s">
        <v>7365</v>
      </c>
      <c r="X743" t="s">
        <v>2352</v>
      </c>
      <c r="Y743" t="s">
        <v>5</v>
      </c>
      <c r="Z743" t="s">
        <v>172</v>
      </c>
      <c r="AB743" t="s">
        <v>7221</v>
      </c>
      <c r="AC743" t="s">
        <v>8120</v>
      </c>
      <c r="AD743">
        <v>22</v>
      </c>
      <c r="AE743" t="s">
        <v>7885</v>
      </c>
      <c r="AJ743" t="s">
        <v>7221</v>
      </c>
      <c r="AL743" t="s">
        <v>7367</v>
      </c>
    </row>
    <row r="744" spans="1:38">
      <c r="A744">
        <v>7089</v>
      </c>
      <c r="B744" t="s">
        <v>174</v>
      </c>
      <c r="C744" t="s">
        <v>3254</v>
      </c>
      <c r="D744" t="s">
        <v>3767</v>
      </c>
      <c r="E744" t="s">
        <v>176</v>
      </c>
      <c r="F744" t="s">
        <v>3768</v>
      </c>
      <c r="G744" t="s">
        <v>3318</v>
      </c>
      <c r="H744" t="s">
        <v>3769</v>
      </c>
      <c r="I744" t="s">
        <v>3770</v>
      </c>
      <c r="J744" t="s">
        <v>3771</v>
      </c>
      <c r="K744" t="s">
        <v>3772</v>
      </c>
      <c r="L744" t="s">
        <v>1418</v>
      </c>
      <c r="M744" t="s">
        <v>5</v>
      </c>
      <c r="N744">
        <v>33431</v>
      </c>
      <c r="O744" t="s">
        <v>3773</v>
      </c>
      <c r="P744">
        <v>26.369944576213701</v>
      </c>
      <c r="Q744">
        <v>-80.128639904416701</v>
      </c>
      <c r="R744">
        <v>10</v>
      </c>
      <c r="S744">
        <v>20</v>
      </c>
      <c r="T744" t="s">
        <v>3774</v>
      </c>
      <c r="U744" t="s">
        <v>3775</v>
      </c>
      <c r="V744" t="s">
        <v>3776</v>
      </c>
      <c r="W744" t="s">
        <v>3777</v>
      </c>
      <c r="Y744" t="s">
        <v>1452</v>
      </c>
      <c r="Z744" t="s">
        <v>172</v>
      </c>
      <c r="AA744">
        <v>45340</v>
      </c>
      <c r="AC744" t="s">
        <v>3778</v>
      </c>
      <c r="AD744">
        <v>11</v>
      </c>
      <c r="AF744" t="s">
        <v>3779</v>
      </c>
      <c r="AK744" t="s">
        <v>3780</v>
      </c>
    </row>
    <row r="745" spans="1:38">
      <c r="A745">
        <v>7090</v>
      </c>
      <c r="B745" t="s">
        <v>174</v>
      </c>
      <c r="C745" t="s">
        <v>3254</v>
      </c>
      <c r="D745" t="s">
        <v>3781</v>
      </c>
      <c r="E745" t="s">
        <v>164</v>
      </c>
      <c r="F745" t="s">
        <v>3782</v>
      </c>
      <c r="G745" t="s">
        <v>3255</v>
      </c>
      <c r="H745" t="s">
        <v>3783</v>
      </c>
      <c r="I745" t="s">
        <v>3784</v>
      </c>
      <c r="J745" t="s">
        <v>11326</v>
      </c>
      <c r="K745" t="s">
        <v>3785</v>
      </c>
      <c r="L745" t="s">
        <v>836</v>
      </c>
      <c r="M745" t="s">
        <v>5</v>
      </c>
      <c r="N745">
        <v>60124</v>
      </c>
      <c r="O745" t="s">
        <v>3786</v>
      </c>
      <c r="P745">
        <v>42.090009521817798</v>
      </c>
      <c r="Q745">
        <v>-88.340825019074799</v>
      </c>
      <c r="U745" t="s">
        <v>3787</v>
      </c>
      <c r="V745" t="s">
        <v>3784</v>
      </c>
      <c r="W745" t="s">
        <v>3788</v>
      </c>
      <c r="Y745" t="s">
        <v>907</v>
      </c>
      <c r="Z745" t="s">
        <v>8379</v>
      </c>
      <c r="AB745" t="s">
        <v>3789</v>
      </c>
      <c r="AC745" t="s">
        <v>3790</v>
      </c>
      <c r="AD745">
        <v>23</v>
      </c>
      <c r="AF745" t="s">
        <v>11328</v>
      </c>
      <c r="AH745" t="s">
        <v>3786</v>
      </c>
      <c r="AK745" t="s">
        <v>11329</v>
      </c>
    </row>
    <row r="746" spans="1:38">
      <c r="A746">
        <v>7091</v>
      </c>
      <c r="B746" t="s">
        <v>174</v>
      </c>
      <c r="C746" t="s">
        <v>3254</v>
      </c>
      <c r="D746" t="s">
        <v>3791</v>
      </c>
      <c r="E746" t="s">
        <v>164</v>
      </c>
      <c r="F746" t="s">
        <v>3792</v>
      </c>
      <c r="G746" t="s">
        <v>3318</v>
      </c>
      <c r="H746" t="s">
        <v>3793</v>
      </c>
      <c r="I746" t="s">
        <v>3794</v>
      </c>
      <c r="J746" t="s">
        <v>3795</v>
      </c>
      <c r="K746" t="s">
        <v>1483</v>
      </c>
      <c r="L746" t="s">
        <v>755</v>
      </c>
      <c r="M746" t="s">
        <v>5</v>
      </c>
      <c r="N746">
        <v>77080</v>
      </c>
      <c r="O746" t="s">
        <v>3796</v>
      </c>
      <c r="P746">
        <v>29.833266780371801</v>
      </c>
      <c r="Q746">
        <v>-95.515179075456402</v>
      </c>
      <c r="R746">
        <v>30</v>
      </c>
      <c r="U746" t="s">
        <v>3791</v>
      </c>
      <c r="V746" t="s">
        <v>3794</v>
      </c>
      <c r="W746" t="s">
        <v>1483</v>
      </c>
      <c r="X746" t="s">
        <v>755</v>
      </c>
      <c r="Y746" t="s">
        <v>5</v>
      </c>
      <c r="Z746" t="s">
        <v>172</v>
      </c>
      <c r="AA746">
        <v>45336</v>
      </c>
      <c r="AB746" t="s">
        <v>3323</v>
      </c>
      <c r="AC746" t="s">
        <v>3797</v>
      </c>
      <c r="AD746">
        <v>20</v>
      </c>
      <c r="AF746" t="s">
        <v>3798</v>
      </c>
      <c r="AH746" t="s">
        <v>3799</v>
      </c>
      <c r="AK746" t="s">
        <v>3800</v>
      </c>
    </row>
    <row r="747" spans="1:38">
      <c r="A747">
        <v>7092</v>
      </c>
      <c r="B747" t="s">
        <v>174</v>
      </c>
      <c r="C747" t="s">
        <v>3254</v>
      </c>
      <c r="D747" t="s">
        <v>3801</v>
      </c>
      <c r="E747" t="s">
        <v>176</v>
      </c>
      <c r="F747" t="s">
        <v>3801</v>
      </c>
      <c r="G747" t="s">
        <v>3255</v>
      </c>
      <c r="H747" t="s">
        <v>7</v>
      </c>
      <c r="I747" t="s">
        <v>3802</v>
      </c>
      <c r="J747" t="s">
        <v>3803</v>
      </c>
      <c r="K747" t="s">
        <v>3804</v>
      </c>
      <c r="L747" t="s">
        <v>1300</v>
      </c>
      <c r="M747" t="s">
        <v>5</v>
      </c>
      <c r="N747">
        <v>18106</v>
      </c>
      <c r="O747" t="s">
        <v>3805</v>
      </c>
      <c r="P747">
        <v>40.587011672911999</v>
      </c>
      <c r="Q747">
        <v>-75.597542461162902</v>
      </c>
      <c r="R747">
        <v>60</v>
      </c>
      <c r="U747" t="s">
        <v>3801</v>
      </c>
      <c r="V747" t="s">
        <v>3802</v>
      </c>
      <c r="W747" t="s">
        <v>3804</v>
      </c>
      <c r="X747" t="s">
        <v>1300</v>
      </c>
      <c r="Y747" t="s">
        <v>5</v>
      </c>
      <c r="Z747" t="s">
        <v>172</v>
      </c>
      <c r="AA747">
        <v>45289</v>
      </c>
      <c r="AB747" t="s">
        <v>3806</v>
      </c>
      <c r="AC747" t="s">
        <v>3807</v>
      </c>
      <c r="AD747">
        <v>30</v>
      </c>
      <c r="AE747" t="s">
        <v>3808</v>
      </c>
    </row>
    <row r="748" spans="1:38">
      <c r="A748">
        <v>7093</v>
      </c>
      <c r="B748" t="s">
        <v>174</v>
      </c>
      <c r="C748" t="s">
        <v>3254</v>
      </c>
      <c r="D748" t="s">
        <v>3801</v>
      </c>
      <c r="E748" t="s">
        <v>176</v>
      </c>
      <c r="F748" t="s">
        <v>3801</v>
      </c>
      <c r="G748" t="s">
        <v>3255</v>
      </c>
      <c r="H748" t="s">
        <v>7</v>
      </c>
      <c r="I748" t="s">
        <v>3802</v>
      </c>
      <c r="J748" t="s">
        <v>3809</v>
      </c>
      <c r="K748" t="s">
        <v>3810</v>
      </c>
      <c r="L748" t="s">
        <v>842</v>
      </c>
      <c r="M748" t="s">
        <v>5</v>
      </c>
      <c r="N748">
        <v>30117</v>
      </c>
      <c r="O748" t="s">
        <v>3811</v>
      </c>
      <c r="P748">
        <v>33.578214682724202</v>
      </c>
      <c r="Q748">
        <v>-85.042980732620407</v>
      </c>
      <c r="R748">
        <v>20</v>
      </c>
      <c r="U748" t="s">
        <v>3801</v>
      </c>
      <c r="V748" t="s">
        <v>3802</v>
      </c>
      <c r="W748" t="s">
        <v>3804</v>
      </c>
      <c r="X748" t="s">
        <v>1300</v>
      </c>
      <c r="Y748" t="s">
        <v>5</v>
      </c>
      <c r="Z748" t="s">
        <v>172</v>
      </c>
      <c r="AA748">
        <v>45289</v>
      </c>
      <c r="AB748" t="s">
        <v>3806</v>
      </c>
      <c r="AC748" t="s">
        <v>3807</v>
      </c>
      <c r="AD748">
        <v>30</v>
      </c>
      <c r="AE748" t="s">
        <v>3808</v>
      </c>
    </row>
    <row r="749" spans="1:38">
      <c r="A749">
        <v>7094</v>
      </c>
      <c r="B749" t="s">
        <v>174</v>
      </c>
      <c r="C749" t="s">
        <v>3254</v>
      </c>
      <c r="D749" t="s">
        <v>3801</v>
      </c>
      <c r="E749" t="s">
        <v>176</v>
      </c>
      <c r="F749" t="s">
        <v>3801</v>
      </c>
      <c r="G749" t="s">
        <v>3255</v>
      </c>
      <c r="H749" t="s">
        <v>7</v>
      </c>
      <c r="I749" t="s">
        <v>3802</v>
      </c>
      <c r="J749" t="s">
        <v>3812</v>
      </c>
      <c r="K749" t="s">
        <v>3813</v>
      </c>
      <c r="L749" t="s">
        <v>878</v>
      </c>
      <c r="M749" t="s">
        <v>5</v>
      </c>
      <c r="N749">
        <v>42351</v>
      </c>
      <c r="O749" t="s">
        <v>3814</v>
      </c>
      <c r="P749">
        <v>37.912711503941097</v>
      </c>
      <c r="Q749">
        <v>-86.902495903609605</v>
      </c>
      <c r="R749">
        <v>20</v>
      </c>
      <c r="U749" t="s">
        <v>3801</v>
      </c>
      <c r="V749" t="s">
        <v>3802</v>
      </c>
      <c r="W749" t="s">
        <v>3804</v>
      </c>
      <c r="X749" t="s">
        <v>1300</v>
      </c>
      <c r="Y749" t="s">
        <v>5</v>
      </c>
      <c r="Z749" t="s">
        <v>172</v>
      </c>
      <c r="AA749">
        <v>45289</v>
      </c>
      <c r="AB749" t="s">
        <v>3806</v>
      </c>
      <c r="AC749" t="s">
        <v>3807</v>
      </c>
      <c r="AD749">
        <v>30</v>
      </c>
      <c r="AE749" t="s">
        <v>3808</v>
      </c>
    </row>
    <row r="750" spans="1:38">
      <c r="A750">
        <v>7095</v>
      </c>
      <c r="B750" t="s">
        <v>174</v>
      </c>
      <c r="C750" t="s">
        <v>3254</v>
      </c>
      <c r="D750" t="s">
        <v>3801</v>
      </c>
      <c r="E750" t="s">
        <v>176</v>
      </c>
      <c r="F750" t="s">
        <v>3801</v>
      </c>
      <c r="G750" t="s">
        <v>3255</v>
      </c>
      <c r="H750" t="s">
        <v>7</v>
      </c>
      <c r="I750" t="s">
        <v>3802</v>
      </c>
      <c r="J750" t="s">
        <v>3815</v>
      </c>
      <c r="K750" t="s">
        <v>3816</v>
      </c>
      <c r="L750" t="s">
        <v>1155</v>
      </c>
      <c r="M750" t="s">
        <v>5</v>
      </c>
      <c r="N750">
        <v>71854</v>
      </c>
      <c r="O750" t="s">
        <v>3817</v>
      </c>
      <c r="P750">
        <v>33.442521229946003</v>
      </c>
      <c r="Q750">
        <v>-93.998775632625495</v>
      </c>
      <c r="R750">
        <v>20</v>
      </c>
      <c r="U750" t="s">
        <v>3801</v>
      </c>
      <c r="V750" t="s">
        <v>3802</v>
      </c>
      <c r="W750" t="s">
        <v>3804</v>
      </c>
      <c r="X750" t="s">
        <v>1300</v>
      </c>
      <c r="Y750" t="s">
        <v>5</v>
      </c>
      <c r="Z750" t="s">
        <v>172</v>
      </c>
      <c r="AA750">
        <v>45289</v>
      </c>
      <c r="AB750" t="s">
        <v>3806</v>
      </c>
      <c r="AC750" t="s">
        <v>3807</v>
      </c>
      <c r="AD750">
        <v>30</v>
      </c>
      <c r="AE750" t="s">
        <v>3808</v>
      </c>
    </row>
    <row r="751" spans="1:38">
      <c r="A751">
        <v>7096</v>
      </c>
      <c r="B751" t="s">
        <v>174</v>
      </c>
      <c r="C751" t="s">
        <v>3254</v>
      </c>
      <c r="D751" t="s">
        <v>3818</v>
      </c>
      <c r="E751" t="s">
        <v>164</v>
      </c>
      <c r="F751" t="s">
        <v>3818</v>
      </c>
      <c r="G751" t="s">
        <v>3255</v>
      </c>
      <c r="H751" t="s">
        <v>3458</v>
      </c>
      <c r="I751" t="s">
        <v>3819</v>
      </c>
      <c r="J751" t="s">
        <v>3820</v>
      </c>
      <c r="K751" t="s">
        <v>3821</v>
      </c>
      <c r="L751" t="s">
        <v>3439</v>
      </c>
      <c r="M751" t="s">
        <v>5</v>
      </c>
      <c r="N751">
        <v>10165</v>
      </c>
      <c r="O751" t="s">
        <v>3822</v>
      </c>
      <c r="P751">
        <v>40.752232299503902</v>
      </c>
      <c r="Q751">
        <v>-73.978600385343796</v>
      </c>
      <c r="U751" t="s">
        <v>3823</v>
      </c>
      <c r="V751" t="s">
        <v>3819</v>
      </c>
      <c r="W751" t="s">
        <v>3821</v>
      </c>
      <c r="X751" t="s">
        <v>808</v>
      </c>
      <c r="Y751" t="s">
        <v>5</v>
      </c>
      <c r="Z751" t="s">
        <v>172</v>
      </c>
      <c r="AA751">
        <v>44801</v>
      </c>
      <c r="AB751" t="s">
        <v>3824</v>
      </c>
      <c r="AC751" t="s">
        <v>3825</v>
      </c>
      <c r="AD751">
        <v>28</v>
      </c>
      <c r="AJ751" t="s">
        <v>3819</v>
      </c>
    </row>
    <row r="752" spans="1:38">
      <c r="A752">
        <v>7097</v>
      </c>
      <c r="B752" t="s">
        <v>174</v>
      </c>
      <c r="C752" t="s">
        <v>3254</v>
      </c>
      <c r="D752" t="s">
        <v>3818</v>
      </c>
      <c r="E752" t="s">
        <v>164</v>
      </c>
      <c r="F752" t="s">
        <v>3818</v>
      </c>
      <c r="G752" t="s">
        <v>3255</v>
      </c>
      <c r="H752" t="s">
        <v>3461</v>
      </c>
      <c r="I752" t="s">
        <v>3819</v>
      </c>
      <c r="J752" t="s">
        <v>3820</v>
      </c>
      <c r="K752" t="s">
        <v>3821</v>
      </c>
      <c r="L752" t="s">
        <v>3439</v>
      </c>
      <c r="M752" t="s">
        <v>5</v>
      </c>
      <c r="N752">
        <v>10165</v>
      </c>
      <c r="O752" t="s">
        <v>3822</v>
      </c>
      <c r="P752">
        <v>40.752232299503902</v>
      </c>
      <c r="Q752">
        <v>-73.978600385343796</v>
      </c>
      <c r="U752" t="s">
        <v>3823</v>
      </c>
      <c r="V752" t="s">
        <v>3819</v>
      </c>
      <c r="W752" t="s">
        <v>3821</v>
      </c>
      <c r="X752" t="s">
        <v>808</v>
      </c>
      <c r="Y752" t="s">
        <v>5</v>
      </c>
      <c r="Z752" t="s">
        <v>172</v>
      </c>
      <c r="AA752">
        <v>44801</v>
      </c>
      <c r="AB752" t="s">
        <v>3824</v>
      </c>
      <c r="AC752" t="s">
        <v>3825</v>
      </c>
      <c r="AD752">
        <v>28</v>
      </c>
      <c r="AJ752" t="s">
        <v>3819</v>
      </c>
    </row>
    <row r="753" spans="1:38">
      <c r="A753">
        <v>7098</v>
      </c>
      <c r="B753" t="s">
        <v>174</v>
      </c>
      <c r="C753" t="s">
        <v>3254</v>
      </c>
      <c r="D753" t="s">
        <v>3818</v>
      </c>
      <c r="E753" t="s">
        <v>164</v>
      </c>
      <c r="F753" t="s">
        <v>3818</v>
      </c>
      <c r="G753" t="s">
        <v>3255</v>
      </c>
      <c r="H753" t="s">
        <v>3459</v>
      </c>
      <c r="I753" t="s">
        <v>3819</v>
      </c>
      <c r="J753" t="s">
        <v>3820</v>
      </c>
      <c r="K753" t="s">
        <v>3821</v>
      </c>
      <c r="L753" t="s">
        <v>3439</v>
      </c>
      <c r="M753" t="s">
        <v>5</v>
      </c>
      <c r="N753">
        <v>10165</v>
      </c>
      <c r="O753" t="s">
        <v>3822</v>
      </c>
      <c r="P753">
        <v>40.752232299503902</v>
      </c>
      <c r="Q753">
        <v>-73.978600385343796</v>
      </c>
      <c r="U753" t="s">
        <v>3823</v>
      </c>
      <c r="V753" t="s">
        <v>3819</v>
      </c>
      <c r="W753" t="s">
        <v>3821</v>
      </c>
      <c r="X753" t="s">
        <v>808</v>
      </c>
      <c r="Y753" t="s">
        <v>5</v>
      </c>
      <c r="Z753" t="s">
        <v>172</v>
      </c>
      <c r="AA753">
        <v>44801</v>
      </c>
      <c r="AB753" t="s">
        <v>3824</v>
      </c>
      <c r="AC753" t="s">
        <v>3825</v>
      </c>
      <c r="AD753">
        <v>28</v>
      </c>
      <c r="AJ753" t="s">
        <v>3819</v>
      </c>
    </row>
    <row r="754" spans="1:38">
      <c r="A754">
        <v>7099</v>
      </c>
      <c r="B754" t="s">
        <v>174</v>
      </c>
      <c r="C754" t="s">
        <v>3254</v>
      </c>
      <c r="D754" t="s">
        <v>3818</v>
      </c>
      <c r="E754" t="s">
        <v>164</v>
      </c>
      <c r="F754" t="s">
        <v>3818</v>
      </c>
      <c r="G754" t="s">
        <v>3255</v>
      </c>
      <c r="H754" t="s">
        <v>3457</v>
      </c>
      <c r="I754" t="s">
        <v>3819</v>
      </c>
      <c r="J754" t="s">
        <v>3820</v>
      </c>
      <c r="K754" t="s">
        <v>3821</v>
      </c>
      <c r="L754" t="s">
        <v>3439</v>
      </c>
      <c r="M754" t="s">
        <v>5</v>
      </c>
      <c r="N754">
        <v>10165</v>
      </c>
      <c r="O754" t="s">
        <v>3822</v>
      </c>
      <c r="P754">
        <v>40.752232299503902</v>
      </c>
      <c r="Q754">
        <v>-73.978600385343796</v>
      </c>
      <c r="U754" t="s">
        <v>3823</v>
      </c>
      <c r="V754" t="s">
        <v>3819</v>
      </c>
      <c r="W754" t="s">
        <v>3821</v>
      </c>
      <c r="X754" t="s">
        <v>808</v>
      </c>
      <c r="Y754" t="s">
        <v>5</v>
      </c>
      <c r="Z754" t="s">
        <v>172</v>
      </c>
      <c r="AA754">
        <v>44801</v>
      </c>
      <c r="AB754" t="s">
        <v>3824</v>
      </c>
      <c r="AC754" t="s">
        <v>3825</v>
      </c>
      <c r="AD754">
        <v>28</v>
      </c>
      <c r="AJ754" t="s">
        <v>3819</v>
      </c>
    </row>
    <row r="755" spans="1:38">
      <c r="A755">
        <v>7100</v>
      </c>
      <c r="B755" t="s">
        <v>174</v>
      </c>
      <c r="C755" t="s">
        <v>3254</v>
      </c>
      <c r="D755" t="s">
        <v>3818</v>
      </c>
      <c r="E755" t="s">
        <v>164</v>
      </c>
      <c r="F755" t="s">
        <v>3818</v>
      </c>
      <c r="G755" t="s">
        <v>3255</v>
      </c>
      <c r="H755" t="s">
        <v>3539</v>
      </c>
      <c r="I755" t="s">
        <v>3819</v>
      </c>
      <c r="J755" t="s">
        <v>3820</v>
      </c>
      <c r="K755" t="s">
        <v>3821</v>
      </c>
      <c r="L755" t="s">
        <v>3439</v>
      </c>
      <c r="M755" t="s">
        <v>5</v>
      </c>
      <c r="N755">
        <v>10165</v>
      </c>
      <c r="O755" t="s">
        <v>3822</v>
      </c>
      <c r="P755">
        <v>40.752232299503902</v>
      </c>
      <c r="Q755">
        <v>-73.978600385343796</v>
      </c>
      <c r="U755" t="s">
        <v>3823</v>
      </c>
      <c r="V755" t="s">
        <v>3819</v>
      </c>
      <c r="W755" t="s">
        <v>3821</v>
      </c>
      <c r="X755" t="s">
        <v>808</v>
      </c>
      <c r="Y755" t="s">
        <v>5</v>
      </c>
      <c r="Z755" t="s">
        <v>172</v>
      </c>
      <c r="AA755">
        <v>44801</v>
      </c>
      <c r="AB755" t="s">
        <v>3824</v>
      </c>
      <c r="AC755" t="s">
        <v>3825</v>
      </c>
      <c r="AD755">
        <v>28</v>
      </c>
      <c r="AJ755" t="s">
        <v>3819</v>
      </c>
    </row>
    <row r="756" spans="1:38">
      <c r="A756">
        <v>7101</v>
      </c>
      <c r="B756" t="s">
        <v>174</v>
      </c>
      <c r="C756" t="s">
        <v>3254</v>
      </c>
      <c r="D756" t="s">
        <v>3818</v>
      </c>
      <c r="E756" t="s">
        <v>164</v>
      </c>
      <c r="F756" t="s">
        <v>3818</v>
      </c>
      <c r="G756" t="s">
        <v>3255</v>
      </c>
      <c r="H756" t="s">
        <v>3826</v>
      </c>
      <c r="I756" t="s">
        <v>3819</v>
      </c>
      <c r="J756" t="s">
        <v>3820</v>
      </c>
      <c r="K756" t="s">
        <v>3821</v>
      </c>
      <c r="L756" t="s">
        <v>3439</v>
      </c>
      <c r="M756" t="s">
        <v>5</v>
      </c>
      <c r="N756">
        <v>10165</v>
      </c>
      <c r="O756" t="s">
        <v>3822</v>
      </c>
      <c r="P756">
        <v>40.752232299503902</v>
      </c>
      <c r="Q756">
        <v>-73.978600385343796</v>
      </c>
      <c r="U756" t="s">
        <v>3823</v>
      </c>
      <c r="V756" t="s">
        <v>3819</v>
      </c>
      <c r="W756" t="s">
        <v>3821</v>
      </c>
      <c r="X756" t="s">
        <v>808</v>
      </c>
      <c r="Y756" t="s">
        <v>5</v>
      </c>
      <c r="AB756" t="s">
        <v>3824</v>
      </c>
      <c r="AC756" t="s">
        <v>3825</v>
      </c>
      <c r="AD756">
        <v>28</v>
      </c>
      <c r="AJ756" t="s">
        <v>3819</v>
      </c>
    </row>
    <row r="757" spans="1:38">
      <c r="A757">
        <v>7102</v>
      </c>
      <c r="B757" t="s">
        <v>174</v>
      </c>
      <c r="C757" t="s">
        <v>3254</v>
      </c>
      <c r="D757" t="s">
        <v>7306</v>
      </c>
      <c r="E757" t="s">
        <v>164</v>
      </c>
      <c r="F757" t="s">
        <v>3859</v>
      </c>
      <c r="G757" t="s">
        <v>3255</v>
      </c>
      <c r="H757" t="s">
        <v>7</v>
      </c>
      <c r="I757" t="s">
        <v>7307</v>
      </c>
      <c r="J757" t="s">
        <v>3861</v>
      </c>
      <c r="K757" t="s">
        <v>3862</v>
      </c>
      <c r="L757" t="s">
        <v>487</v>
      </c>
      <c r="M757" t="s">
        <v>5</v>
      </c>
      <c r="N757">
        <v>64153</v>
      </c>
      <c r="O757" t="s">
        <v>3863</v>
      </c>
      <c r="P757">
        <v>39.287607322192898</v>
      </c>
      <c r="Q757">
        <v>-94.671748473749901</v>
      </c>
      <c r="R757">
        <v>113</v>
      </c>
      <c r="U757" t="s">
        <v>7306</v>
      </c>
      <c r="V757" t="s">
        <v>7307</v>
      </c>
      <c r="W757" t="s">
        <v>7303</v>
      </c>
      <c r="X757" t="s">
        <v>1293</v>
      </c>
      <c r="Y757" t="s">
        <v>907</v>
      </c>
      <c r="Z757" t="s">
        <v>172</v>
      </c>
      <c r="AB757" t="s">
        <v>7309</v>
      </c>
      <c r="AC757" t="s">
        <v>8111</v>
      </c>
      <c r="AD757">
        <v>31</v>
      </c>
      <c r="AE757" t="s">
        <v>3867</v>
      </c>
      <c r="AJ757" t="s">
        <v>3868</v>
      </c>
    </row>
    <row r="758" spans="1:38">
      <c r="A758">
        <v>7103</v>
      </c>
      <c r="B758" t="s">
        <v>174</v>
      </c>
      <c r="C758" t="s">
        <v>3254</v>
      </c>
      <c r="D758" t="s">
        <v>7306</v>
      </c>
      <c r="E758" t="s">
        <v>164</v>
      </c>
      <c r="F758" t="s">
        <v>2442</v>
      </c>
      <c r="G758" t="s">
        <v>3255</v>
      </c>
      <c r="H758" t="s">
        <v>7</v>
      </c>
      <c r="I758" t="s">
        <v>7307</v>
      </c>
      <c r="J758" t="s">
        <v>3869</v>
      </c>
      <c r="K758" t="s">
        <v>2442</v>
      </c>
      <c r="L758" t="s">
        <v>987</v>
      </c>
      <c r="M758" t="s">
        <v>5</v>
      </c>
      <c r="N758">
        <v>53190</v>
      </c>
      <c r="O758" t="s">
        <v>3870</v>
      </c>
      <c r="P758">
        <v>42.8329277400927</v>
      </c>
      <c r="Q758">
        <v>-88.7161436947966</v>
      </c>
      <c r="U758" t="s">
        <v>7306</v>
      </c>
      <c r="V758" t="s">
        <v>7307</v>
      </c>
      <c r="W758" t="s">
        <v>7303</v>
      </c>
      <c r="X758" t="s">
        <v>1293</v>
      </c>
      <c r="Y758" t="s">
        <v>907</v>
      </c>
      <c r="Z758" t="s">
        <v>172</v>
      </c>
      <c r="AB758" t="s">
        <v>7310</v>
      </c>
      <c r="AC758" t="s">
        <v>8111</v>
      </c>
      <c r="AD758">
        <v>31</v>
      </c>
      <c r="AE758" t="s">
        <v>3872</v>
      </c>
      <c r="AJ758" t="s">
        <v>3868</v>
      </c>
    </row>
    <row r="759" spans="1:38">
      <c r="A759">
        <v>7104</v>
      </c>
      <c r="B759" t="s">
        <v>174</v>
      </c>
      <c r="C759" t="s">
        <v>3254</v>
      </c>
      <c r="D759" t="s">
        <v>3827</v>
      </c>
      <c r="E759" t="s">
        <v>176</v>
      </c>
      <c r="F759" t="s">
        <v>3827</v>
      </c>
      <c r="G759" t="s">
        <v>3255</v>
      </c>
      <c r="H759" t="s">
        <v>3828</v>
      </c>
      <c r="I759" t="s">
        <v>3829</v>
      </c>
      <c r="J759" t="s">
        <v>3830</v>
      </c>
      <c r="K759" t="s">
        <v>3831</v>
      </c>
      <c r="L759" t="s">
        <v>959</v>
      </c>
      <c r="M759" t="s">
        <v>5</v>
      </c>
      <c r="N759">
        <v>59701</v>
      </c>
      <c r="O759" t="s">
        <v>3832</v>
      </c>
      <c r="P759">
        <v>46.014447786581798</v>
      </c>
      <c r="Q759">
        <v>-112.53532057352299</v>
      </c>
      <c r="R759">
        <v>30</v>
      </c>
      <c r="U759" t="s">
        <v>3833</v>
      </c>
      <c r="V759" t="s">
        <v>3834</v>
      </c>
      <c r="W759" t="s">
        <v>3831</v>
      </c>
      <c r="X759" t="s">
        <v>959</v>
      </c>
      <c r="Y759" t="s">
        <v>5</v>
      </c>
      <c r="Z759" t="s">
        <v>172</v>
      </c>
      <c r="AA759">
        <v>44801</v>
      </c>
      <c r="AB759" t="s">
        <v>3835</v>
      </c>
      <c r="AC759" t="s">
        <v>3836</v>
      </c>
      <c r="AD759">
        <v>29</v>
      </c>
      <c r="AJ759" t="s">
        <v>3837</v>
      </c>
    </row>
    <row r="760" spans="1:38">
      <c r="A760">
        <v>7105</v>
      </c>
      <c r="B760" t="s">
        <v>174</v>
      </c>
      <c r="C760" t="s">
        <v>3254</v>
      </c>
      <c r="D760" t="s">
        <v>7525</v>
      </c>
      <c r="E760" t="s">
        <v>176</v>
      </c>
      <c r="F760" t="s">
        <v>6469</v>
      </c>
      <c r="G760" t="s">
        <v>7865</v>
      </c>
      <c r="H760" t="s">
        <v>7866</v>
      </c>
      <c r="I760" t="s">
        <v>7527</v>
      </c>
      <c r="J760" t="s">
        <v>7528</v>
      </c>
      <c r="K760" t="s">
        <v>7529</v>
      </c>
      <c r="L760" t="s">
        <v>1045</v>
      </c>
      <c r="M760" t="s">
        <v>5</v>
      </c>
      <c r="N760">
        <v>85224</v>
      </c>
      <c r="O760" t="s">
        <v>7530</v>
      </c>
      <c r="P760">
        <v>33.303719999999998</v>
      </c>
      <c r="Q760">
        <v>-111.8796</v>
      </c>
      <c r="R760">
        <v>2000</v>
      </c>
      <c r="U760" t="s">
        <v>7525</v>
      </c>
      <c r="V760" t="s">
        <v>7527</v>
      </c>
      <c r="W760" t="s">
        <v>7529</v>
      </c>
      <c r="X760" t="s">
        <v>755</v>
      </c>
      <c r="Y760" t="s">
        <v>5</v>
      </c>
      <c r="Z760" t="s">
        <v>172</v>
      </c>
      <c r="AB760" t="s">
        <v>7527</v>
      </c>
      <c r="AC760" t="s">
        <v>7531</v>
      </c>
      <c r="AD760">
        <v>26</v>
      </c>
      <c r="AE760" t="s">
        <v>7867</v>
      </c>
      <c r="AJ760" t="s">
        <v>7532</v>
      </c>
      <c r="AL760" t="s">
        <v>7533</v>
      </c>
    </row>
    <row r="761" spans="1:38">
      <c r="A761">
        <v>7106</v>
      </c>
      <c r="B761" t="s">
        <v>174</v>
      </c>
      <c r="C761" t="s">
        <v>3254</v>
      </c>
      <c r="D761" t="s">
        <v>3838</v>
      </c>
      <c r="E761" t="s">
        <v>176</v>
      </c>
      <c r="F761" t="s">
        <v>3839</v>
      </c>
      <c r="G761" t="s">
        <v>3255</v>
      </c>
      <c r="H761" t="s">
        <v>3840</v>
      </c>
      <c r="I761" t="s">
        <v>3841</v>
      </c>
      <c r="J761" t="s">
        <v>3842</v>
      </c>
      <c r="K761" t="s">
        <v>3843</v>
      </c>
      <c r="L761" t="s">
        <v>842</v>
      </c>
      <c r="M761" t="s">
        <v>5</v>
      </c>
      <c r="N761">
        <v>31405</v>
      </c>
      <c r="O761" t="s">
        <v>3844</v>
      </c>
      <c r="P761">
        <v>32.056694108200098</v>
      </c>
      <c r="Q761">
        <v>-81.1466340608238</v>
      </c>
      <c r="R761">
        <v>50</v>
      </c>
      <c r="U761" t="s">
        <v>3839</v>
      </c>
      <c r="V761" t="s">
        <v>3841</v>
      </c>
      <c r="W761" t="s">
        <v>3845</v>
      </c>
      <c r="X761" t="s">
        <v>808</v>
      </c>
      <c r="Y761" t="s">
        <v>5</v>
      </c>
      <c r="Z761" t="s">
        <v>172</v>
      </c>
      <c r="AA761">
        <v>44892</v>
      </c>
      <c r="AB761" t="s">
        <v>3846</v>
      </c>
      <c r="AC761" t="s">
        <v>3847</v>
      </c>
      <c r="AD761">
        <v>28</v>
      </c>
      <c r="AJ761" t="s">
        <v>3848</v>
      </c>
    </row>
    <row r="762" spans="1:38">
      <c r="A762">
        <v>7107</v>
      </c>
      <c r="B762" t="s">
        <v>174</v>
      </c>
      <c r="C762" t="s">
        <v>3254</v>
      </c>
      <c r="D762" t="s">
        <v>3849</v>
      </c>
      <c r="E762" t="s">
        <v>176</v>
      </c>
      <c r="F762" t="s">
        <v>3839</v>
      </c>
      <c r="G762" t="s">
        <v>3255</v>
      </c>
      <c r="H762" t="s">
        <v>3850</v>
      </c>
      <c r="I762" t="s">
        <v>3841</v>
      </c>
      <c r="J762" t="s">
        <v>3851</v>
      </c>
      <c r="K762" t="s">
        <v>3852</v>
      </c>
      <c r="L762" t="s">
        <v>3439</v>
      </c>
      <c r="M762" t="s">
        <v>5</v>
      </c>
      <c r="N762">
        <v>11788</v>
      </c>
      <c r="O762" t="s">
        <v>3844</v>
      </c>
      <c r="P762">
        <v>40.811040508102003</v>
      </c>
      <c r="Q762">
        <v>-73.234227973056804</v>
      </c>
      <c r="R762">
        <v>50</v>
      </c>
      <c r="U762" t="s">
        <v>3839</v>
      </c>
      <c r="V762" t="s">
        <v>3841</v>
      </c>
      <c r="W762" t="s">
        <v>3845</v>
      </c>
      <c r="X762" t="s">
        <v>808</v>
      </c>
      <c r="Y762" t="s">
        <v>5</v>
      </c>
      <c r="Z762" t="s">
        <v>172</v>
      </c>
      <c r="AA762">
        <v>44892</v>
      </c>
      <c r="AB762" t="s">
        <v>3846</v>
      </c>
      <c r="AC762" t="s">
        <v>3847</v>
      </c>
      <c r="AD762">
        <v>28</v>
      </c>
      <c r="AJ762" t="s">
        <v>3848</v>
      </c>
    </row>
    <row r="763" spans="1:38">
      <c r="A763">
        <v>7108</v>
      </c>
      <c r="B763" t="s">
        <v>174</v>
      </c>
      <c r="C763" t="s">
        <v>3254</v>
      </c>
      <c r="D763" t="s">
        <v>3853</v>
      </c>
      <c r="E763" t="s">
        <v>176</v>
      </c>
      <c r="F763" t="s">
        <v>3839</v>
      </c>
      <c r="G763" t="s">
        <v>3255</v>
      </c>
      <c r="H763" t="s">
        <v>3854</v>
      </c>
      <c r="I763" t="s">
        <v>3855</v>
      </c>
      <c r="J763" t="s">
        <v>3856</v>
      </c>
      <c r="K763" t="s">
        <v>3843</v>
      </c>
      <c r="L763" t="s">
        <v>842</v>
      </c>
      <c r="M763" t="s">
        <v>5</v>
      </c>
      <c r="N763">
        <v>31405</v>
      </c>
      <c r="O763" t="s">
        <v>3844</v>
      </c>
      <c r="P763">
        <v>32.056694108200098</v>
      </c>
      <c r="Q763">
        <v>-81.1466340608238</v>
      </c>
      <c r="R763">
        <v>10</v>
      </c>
      <c r="U763" t="s">
        <v>3839</v>
      </c>
      <c r="V763" t="s">
        <v>3841</v>
      </c>
      <c r="W763" t="s">
        <v>3845</v>
      </c>
      <c r="X763" t="s">
        <v>808</v>
      </c>
      <c r="Y763" t="s">
        <v>5</v>
      </c>
      <c r="Z763" t="s">
        <v>172</v>
      </c>
      <c r="AA763">
        <v>44892</v>
      </c>
      <c r="AB763" t="s">
        <v>3846</v>
      </c>
      <c r="AC763" t="s">
        <v>3857</v>
      </c>
      <c r="AD763">
        <v>19</v>
      </c>
      <c r="AJ763" t="s">
        <v>3848</v>
      </c>
    </row>
    <row r="764" spans="1:38">
      <c r="A764">
        <v>7137</v>
      </c>
      <c r="B764" t="s">
        <v>174</v>
      </c>
      <c r="C764" t="s">
        <v>3254</v>
      </c>
      <c r="D764" t="s">
        <v>9136</v>
      </c>
      <c r="E764" t="s">
        <v>164</v>
      </c>
      <c r="F764" t="s">
        <v>9137</v>
      </c>
      <c r="G764" t="s">
        <v>3255</v>
      </c>
      <c r="H764" t="s">
        <v>9138</v>
      </c>
      <c r="I764" t="s">
        <v>9139</v>
      </c>
      <c r="J764" t="s">
        <v>9140</v>
      </c>
      <c r="K764" t="s">
        <v>4447</v>
      </c>
      <c r="L764" t="s">
        <v>188</v>
      </c>
      <c r="M764" t="s">
        <v>5</v>
      </c>
      <c r="N764">
        <v>27215</v>
      </c>
      <c r="O764" t="s">
        <v>9141</v>
      </c>
      <c r="P764">
        <v>36.068199999999997</v>
      </c>
      <c r="Q764">
        <v>-79.511399999999995</v>
      </c>
      <c r="U764" t="s">
        <v>9131</v>
      </c>
      <c r="V764" t="s">
        <v>9132</v>
      </c>
      <c r="W764" t="s">
        <v>3218</v>
      </c>
      <c r="X764" t="s">
        <v>1300</v>
      </c>
      <c r="Y764" t="s">
        <v>5</v>
      </c>
      <c r="Z764" t="s">
        <v>7932</v>
      </c>
      <c r="AA764">
        <v>45867</v>
      </c>
      <c r="AB764" t="s">
        <v>9142</v>
      </c>
      <c r="AC764" t="s">
        <v>9134</v>
      </c>
      <c r="AD764">
        <v>19</v>
      </c>
      <c r="AE764" t="s">
        <v>9143</v>
      </c>
    </row>
    <row r="765" spans="1:38">
      <c r="A765">
        <v>7109</v>
      </c>
      <c r="B765" t="s">
        <v>174</v>
      </c>
      <c r="C765" t="s">
        <v>3254</v>
      </c>
      <c r="D765" t="s">
        <v>3858</v>
      </c>
      <c r="E765" t="s">
        <v>164</v>
      </c>
      <c r="F765" t="s">
        <v>3859</v>
      </c>
      <c r="G765" t="s">
        <v>3255</v>
      </c>
      <c r="H765" t="s">
        <v>7</v>
      </c>
      <c r="I765" t="s">
        <v>3860</v>
      </c>
      <c r="J765" t="s">
        <v>3861</v>
      </c>
      <c r="K765" t="s">
        <v>3862</v>
      </c>
      <c r="L765" t="s">
        <v>487</v>
      </c>
      <c r="M765" t="s">
        <v>5</v>
      </c>
      <c r="N765">
        <v>64153</v>
      </c>
      <c r="O765" t="s">
        <v>3863</v>
      </c>
      <c r="P765">
        <v>39.287607322192898</v>
      </c>
      <c r="Q765">
        <v>-94.671748473749901</v>
      </c>
      <c r="R765">
        <v>113</v>
      </c>
      <c r="U765" t="s">
        <v>3858</v>
      </c>
      <c r="V765" t="s">
        <v>3860</v>
      </c>
      <c r="W765" t="s">
        <v>7303</v>
      </c>
      <c r="X765" t="s">
        <v>1293</v>
      </c>
      <c r="Y765" t="s">
        <v>907</v>
      </c>
      <c r="Z765" t="s">
        <v>172</v>
      </c>
      <c r="AB765" t="s">
        <v>3865</v>
      </c>
      <c r="AC765" t="s">
        <v>3866</v>
      </c>
      <c r="AD765">
        <v>28</v>
      </c>
      <c r="AE765" t="s">
        <v>3867</v>
      </c>
      <c r="AJ765" t="s">
        <v>3868</v>
      </c>
    </row>
    <row r="766" spans="1:38">
      <c r="A766">
        <v>7110</v>
      </c>
      <c r="B766" t="s">
        <v>174</v>
      </c>
      <c r="C766" t="s">
        <v>3254</v>
      </c>
      <c r="D766" t="s">
        <v>3858</v>
      </c>
      <c r="E766" t="s">
        <v>164</v>
      </c>
      <c r="F766" t="s">
        <v>2442</v>
      </c>
      <c r="G766" t="s">
        <v>3255</v>
      </c>
      <c r="H766" t="s">
        <v>7</v>
      </c>
      <c r="I766" t="s">
        <v>3860</v>
      </c>
      <c r="J766" t="s">
        <v>3869</v>
      </c>
      <c r="K766" t="s">
        <v>2442</v>
      </c>
      <c r="L766" t="s">
        <v>987</v>
      </c>
      <c r="M766" t="s">
        <v>5</v>
      </c>
      <c r="N766">
        <v>53190</v>
      </c>
      <c r="O766" t="s">
        <v>3870</v>
      </c>
      <c r="P766">
        <v>42.8329277400927</v>
      </c>
      <c r="Q766">
        <v>-88.7161436947966</v>
      </c>
      <c r="U766" t="s">
        <v>3858</v>
      </c>
      <c r="V766" t="s">
        <v>3860</v>
      </c>
      <c r="W766" t="s">
        <v>7303</v>
      </c>
      <c r="X766" t="s">
        <v>7305</v>
      </c>
      <c r="Y766" t="s">
        <v>907</v>
      </c>
      <c r="Z766" t="s">
        <v>172</v>
      </c>
      <c r="AB766" t="s">
        <v>3871</v>
      </c>
      <c r="AC766" t="s">
        <v>3866</v>
      </c>
      <c r="AD766">
        <v>28</v>
      </c>
      <c r="AE766" t="s">
        <v>3872</v>
      </c>
      <c r="AJ766" t="s">
        <v>3868</v>
      </c>
    </row>
    <row r="767" spans="1:38">
      <c r="A767">
        <v>7111</v>
      </c>
      <c r="B767" t="s">
        <v>174</v>
      </c>
      <c r="C767" t="s">
        <v>3254</v>
      </c>
      <c r="D767" t="s">
        <v>3873</v>
      </c>
      <c r="E767" t="s">
        <v>164</v>
      </c>
      <c r="F767" t="s">
        <v>3874</v>
      </c>
      <c r="G767" t="s">
        <v>3255</v>
      </c>
      <c r="H767" t="s">
        <v>3875</v>
      </c>
      <c r="I767" t="s">
        <v>3876</v>
      </c>
      <c r="J767" t="s">
        <v>3877</v>
      </c>
      <c r="K767" t="s">
        <v>1483</v>
      </c>
      <c r="L767" t="s">
        <v>755</v>
      </c>
      <c r="M767" t="s">
        <v>5</v>
      </c>
      <c r="N767">
        <v>77041</v>
      </c>
      <c r="O767" t="s">
        <v>3878</v>
      </c>
      <c r="P767">
        <v>29.864805167743199</v>
      </c>
      <c r="Q767">
        <v>-95.562969231866802</v>
      </c>
      <c r="R767">
        <v>15</v>
      </c>
      <c r="U767" t="s">
        <v>3873</v>
      </c>
      <c r="V767" t="s">
        <v>3876</v>
      </c>
      <c r="W767" t="s">
        <v>1483</v>
      </c>
      <c r="X767" t="s">
        <v>755</v>
      </c>
      <c r="Y767" t="s">
        <v>5</v>
      </c>
      <c r="Z767" t="s">
        <v>172</v>
      </c>
      <c r="AA767">
        <v>44435</v>
      </c>
      <c r="AB767" t="s">
        <v>3879</v>
      </c>
      <c r="AC767" t="s">
        <v>3880</v>
      </c>
      <c r="AD767">
        <v>19</v>
      </c>
      <c r="AE767" t="s">
        <v>3881</v>
      </c>
      <c r="AJ767" t="s">
        <v>3882</v>
      </c>
    </row>
    <row r="768" spans="1:38">
      <c r="A768">
        <v>7112</v>
      </c>
      <c r="B768" t="s">
        <v>174</v>
      </c>
      <c r="C768" t="s">
        <v>3254</v>
      </c>
      <c r="D768" t="s">
        <v>3883</v>
      </c>
      <c r="E768" t="s">
        <v>164</v>
      </c>
      <c r="F768" t="s">
        <v>3883</v>
      </c>
      <c r="G768" t="s">
        <v>3318</v>
      </c>
      <c r="H768" t="s">
        <v>3884</v>
      </c>
      <c r="I768" t="s">
        <v>3885</v>
      </c>
      <c r="J768" t="s">
        <v>3886</v>
      </c>
      <c r="K768" t="s">
        <v>3887</v>
      </c>
      <c r="L768" t="s">
        <v>1045</v>
      </c>
      <c r="M768" t="s">
        <v>5</v>
      </c>
      <c r="N768">
        <v>85755</v>
      </c>
      <c r="O768" t="s">
        <v>3888</v>
      </c>
      <c r="P768">
        <v>32.429061253999301</v>
      </c>
      <c r="Q768">
        <v>-110.941913285398</v>
      </c>
      <c r="R768">
        <v>100</v>
      </c>
      <c r="U768" t="s">
        <v>3889</v>
      </c>
      <c r="V768" t="s">
        <v>3890</v>
      </c>
      <c r="W768" t="s">
        <v>1036</v>
      </c>
      <c r="X768" t="s">
        <v>170</v>
      </c>
      <c r="Y768" t="s">
        <v>5</v>
      </c>
      <c r="Z768" t="s">
        <v>172</v>
      </c>
      <c r="AA768">
        <v>45336</v>
      </c>
      <c r="AB768" t="s">
        <v>3323</v>
      </c>
      <c r="AC768" t="s">
        <v>3891</v>
      </c>
      <c r="AD768">
        <v>30</v>
      </c>
      <c r="AF768" t="s">
        <v>3892</v>
      </c>
      <c r="AH768" t="s">
        <v>3893</v>
      </c>
      <c r="AK768" t="s">
        <v>3894</v>
      </c>
    </row>
    <row r="769" spans="1:38">
      <c r="A769">
        <v>7113</v>
      </c>
      <c r="B769" t="s">
        <v>174</v>
      </c>
      <c r="C769" t="s">
        <v>3254</v>
      </c>
      <c r="D769" t="s">
        <v>7227</v>
      </c>
      <c r="E769" t="s">
        <v>176</v>
      </c>
      <c r="F769" t="s">
        <v>7227</v>
      </c>
      <c r="G769" t="s">
        <v>7945</v>
      </c>
      <c r="H769" t="s">
        <v>7228</v>
      </c>
      <c r="I769" t="s">
        <v>7229</v>
      </c>
      <c r="J769" t="s">
        <v>7230</v>
      </c>
      <c r="K769" t="s">
        <v>1501</v>
      </c>
      <c r="L769" t="s">
        <v>214</v>
      </c>
      <c r="M769" t="s">
        <v>6</v>
      </c>
      <c r="O769" t="s">
        <v>7232</v>
      </c>
      <c r="P769">
        <v>43.412019999999998</v>
      </c>
      <c r="Q769">
        <v>-80.301299999999998</v>
      </c>
      <c r="R769">
        <v>300</v>
      </c>
      <c r="U769" t="s">
        <v>7227</v>
      </c>
      <c r="V769" t="s">
        <v>7229</v>
      </c>
      <c r="W769" t="s">
        <v>1501</v>
      </c>
      <c r="X769" t="s">
        <v>2693</v>
      </c>
      <c r="Y769" t="s">
        <v>6</v>
      </c>
      <c r="Z769" t="s">
        <v>172</v>
      </c>
      <c r="AB769" t="s">
        <v>7229</v>
      </c>
      <c r="AC769" t="s">
        <v>8125</v>
      </c>
      <c r="AD769">
        <v>16</v>
      </c>
      <c r="AH769" t="s">
        <v>7232</v>
      </c>
      <c r="AJ769" t="s">
        <v>7229</v>
      </c>
    </row>
    <row r="770" spans="1:38">
      <c r="A770">
        <v>7143</v>
      </c>
      <c r="B770" t="s">
        <v>174</v>
      </c>
      <c r="C770" t="s">
        <v>3254</v>
      </c>
      <c r="D770" t="s">
        <v>6468</v>
      </c>
      <c r="E770" t="s">
        <v>164</v>
      </c>
      <c r="F770" t="s">
        <v>6468</v>
      </c>
      <c r="G770" t="s">
        <v>6469</v>
      </c>
      <c r="H770" t="s">
        <v>8058</v>
      </c>
      <c r="I770" t="s">
        <v>5213</v>
      </c>
      <c r="J770" t="s">
        <v>6470</v>
      </c>
      <c r="K770" t="s">
        <v>5215</v>
      </c>
      <c r="L770" t="s">
        <v>804</v>
      </c>
      <c r="M770" t="s">
        <v>5</v>
      </c>
      <c r="N770">
        <v>46060</v>
      </c>
      <c r="O770" t="s">
        <v>5217</v>
      </c>
      <c r="P770">
        <v>40.008310000000002</v>
      </c>
      <c r="Q770">
        <v>-85.989320000000006</v>
      </c>
      <c r="R770">
        <v>869</v>
      </c>
      <c r="U770" t="s">
        <v>6468</v>
      </c>
      <c r="V770" t="s">
        <v>5213</v>
      </c>
      <c r="W770" t="s">
        <v>5215</v>
      </c>
      <c r="X770" t="s">
        <v>804</v>
      </c>
      <c r="Y770" t="s">
        <v>5</v>
      </c>
      <c r="Z770" t="s">
        <v>9901</v>
      </c>
      <c r="AB770" t="s">
        <v>5213</v>
      </c>
      <c r="AC770" t="s">
        <v>8059</v>
      </c>
      <c r="AD770">
        <v>19</v>
      </c>
      <c r="AJ770" t="s">
        <v>6471</v>
      </c>
    </row>
    <row r="771" spans="1:38">
      <c r="A771">
        <v>7114</v>
      </c>
      <c r="B771" t="s">
        <v>174</v>
      </c>
      <c r="C771" t="s">
        <v>3254</v>
      </c>
      <c r="D771" t="s">
        <v>3895</v>
      </c>
      <c r="E771" t="s">
        <v>164</v>
      </c>
      <c r="F771" t="s">
        <v>3895</v>
      </c>
      <c r="G771" t="s">
        <v>3255</v>
      </c>
      <c r="H771" t="s">
        <v>3458</v>
      </c>
      <c r="I771" t="s">
        <v>3896</v>
      </c>
      <c r="J771" t="s">
        <v>3897</v>
      </c>
      <c r="K771" t="s">
        <v>3898</v>
      </c>
      <c r="L771" t="s">
        <v>1300</v>
      </c>
      <c r="M771" t="s">
        <v>5</v>
      </c>
      <c r="N771">
        <v>19380</v>
      </c>
      <c r="O771" t="s">
        <v>3899</v>
      </c>
      <c r="P771">
        <v>39.999531480690699</v>
      </c>
      <c r="Q771">
        <v>-75.588139527696697</v>
      </c>
      <c r="R771">
        <v>30</v>
      </c>
      <c r="U771" t="s">
        <v>3895</v>
      </c>
      <c r="V771" t="s">
        <v>3896</v>
      </c>
      <c r="W771" t="s">
        <v>3898</v>
      </c>
      <c r="X771" t="s">
        <v>1300</v>
      </c>
      <c r="Y771" t="s">
        <v>5</v>
      </c>
      <c r="AB771" t="s">
        <v>3900</v>
      </c>
      <c r="AC771" t="s">
        <v>3901</v>
      </c>
      <c r="AD771">
        <v>20</v>
      </c>
      <c r="AJ771" t="s">
        <v>3896</v>
      </c>
    </row>
    <row r="772" spans="1:38">
      <c r="A772">
        <v>7140</v>
      </c>
      <c r="B772" t="s">
        <v>174</v>
      </c>
      <c r="C772" t="s">
        <v>3254</v>
      </c>
      <c r="D772" t="s">
        <v>9567</v>
      </c>
      <c r="E772" t="s">
        <v>176</v>
      </c>
      <c r="F772" t="s">
        <v>9567</v>
      </c>
      <c r="G772" t="s">
        <v>3255</v>
      </c>
      <c r="H772" t="s">
        <v>9568</v>
      </c>
      <c r="I772" t="s">
        <v>9569</v>
      </c>
      <c r="J772" t="s">
        <v>9570</v>
      </c>
      <c r="K772" t="s">
        <v>9571</v>
      </c>
      <c r="L772" t="s">
        <v>836</v>
      </c>
      <c r="M772" t="s">
        <v>5</v>
      </c>
      <c r="N772">
        <v>60139</v>
      </c>
      <c r="O772" t="s">
        <v>9572</v>
      </c>
      <c r="P772">
        <v>41.921799999999998</v>
      </c>
      <c r="Q772">
        <v>-88.083699999999993</v>
      </c>
      <c r="U772" t="s">
        <v>9567</v>
      </c>
      <c r="V772" t="s">
        <v>9569</v>
      </c>
      <c r="W772" t="s">
        <v>9571</v>
      </c>
      <c r="X772" t="s">
        <v>836</v>
      </c>
      <c r="Y772" t="s">
        <v>5</v>
      </c>
      <c r="Z772" t="s">
        <v>7932</v>
      </c>
      <c r="AA772">
        <v>45872</v>
      </c>
      <c r="AB772" t="s">
        <v>9573</v>
      </c>
      <c r="AC772" t="s">
        <v>10335</v>
      </c>
      <c r="AD772">
        <v>22</v>
      </c>
      <c r="AE772" t="s">
        <v>9574</v>
      </c>
      <c r="AF772" t="s">
        <v>9575</v>
      </c>
      <c r="AH772" t="s">
        <v>9577</v>
      </c>
      <c r="AK772" t="s">
        <v>9576</v>
      </c>
    </row>
    <row r="773" spans="1:38">
      <c r="A773">
        <v>7115</v>
      </c>
      <c r="B773" t="s">
        <v>161</v>
      </c>
      <c r="C773" t="s">
        <v>3254</v>
      </c>
      <c r="D773" t="s">
        <v>3902</v>
      </c>
      <c r="E773" t="s">
        <v>164</v>
      </c>
      <c r="F773" t="s">
        <v>3903</v>
      </c>
      <c r="G773" t="s">
        <v>3904</v>
      </c>
      <c r="H773" t="s">
        <v>3905</v>
      </c>
      <c r="I773" t="s">
        <v>3906</v>
      </c>
      <c r="J773" t="s">
        <v>3907</v>
      </c>
      <c r="K773" t="s">
        <v>1000</v>
      </c>
      <c r="L773" t="s">
        <v>997</v>
      </c>
      <c r="M773" t="s">
        <v>6</v>
      </c>
      <c r="O773" t="s">
        <v>3908</v>
      </c>
      <c r="P773">
        <v>51.146258974709099</v>
      </c>
      <c r="Q773">
        <v>-114.28148037517199</v>
      </c>
      <c r="R773">
        <v>49</v>
      </c>
      <c r="U773" t="s">
        <v>3909</v>
      </c>
      <c r="V773" t="s">
        <v>3910</v>
      </c>
      <c r="W773" t="s">
        <v>1000</v>
      </c>
      <c r="X773" t="s">
        <v>997</v>
      </c>
      <c r="Y773" t="s">
        <v>6</v>
      </c>
      <c r="Z773" t="s">
        <v>172</v>
      </c>
      <c r="AA773">
        <v>44891</v>
      </c>
      <c r="AB773" t="s">
        <v>3911</v>
      </c>
      <c r="AC773" t="s">
        <v>3912</v>
      </c>
      <c r="AD773">
        <v>26</v>
      </c>
      <c r="AE773" t="s">
        <v>3913</v>
      </c>
      <c r="AJ773" t="s">
        <v>3914</v>
      </c>
    </row>
    <row r="774" spans="1:38">
      <c r="A774">
        <v>7116</v>
      </c>
      <c r="B774" t="s">
        <v>174</v>
      </c>
      <c r="C774" t="s">
        <v>3254</v>
      </c>
      <c r="D774" t="s">
        <v>3915</v>
      </c>
      <c r="E774" t="s">
        <v>176</v>
      </c>
      <c r="F774" t="s">
        <v>3916</v>
      </c>
      <c r="G774" t="s">
        <v>3255</v>
      </c>
      <c r="H774" t="s">
        <v>3917</v>
      </c>
      <c r="I774" t="s">
        <v>3918</v>
      </c>
      <c r="J774" t="s">
        <v>3919</v>
      </c>
      <c r="K774" t="s">
        <v>3920</v>
      </c>
      <c r="L774" t="s">
        <v>1300</v>
      </c>
      <c r="M774" t="s">
        <v>5</v>
      </c>
      <c r="N774">
        <v>15108</v>
      </c>
      <c r="O774" t="s">
        <v>3921</v>
      </c>
      <c r="P774">
        <v>40.456388025367602</v>
      </c>
      <c r="Q774">
        <v>-80.176551476702798</v>
      </c>
      <c r="R774">
        <v>70</v>
      </c>
      <c r="S774">
        <v>30</v>
      </c>
      <c r="T774" t="s">
        <v>3922</v>
      </c>
      <c r="U774" t="s">
        <v>3915</v>
      </c>
      <c r="V774" t="s">
        <v>3918</v>
      </c>
      <c r="W774" t="s">
        <v>3920</v>
      </c>
      <c r="X774" t="s">
        <v>1300</v>
      </c>
      <c r="Y774" t="s">
        <v>5</v>
      </c>
      <c r="Z774" t="s">
        <v>172</v>
      </c>
      <c r="AA774">
        <v>45429</v>
      </c>
      <c r="AB774" t="s">
        <v>313</v>
      </c>
      <c r="AC774" t="s">
        <v>3923</v>
      </c>
      <c r="AD774">
        <v>23</v>
      </c>
      <c r="AF774" t="s">
        <v>3924</v>
      </c>
      <c r="AH774" t="s">
        <v>3921</v>
      </c>
      <c r="AJ774" t="s">
        <v>2738</v>
      </c>
      <c r="AK774" t="s">
        <v>3925</v>
      </c>
    </row>
    <row r="775" spans="1:38">
      <c r="A775">
        <v>7117</v>
      </c>
      <c r="B775" t="s">
        <v>174</v>
      </c>
      <c r="C775" t="s">
        <v>3254</v>
      </c>
      <c r="D775" t="s">
        <v>7941</v>
      </c>
      <c r="E775" t="s">
        <v>164</v>
      </c>
      <c r="F775" t="s">
        <v>7941</v>
      </c>
      <c r="G775" t="s">
        <v>7944</v>
      </c>
      <c r="H775" t="s">
        <v>7943</v>
      </c>
      <c r="I775" t="s">
        <v>7942</v>
      </c>
      <c r="J775" t="s">
        <v>7946</v>
      </c>
      <c r="K775" t="s">
        <v>2851</v>
      </c>
      <c r="L775" t="s">
        <v>755</v>
      </c>
      <c r="M775" t="s">
        <v>5</v>
      </c>
      <c r="N775">
        <v>78681</v>
      </c>
      <c r="O775" t="s">
        <v>7947</v>
      </c>
      <c r="P775">
        <v>30.569688528814801</v>
      </c>
      <c r="Q775">
        <v>-97.695865780060998</v>
      </c>
      <c r="R775">
        <v>344</v>
      </c>
      <c r="U775" t="s">
        <v>7941</v>
      </c>
      <c r="V775" t="s">
        <v>7948</v>
      </c>
      <c r="W775" t="s">
        <v>1417</v>
      </c>
      <c r="X775" t="s">
        <v>1418</v>
      </c>
      <c r="Y775" t="s">
        <v>5</v>
      </c>
      <c r="Z775" t="s">
        <v>172</v>
      </c>
      <c r="AB775" t="s">
        <v>7949</v>
      </c>
      <c r="AC775" t="s">
        <v>7950</v>
      </c>
      <c r="AD775">
        <v>19</v>
      </c>
    </row>
    <row r="776" spans="1:38">
      <c r="A776">
        <v>7118</v>
      </c>
      <c r="B776" t="s">
        <v>174</v>
      </c>
      <c r="C776" t="s">
        <v>3254</v>
      </c>
      <c r="D776" t="s">
        <v>3947</v>
      </c>
      <c r="E776" t="s">
        <v>176</v>
      </c>
      <c r="F776" t="s">
        <v>3947</v>
      </c>
      <c r="G776" t="s">
        <v>3255</v>
      </c>
      <c r="H776" t="s">
        <v>3948</v>
      </c>
      <c r="I776" t="s">
        <v>3949</v>
      </c>
      <c r="J776" t="s">
        <v>3950</v>
      </c>
      <c r="K776" t="s">
        <v>3951</v>
      </c>
      <c r="L776" t="s">
        <v>740</v>
      </c>
      <c r="M776" t="s">
        <v>5</v>
      </c>
      <c r="N776">
        <v>1970</v>
      </c>
      <c r="O776" t="s">
        <v>3952</v>
      </c>
      <c r="P776">
        <v>42.518101134061602</v>
      </c>
      <c r="Q776">
        <v>-70.886478917926794</v>
      </c>
      <c r="R776">
        <v>57</v>
      </c>
      <c r="U776" t="s">
        <v>3947</v>
      </c>
      <c r="V776" t="s">
        <v>3949</v>
      </c>
      <c r="W776" t="s">
        <v>3951</v>
      </c>
      <c r="X776" t="s">
        <v>740</v>
      </c>
      <c r="Y776" t="s">
        <v>5</v>
      </c>
      <c r="AB776" t="s">
        <v>3953</v>
      </c>
      <c r="AC776" t="s">
        <v>3954</v>
      </c>
      <c r="AD776">
        <v>27</v>
      </c>
      <c r="AJ776" t="s">
        <v>3955</v>
      </c>
    </row>
    <row r="777" spans="1:38">
      <c r="A777">
        <v>7141</v>
      </c>
      <c r="B777" t="s">
        <v>174</v>
      </c>
      <c r="C777" t="s">
        <v>3254</v>
      </c>
      <c r="D777" t="s">
        <v>9578</v>
      </c>
      <c r="E777" t="s">
        <v>164</v>
      </c>
      <c r="F777" t="s">
        <v>9579</v>
      </c>
      <c r="G777" t="s">
        <v>3255</v>
      </c>
      <c r="H777" t="s">
        <v>9580</v>
      </c>
      <c r="I777" t="s">
        <v>9581</v>
      </c>
      <c r="J777" t="s">
        <v>9582</v>
      </c>
      <c r="K777" t="s">
        <v>9583</v>
      </c>
      <c r="L777" t="s">
        <v>842</v>
      </c>
      <c r="M777" t="s">
        <v>5</v>
      </c>
      <c r="N777">
        <v>30071</v>
      </c>
      <c r="O777" t="s">
        <v>9584</v>
      </c>
      <c r="P777">
        <v>33.9315</v>
      </c>
      <c r="Q777">
        <v>-84.223799999999997</v>
      </c>
      <c r="R777">
        <v>2</v>
      </c>
      <c r="U777" t="s">
        <v>9585</v>
      </c>
      <c r="V777" t="s">
        <v>9581</v>
      </c>
      <c r="W777" t="s">
        <v>2716</v>
      </c>
      <c r="Y777" t="s">
        <v>926</v>
      </c>
      <c r="Z777" t="s">
        <v>7932</v>
      </c>
      <c r="AA777">
        <v>45872</v>
      </c>
      <c r="AB777" t="s">
        <v>9586</v>
      </c>
      <c r="AC777" t="s">
        <v>10336</v>
      </c>
      <c r="AD777">
        <v>23</v>
      </c>
      <c r="AF777" t="s">
        <v>9587</v>
      </c>
      <c r="AH777" t="s">
        <v>9584</v>
      </c>
      <c r="AK777" t="s">
        <v>9588</v>
      </c>
    </row>
    <row r="778" spans="1:38">
      <c r="A778">
        <v>7119</v>
      </c>
      <c r="B778" t="s">
        <v>174</v>
      </c>
      <c r="C778" t="s">
        <v>3254</v>
      </c>
      <c r="D778" t="s">
        <v>7353</v>
      </c>
      <c r="E778" t="s">
        <v>176</v>
      </c>
      <c r="F778" t="s">
        <v>7353</v>
      </c>
      <c r="G778" t="s">
        <v>7354</v>
      </c>
      <c r="H778" t="s">
        <v>7355</v>
      </c>
      <c r="I778" t="s">
        <v>7356</v>
      </c>
      <c r="J778" t="s">
        <v>7357</v>
      </c>
      <c r="K778" t="s">
        <v>7358</v>
      </c>
      <c r="L778" t="s">
        <v>188</v>
      </c>
      <c r="M778" t="s">
        <v>5</v>
      </c>
      <c r="N778">
        <v>28036</v>
      </c>
      <c r="O778" t="s">
        <v>7359</v>
      </c>
      <c r="P778">
        <v>35.512390000000003</v>
      </c>
      <c r="Q778">
        <v>-80.848159999999993</v>
      </c>
      <c r="U778" t="s">
        <v>7360</v>
      </c>
      <c r="V778" t="s">
        <v>7361</v>
      </c>
      <c r="W778" t="s">
        <v>7358</v>
      </c>
      <c r="X778" t="s">
        <v>188</v>
      </c>
      <c r="Y778" t="s">
        <v>5</v>
      </c>
      <c r="Z778" t="s">
        <v>172</v>
      </c>
      <c r="AA778">
        <v>45498</v>
      </c>
      <c r="AB778" t="s">
        <v>7361</v>
      </c>
      <c r="AC778" t="s">
        <v>8119</v>
      </c>
      <c r="AD778">
        <v>24</v>
      </c>
      <c r="AE778" t="s">
        <v>7356</v>
      </c>
      <c r="AJ778" t="s">
        <v>7361</v>
      </c>
      <c r="AL778" t="s">
        <v>7362</v>
      </c>
    </row>
    <row r="779" spans="1:38">
      <c r="A779">
        <v>7120</v>
      </c>
      <c r="B779" t="s">
        <v>174</v>
      </c>
      <c r="C779" t="s">
        <v>3254</v>
      </c>
      <c r="D779" t="s">
        <v>3956</v>
      </c>
      <c r="E779" t="s">
        <v>176</v>
      </c>
      <c r="F779" t="s">
        <v>3957</v>
      </c>
      <c r="G779" t="s">
        <v>3255</v>
      </c>
      <c r="H779" t="s">
        <v>3958</v>
      </c>
      <c r="I779" t="s">
        <v>3959</v>
      </c>
      <c r="J779" t="s">
        <v>3960</v>
      </c>
      <c r="K779" t="s">
        <v>3387</v>
      </c>
      <c r="L779" t="s">
        <v>436</v>
      </c>
      <c r="M779" t="s">
        <v>5</v>
      </c>
      <c r="N779">
        <v>48170</v>
      </c>
      <c r="O779" t="s">
        <v>3961</v>
      </c>
      <c r="P779">
        <v>42.388847304667102</v>
      </c>
      <c r="Q779">
        <v>-83.512807326989105</v>
      </c>
      <c r="R779">
        <v>1200</v>
      </c>
      <c r="U779" t="s">
        <v>3956</v>
      </c>
      <c r="V779" t="s">
        <v>3959</v>
      </c>
      <c r="W779" t="s">
        <v>7318</v>
      </c>
      <c r="X779" t="s">
        <v>2352</v>
      </c>
      <c r="Y779" t="s">
        <v>5</v>
      </c>
      <c r="Z779" t="s">
        <v>172</v>
      </c>
      <c r="AB779" t="s">
        <v>3962</v>
      </c>
      <c r="AC779" t="s">
        <v>3963</v>
      </c>
      <c r="AD779">
        <v>23</v>
      </c>
      <c r="AF779" t="s">
        <v>3964</v>
      </c>
      <c r="AH779" t="s">
        <v>3965</v>
      </c>
      <c r="AK779" t="s">
        <v>3966</v>
      </c>
    </row>
    <row r="780" spans="1:38">
      <c r="A780">
        <v>7121</v>
      </c>
      <c r="B780" t="s">
        <v>174</v>
      </c>
      <c r="C780" t="s">
        <v>3254</v>
      </c>
      <c r="D780" t="s">
        <v>7347</v>
      </c>
      <c r="E780" t="s">
        <v>176</v>
      </c>
      <c r="F780" t="s">
        <v>7347</v>
      </c>
      <c r="G780" t="s">
        <v>7348</v>
      </c>
      <c r="H780" t="s">
        <v>7888</v>
      </c>
      <c r="I780" t="s">
        <v>7349</v>
      </c>
      <c r="J780" t="s">
        <v>7350</v>
      </c>
      <c r="K780" t="s">
        <v>855</v>
      </c>
      <c r="L780" t="s">
        <v>170</v>
      </c>
      <c r="M780" t="s">
        <v>5</v>
      </c>
      <c r="N780">
        <v>95054</v>
      </c>
      <c r="P780">
        <v>37.388300000000001</v>
      </c>
      <c r="Q780">
        <v>-121.97084</v>
      </c>
      <c r="R780">
        <v>100</v>
      </c>
      <c r="U780" t="s">
        <v>7347</v>
      </c>
      <c r="V780" t="s">
        <v>7349</v>
      </c>
      <c r="W780" t="s">
        <v>855</v>
      </c>
      <c r="X780" t="s">
        <v>170</v>
      </c>
      <c r="Y780" t="s">
        <v>5</v>
      </c>
      <c r="Z780" t="s">
        <v>172</v>
      </c>
      <c r="AA780">
        <v>45498</v>
      </c>
      <c r="AB780" t="s">
        <v>7349</v>
      </c>
      <c r="AC780" t="s">
        <v>8118</v>
      </c>
      <c r="AD780">
        <v>25</v>
      </c>
      <c r="AJ780" t="s">
        <v>7351</v>
      </c>
      <c r="AL780" t="s">
        <v>7352</v>
      </c>
    </row>
    <row r="781" spans="1:38">
      <c r="A781">
        <v>7122</v>
      </c>
      <c r="B781" t="s">
        <v>174</v>
      </c>
      <c r="C781" t="s">
        <v>3254</v>
      </c>
      <c r="D781" t="s">
        <v>8518</v>
      </c>
      <c r="F781" t="s">
        <v>8518</v>
      </c>
      <c r="G781" t="s">
        <v>7354</v>
      </c>
      <c r="H781" t="s">
        <v>8519</v>
      </c>
      <c r="I781" t="s">
        <v>8520</v>
      </c>
      <c r="J781" t="s">
        <v>8521</v>
      </c>
      <c r="K781" t="s">
        <v>8522</v>
      </c>
      <c r="L781" t="s">
        <v>2352</v>
      </c>
      <c r="M781" t="s">
        <v>5</v>
      </c>
      <c r="N781">
        <v>6854</v>
      </c>
      <c r="O781" t="s">
        <v>8523</v>
      </c>
      <c r="P781">
        <v>41.079700000000003</v>
      </c>
      <c r="Q781">
        <v>-73.429199999999994</v>
      </c>
      <c r="R781">
        <v>100</v>
      </c>
      <c r="V781" t="s">
        <v>8520</v>
      </c>
      <c r="W781" t="s">
        <v>8522</v>
      </c>
      <c r="X781" t="s">
        <v>2352</v>
      </c>
      <c r="Y781" t="s">
        <v>5</v>
      </c>
      <c r="Z781" t="s">
        <v>312</v>
      </c>
      <c r="AA781">
        <v>45680</v>
      </c>
      <c r="AB781" t="s">
        <v>8524</v>
      </c>
      <c r="AC781" t="s">
        <v>8987</v>
      </c>
      <c r="AD781">
        <v>24</v>
      </c>
    </row>
    <row r="782" spans="1:38">
      <c r="A782">
        <v>7138</v>
      </c>
      <c r="B782" t="s">
        <v>174</v>
      </c>
      <c r="C782" t="s">
        <v>3254</v>
      </c>
      <c r="D782" t="s">
        <v>9297</v>
      </c>
      <c r="E782" t="s">
        <v>164</v>
      </c>
      <c r="F782" t="s">
        <v>9298</v>
      </c>
      <c r="G782" t="s">
        <v>3255</v>
      </c>
      <c r="H782" t="s">
        <v>9299</v>
      </c>
      <c r="I782" t="s">
        <v>9300</v>
      </c>
      <c r="J782" t="s">
        <v>9301</v>
      </c>
      <c r="K782" t="s">
        <v>2673</v>
      </c>
      <c r="L782" t="s">
        <v>436</v>
      </c>
      <c r="M782" t="s">
        <v>5</v>
      </c>
      <c r="N782">
        <v>48126</v>
      </c>
      <c r="O782" t="s">
        <v>9302</v>
      </c>
      <c r="P782">
        <v>42.322200000000002</v>
      </c>
      <c r="Q782">
        <v>-83.176299999999998</v>
      </c>
      <c r="U782" t="s">
        <v>9297</v>
      </c>
      <c r="V782" t="s">
        <v>9300</v>
      </c>
      <c r="W782" t="s">
        <v>2673</v>
      </c>
      <c r="X782" t="s">
        <v>436</v>
      </c>
      <c r="Y782" t="s">
        <v>5</v>
      </c>
      <c r="Z782" t="s">
        <v>7932</v>
      </c>
      <c r="AA782">
        <v>45872</v>
      </c>
      <c r="AB782" t="s">
        <v>9303</v>
      </c>
      <c r="AC782" t="s">
        <v>10333</v>
      </c>
      <c r="AD782">
        <v>27</v>
      </c>
    </row>
    <row r="783" spans="1:38">
      <c r="A783">
        <v>7123</v>
      </c>
      <c r="B783" t="s">
        <v>174</v>
      </c>
      <c r="C783" t="s">
        <v>3254</v>
      </c>
      <c r="D783" t="s">
        <v>3967</v>
      </c>
      <c r="E783" t="s">
        <v>164</v>
      </c>
      <c r="F783" t="s">
        <v>3968</v>
      </c>
      <c r="G783" t="s">
        <v>3318</v>
      </c>
      <c r="H783" t="s">
        <v>3969</v>
      </c>
      <c r="I783" t="s">
        <v>3970</v>
      </c>
      <c r="J783" t="s">
        <v>3971</v>
      </c>
      <c r="K783" t="s">
        <v>3358</v>
      </c>
      <c r="L783" t="s">
        <v>755</v>
      </c>
      <c r="M783" t="s">
        <v>5</v>
      </c>
      <c r="N783">
        <v>76131</v>
      </c>
      <c r="O783" t="s">
        <v>3972</v>
      </c>
      <c r="P783">
        <v>32.849026160277099</v>
      </c>
      <c r="Q783">
        <v>-97.346569804171494</v>
      </c>
      <c r="R783">
        <v>5</v>
      </c>
      <c r="U783" t="s">
        <v>3973</v>
      </c>
      <c r="V783" t="s">
        <v>3974</v>
      </c>
      <c r="W783" t="s">
        <v>3975</v>
      </c>
      <c r="X783" t="s">
        <v>487</v>
      </c>
      <c r="Y783" t="s">
        <v>3370</v>
      </c>
      <c r="Z783" t="s">
        <v>172</v>
      </c>
      <c r="AA783">
        <v>45339</v>
      </c>
      <c r="AB783" t="s">
        <v>313</v>
      </c>
      <c r="AC783" t="s">
        <v>3976</v>
      </c>
      <c r="AD783">
        <v>21</v>
      </c>
      <c r="AF783" t="s">
        <v>3977</v>
      </c>
      <c r="AK783" t="s">
        <v>3978</v>
      </c>
    </row>
    <row r="784" spans="1:38">
      <c r="A784">
        <v>7124</v>
      </c>
      <c r="B784" t="s">
        <v>174</v>
      </c>
      <c r="C784" t="s">
        <v>3926</v>
      </c>
      <c r="D784" t="s">
        <v>7313</v>
      </c>
      <c r="E784" t="s">
        <v>176</v>
      </c>
      <c r="F784" t="s">
        <v>3939</v>
      </c>
      <c r="G784" t="s">
        <v>3280</v>
      </c>
      <c r="H784" t="s">
        <v>3928</v>
      </c>
      <c r="I784" t="s">
        <v>3929</v>
      </c>
      <c r="J784" t="s">
        <v>3940</v>
      </c>
      <c r="K784" t="s">
        <v>3941</v>
      </c>
      <c r="L784" t="s">
        <v>386</v>
      </c>
      <c r="M784" t="s">
        <v>5</v>
      </c>
      <c r="N784">
        <v>84042</v>
      </c>
      <c r="O784" t="s">
        <v>3942</v>
      </c>
      <c r="P784">
        <v>40.3461824494292</v>
      </c>
      <c r="Q784">
        <v>-111.73822698722201</v>
      </c>
      <c r="U784" t="s">
        <v>3934</v>
      </c>
      <c r="V784" t="s">
        <v>3935</v>
      </c>
      <c r="W784" t="s">
        <v>3936</v>
      </c>
      <c r="X784" t="s">
        <v>740</v>
      </c>
      <c r="Y784" t="s">
        <v>5</v>
      </c>
      <c r="Z784" t="s">
        <v>172</v>
      </c>
      <c r="AA784">
        <v>45474</v>
      </c>
      <c r="AB784" t="s">
        <v>3937</v>
      </c>
      <c r="AC784" t="s">
        <v>8113</v>
      </c>
      <c r="AD784">
        <v>15</v>
      </c>
      <c r="AJ784" t="s">
        <v>3938</v>
      </c>
    </row>
    <row r="785" spans="1:37">
      <c r="A785">
        <v>7125</v>
      </c>
      <c r="B785" t="s">
        <v>174</v>
      </c>
      <c r="C785" t="s">
        <v>3926</v>
      </c>
      <c r="D785" t="s">
        <v>7313</v>
      </c>
      <c r="E785" t="s">
        <v>176</v>
      </c>
      <c r="F785" t="s">
        <v>3943</v>
      </c>
      <c r="G785" t="s">
        <v>3255</v>
      </c>
      <c r="H785" t="s">
        <v>3458</v>
      </c>
      <c r="I785" t="s">
        <v>3929</v>
      </c>
      <c r="J785" t="s">
        <v>3944</v>
      </c>
      <c r="K785" t="s">
        <v>3945</v>
      </c>
      <c r="L785" t="s">
        <v>529</v>
      </c>
      <c r="M785" t="s">
        <v>5</v>
      </c>
      <c r="N785">
        <v>55344</v>
      </c>
      <c r="O785" t="s">
        <v>3946</v>
      </c>
      <c r="P785">
        <v>44.865019426287901</v>
      </c>
      <c r="Q785">
        <v>-93.401329375422705</v>
      </c>
      <c r="U785" t="s">
        <v>3934</v>
      </c>
      <c r="V785" t="s">
        <v>3935</v>
      </c>
      <c r="W785" t="s">
        <v>3936</v>
      </c>
      <c r="X785" t="s">
        <v>740</v>
      </c>
      <c r="Y785" t="s">
        <v>5</v>
      </c>
      <c r="Z785" t="s">
        <v>172</v>
      </c>
      <c r="AA785">
        <v>45474</v>
      </c>
      <c r="AB785" t="s">
        <v>3937</v>
      </c>
      <c r="AC785" t="s">
        <v>8113</v>
      </c>
      <c r="AD785">
        <v>15</v>
      </c>
      <c r="AJ785" t="s">
        <v>3938</v>
      </c>
    </row>
    <row r="786" spans="1:37">
      <c r="A786">
        <v>7126</v>
      </c>
      <c r="B786" t="s">
        <v>174</v>
      </c>
      <c r="C786" t="s">
        <v>3926</v>
      </c>
      <c r="D786" t="s">
        <v>7313</v>
      </c>
      <c r="E786" t="s">
        <v>176</v>
      </c>
      <c r="F786" t="s">
        <v>3927</v>
      </c>
      <c r="G786" t="s">
        <v>3280</v>
      </c>
      <c r="H786" t="s">
        <v>3928</v>
      </c>
      <c r="I786" t="s">
        <v>3929</v>
      </c>
      <c r="J786" t="s">
        <v>3930</v>
      </c>
      <c r="K786" t="s">
        <v>3931</v>
      </c>
      <c r="L786" t="s">
        <v>3932</v>
      </c>
      <c r="M786" t="s">
        <v>5</v>
      </c>
      <c r="N786">
        <v>19720</v>
      </c>
      <c r="O786" t="s">
        <v>3933</v>
      </c>
      <c r="P786">
        <v>39.682258103730902</v>
      </c>
      <c r="Q786">
        <v>-75.545544715345599</v>
      </c>
      <c r="U786" t="s">
        <v>3934</v>
      </c>
      <c r="V786" t="s">
        <v>3935</v>
      </c>
      <c r="W786" t="s">
        <v>3936</v>
      </c>
      <c r="X786" t="s">
        <v>740</v>
      </c>
      <c r="Y786" t="s">
        <v>5</v>
      </c>
      <c r="Z786" t="s">
        <v>172</v>
      </c>
      <c r="AB786" t="s">
        <v>7315</v>
      </c>
      <c r="AC786" t="s">
        <v>8112</v>
      </c>
      <c r="AD786">
        <v>26</v>
      </c>
      <c r="AE786" t="s">
        <v>8126</v>
      </c>
      <c r="AJ786" t="s">
        <v>3938</v>
      </c>
    </row>
    <row r="787" spans="1:37">
      <c r="A787">
        <v>7127</v>
      </c>
      <c r="B787" t="s">
        <v>174</v>
      </c>
      <c r="C787" t="s">
        <v>3254</v>
      </c>
      <c r="D787" t="s">
        <v>3979</v>
      </c>
      <c r="E787" t="s">
        <v>176</v>
      </c>
      <c r="F787" t="s">
        <v>3980</v>
      </c>
      <c r="G787" t="s">
        <v>3280</v>
      </c>
      <c r="H787" t="s">
        <v>3981</v>
      </c>
      <c r="I787" t="s">
        <v>3982</v>
      </c>
      <c r="J787" t="s">
        <v>3983</v>
      </c>
      <c r="K787" t="s">
        <v>1483</v>
      </c>
      <c r="L787" t="s">
        <v>755</v>
      </c>
      <c r="M787" t="s">
        <v>5</v>
      </c>
      <c r="N787">
        <v>77073</v>
      </c>
      <c r="P787">
        <v>29.968524266355399</v>
      </c>
      <c r="Q787">
        <v>-95.365086199999993</v>
      </c>
      <c r="U787" t="s">
        <v>3984</v>
      </c>
      <c r="V787" t="s">
        <v>3985</v>
      </c>
      <c r="W787" t="s">
        <v>1483</v>
      </c>
      <c r="X787" t="s">
        <v>755</v>
      </c>
      <c r="Y787" t="s">
        <v>5</v>
      </c>
      <c r="Z787" t="s">
        <v>172</v>
      </c>
      <c r="AA787">
        <v>45300</v>
      </c>
      <c r="AC787" t="s">
        <v>3986</v>
      </c>
      <c r="AD787">
        <v>17</v>
      </c>
      <c r="AJ787" t="s">
        <v>3982</v>
      </c>
    </row>
    <row r="788" spans="1:37">
      <c r="A788">
        <v>7128</v>
      </c>
      <c r="B788" t="s">
        <v>161</v>
      </c>
      <c r="C788" t="s">
        <v>3254</v>
      </c>
      <c r="D788" t="s">
        <v>2223</v>
      </c>
      <c r="E788" t="s">
        <v>164</v>
      </c>
      <c r="F788" t="s">
        <v>2224</v>
      </c>
      <c r="G788" t="s">
        <v>3255</v>
      </c>
      <c r="H788" t="s">
        <v>3987</v>
      </c>
      <c r="I788" t="s">
        <v>2226</v>
      </c>
      <c r="J788" t="s">
        <v>2227</v>
      </c>
      <c r="K788" t="s">
        <v>2228</v>
      </c>
      <c r="L788" t="s">
        <v>916</v>
      </c>
      <c r="M788" t="s">
        <v>5</v>
      </c>
      <c r="N788">
        <v>45420</v>
      </c>
      <c r="O788" t="s">
        <v>2229</v>
      </c>
      <c r="P788">
        <v>39.715498402451701</v>
      </c>
      <c r="Q788">
        <v>-84.111824546531196</v>
      </c>
      <c r="R788">
        <v>53</v>
      </c>
      <c r="U788" t="s">
        <v>2223</v>
      </c>
      <c r="V788" t="s">
        <v>2226</v>
      </c>
      <c r="W788" t="s">
        <v>2230</v>
      </c>
      <c r="X788" t="s">
        <v>916</v>
      </c>
      <c r="Y788" t="s">
        <v>5</v>
      </c>
      <c r="Z788" t="s">
        <v>172</v>
      </c>
      <c r="AA788">
        <v>44891</v>
      </c>
      <c r="AB788" t="s">
        <v>2231</v>
      </c>
      <c r="AC788" t="s">
        <v>3988</v>
      </c>
      <c r="AD788">
        <v>21</v>
      </c>
      <c r="AE788" t="s">
        <v>3989</v>
      </c>
      <c r="AJ788" t="s">
        <v>3990</v>
      </c>
    </row>
    <row r="789" spans="1:37">
      <c r="A789">
        <v>7129</v>
      </c>
      <c r="B789" t="s">
        <v>174</v>
      </c>
      <c r="C789" t="s">
        <v>3254</v>
      </c>
      <c r="D789" t="s">
        <v>6482</v>
      </c>
      <c r="E789" t="s">
        <v>176</v>
      </c>
      <c r="F789" t="s">
        <v>6482</v>
      </c>
      <c r="G789" t="s">
        <v>7760</v>
      </c>
      <c r="H789" t="s">
        <v>7761</v>
      </c>
      <c r="I789" t="s">
        <v>6483</v>
      </c>
      <c r="J789" t="s">
        <v>7762</v>
      </c>
      <c r="K789" t="s">
        <v>5671</v>
      </c>
      <c r="L789" t="s">
        <v>6484</v>
      </c>
      <c r="M789" t="s">
        <v>5</v>
      </c>
      <c r="N789">
        <v>39350</v>
      </c>
      <c r="P789">
        <v>32.767027617336097</v>
      </c>
      <c r="Q789">
        <v>-89.120744976480296</v>
      </c>
      <c r="R789">
        <v>3600</v>
      </c>
      <c r="U789" t="s">
        <v>6482</v>
      </c>
      <c r="V789" t="s">
        <v>6483</v>
      </c>
      <c r="W789" t="s">
        <v>4028</v>
      </c>
      <c r="X789" t="s">
        <v>6484</v>
      </c>
      <c r="Y789" t="s">
        <v>5</v>
      </c>
      <c r="Z789" t="s">
        <v>172</v>
      </c>
      <c r="AB789" t="s">
        <v>6485</v>
      </c>
      <c r="AC789" t="s">
        <v>8123</v>
      </c>
      <c r="AD789">
        <v>30</v>
      </c>
      <c r="AE789" t="s">
        <v>8128</v>
      </c>
      <c r="AJ789" t="s">
        <v>6483</v>
      </c>
    </row>
    <row r="790" spans="1:37">
      <c r="A790">
        <v>7130</v>
      </c>
      <c r="B790" t="s">
        <v>174</v>
      </c>
      <c r="C790" t="s">
        <v>3254</v>
      </c>
      <c r="D790" t="s">
        <v>11268</v>
      </c>
      <c r="E790" t="s">
        <v>176</v>
      </c>
      <c r="F790" t="s">
        <v>11268</v>
      </c>
      <c r="G790" t="s">
        <v>3255</v>
      </c>
      <c r="H790" t="s">
        <v>11269</v>
      </c>
      <c r="I790" t="s">
        <v>11270</v>
      </c>
      <c r="J790" t="s">
        <v>11271</v>
      </c>
      <c r="K790" t="s">
        <v>2713</v>
      </c>
      <c r="L790" t="s">
        <v>842</v>
      </c>
      <c r="M790" t="s">
        <v>5</v>
      </c>
      <c r="N790">
        <v>30075</v>
      </c>
      <c r="O790" t="s">
        <v>11272</v>
      </c>
      <c r="P790">
        <v>34.020299999999999</v>
      </c>
      <c r="Q790">
        <v>-84.321399999999997</v>
      </c>
      <c r="R790">
        <v>10</v>
      </c>
      <c r="U790" t="s">
        <v>11268</v>
      </c>
      <c r="V790" t="s">
        <v>11273</v>
      </c>
      <c r="W790" t="s">
        <v>11274</v>
      </c>
      <c r="X790" t="s">
        <v>2209</v>
      </c>
      <c r="Y790" t="s">
        <v>907</v>
      </c>
      <c r="Z790" t="s">
        <v>7932</v>
      </c>
      <c r="AA790">
        <v>46093</v>
      </c>
      <c r="AB790" t="s">
        <v>11275</v>
      </c>
      <c r="AC790" t="s">
        <v>11276</v>
      </c>
      <c r="AD790">
        <v>14</v>
      </c>
      <c r="AE790" t="s">
        <v>11277</v>
      </c>
      <c r="AF790" t="s">
        <v>11278</v>
      </c>
      <c r="AH790" t="s">
        <v>11280</v>
      </c>
      <c r="AK790" t="s">
        <v>11279</v>
      </c>
    </row>
    <row r="791" spans="1:37">
      <c r="A791">
        <v>8001</v>
      </c>
      <c r="B791" t="s">
        <v>174</v>
      </c>
      <c r="C791" t="s">
        <v>3991</v>
      </c>
      <c r="D791" t="s">
        <v>2269</v>
      </c>
      <c r="E791" t="s">
        <v>164</v>
      </c>
      <c r="G791" t="s">
        <v>3992</v>
      </c>
      <c r="H791" t="s">
        <v>3993</v>
      </c>
      <c r="I791" t="s">
        <v>3994</v>
      </c>
      <c r="J791" t="s">
        <v>2273</v>
      </c>
      <c r="K791" t="s">
        <v>2274</v>
      </c>
      <c r="L791" t="s">
        <v>170</v>
      </c>
      <c r="M791" t="s">
        <v>5</v>
      </c>
      <c r="N791">
        <v>94804</v>
      </c>
      <c r="O791" t="s">
        <v>2275</v>
      </c>
      <c r="P791">
        <v>37.9208482060344</v>
      </c>
      <c r="Q791">
        <v>-122.352250245024</v>
      </c>
      <c r="R791">
        <v>30</v>
      </c>
      <c r="U791" t="s">
        <v>2269</v>
      </c>
      <c r="V791" t="s">
        <v>3995</v>
      </c>
      <c r="W791" t="s">
        <v>2274</v>
      </c>
      <c r="X791" t="s">
        <v>170</v>
      </c>
      <c r="Y791" t="s">
        <v>5</v>
      </c>
      <c r="Z791" t="s">
        <v>172</v>
      </c>
      <c r="AA791">
        <v>44773</v>
      </c>
      <c r="AB791" t="s">
        <v>2276</v>
      </c>
      <c r="AC791" t="s">
        <v>3996</v>
      </c>
      <c r="AD791">
        <v>27</v>
      </c>
      <c r="AE791" t="s">
        <v>3997</v>
      </c>
    </row>
    <row r="792" spans="1:37">
      <c r="A792">
        <v>8002</v>
      </c>
      <c r="B792" t="s">
        <v>174</v>
      </c>
      <c r="C792" t="s">
        <v>3991</v>
      </c>
      <c r="D792" t="s">
        <v>3998</v>
      </c>
      <c r="E792" t="s">
        <v>176</v>
      </c>
      <c r="G792" t="s">
        <v>3999</v>
      </c>
      <c r="H792" t="s">
        <v>4000</v>
      </c>
      <c r="I792" t="s">
        <v>4001</v>
      </c>
      <c r="J792" t="s">
        <v>4002</v>
      </c>
      <c r="K792" t="s">
        <v>3804</v>
      </c>
      <c r="L792" t="s">
        <v>1300</v>
      </c>
      <c r="M792" t="s">
        <v>5</v>
      </c>
      <c r="N792" t="s">
        <v>4003</v>
      </c>
      <c r="O792" t="s">
        <v>4004</v>
      </c>
      <c r="P792">
        <v>40.560052492936201</v>
      </c>
      <c r="Q792">
        <v>-75.579796602560705</v>
      </c>
      <c r="U792" t="s">
        <v>3998</v>
      </c>
      <c r="V792" t="s">
        <v>4001</v>
      </c>
      <c r="W792" t="s">
        <v>3804</v>
      </c>
      <c r="X792" t="s">
        <v>1300</v>
      </c>
      <c r="Y792" t="s">
        <v>5</v>
      </c>
      <c r="Z792" t="s">
        <v>172</v>
      </c>
      <c r="AA792">
        <v>44801</v>
      </c>
      <c r="AB792" t="s">
        <v>4005</v>
      </c>
      <c r="AC792" t="s">
        <v>4006</v>
      </c>
      <c r="AD792">
        <v>26</v>
      </c>
      <c r="AE792" t="s">
        <v>4007</v>
      </c>
      <c r="AH792">
        <v>0</v>
      </c>
    </row>
    <row r="793" spans="1:37">
      <c r="A793">
        <v>8003</v>
      </c>
      <c r="B793" t="s">
        <v>174</v>
      </c>
      <c r="C793" t="s">
        <v>3991</v>
      </c>
      <c r="D793" t="s">
        <v>4008</v>
      </c>
      <c r="E793" t="s">
        <v>176</v>
      </c>
      <c r="G793" t="s">
        <v>3999</v>
      </c>
      <c r="H793" t="s">
        <v>4000</v>
      </c>
      <c r="I793" t="s">
        <v>4009</v>
      </c>
      <c r="J793" t="s">
        <v>4010</v>
      </c>
      <c r="K793" t="s">
        <v>4011</v>
      </c>
      <c r="L793" t="s">
        <v>1300</v>
      </c>
      <c r="M793" t="s">
        <v>5</v>
      </c>
      <c r="N793" t="s">
        <v>4012</v>
      </c>
      <c r="O793" t="s">
        <v>4013</v>
      </c>
      <c r="P793">
        <v>40.041998883512399</v>
      </c>
      <c r="Q793">
        <v>-75.360717052294206</v>
      </c>
      <c r="U793" t="s">
        <v>4014</v>
      </c>
      <c r="V793" t="s">
        <v>4015</v>
      </c>
      <c r="W793" t="s">
        <v>4016</v>
      </c>
      <c r="X793" t="s">
        <v>4017</v>
      </c>
      <c r="Y793" t="s">
        <v>2057</v>
      </c>
      <c r="Z793" t="s">
        <v>172</v>
      </c>
      <c r="AA793">
        <v>44773</v>
      </c>
      <c r="AB793" t="s">
        <v>4018</v>
      </c>
      <c r="AC793" t="s">
        <v>4019</v>
      </c>
      <c r="AD793">
        <v>24</v>
      </c>
      <c r="AE793" t="s">
        <v>4020</v>
      </c>
    </row>
    <row r="794" spans="1:37">
      <c r="A794">
        <v>8004</v>
      </c>
      <c r="B794" t="s">
        <v>174</v>
      </c>
      <c r="C794" t="s">
        <v>3991</v>
      </c>
      <c r="D794" t="s">
        <v>4021</v>
      </c>
      <c r="E794" t="s">
        <v>176</v>
      </c>
      <c r="G794" t="s">
        <v>4022</v>
      </c>
      <c r="H794" t="s">
        <v>4023</v>
      </c>
      <c r="I794" t="s">
        <v>4024</v>
      </c>
      <c r="J794" t="s">
        <v>4025</v>
      </c>
      <c r="K794" t="s">
        <v>4026</v>
      </c>
      <c r="L794" t="s">
        <v>1300</v>
      </c>
      <c r="M794" t="s">
        <v>5</v>
      </c>
      <c r="N794">
        <v>19032</v>
      </c>
      <c r="O794" t="s">
        <v>4027</v>
      </c>
      <c r="P794">
        <v>39.889790100571801</v>
      </c>
      <c r="Q794">
        <v>-75.277602002345702</v>
      </c>
      <c r="R794">
        <v>2</v>
      </c>
      <c r="U794" t="s">
        <v>4021</v>
      </c>
      <c r="V794" t="s">
        <v>4024</v>
      </c>
      <c r="W794" t="s">
        <v>4028</v>
      </c>
      <c r="X794" t="s">
        <v>1300</v>
      </c>
      <c r="Y794" t="s">
        <v>5</v>
      </c>
      <c r="Z794" t="s">
        <v>760</v>
      </c>
      <c r="AA794">
        <v>45324</v>
      </c>
      <c r="AB794" t="s">
        <v>4029</v>
      </c>
      <c r="AC794" t="s">
        <v>4030</v>
      </c>
      <c r="AD794">
        <v>25</v>
      </c>
      <c r="AF794" t="s">
        <v>4031</v>
      </c>
      <c r="AH794" t="s">
        <v>4027</v>
      </c>
      <c r="AK794" t="s">
        <v>4032</v>
      </c>
    </row>
    <row r="795" spans="1:37">
      <c r="A795">
        <v>8005</v>
      </c>
      <c r="B795" t="s">
        <v>174</v>
      </c>
      <c r="C795" t="s">
        <v>7</v>
      </c>
      <c r="D795" t="s">
        <v>7429</v>
      </c>
      <c r="E795" t="s">
        <v>176</v>
      </c>
      <c r="G795" t="s">
        <v>4204</v>
      </c>
      <c r="H795" t="s">
        <v>7430</v>
      </c>
      <c r="I795" t="s">
        <v>7431</v>
      </c>
      <c r="J795" t="s">
        <v>7432</v>
      </c>
      <c r="K795" t="s">
        <v>7433</v>
      </c>
      <c r="L795" t="s">
        <v>755</v>
      </c>
      <c r="M795" t="s">
        <v>5</v>
      </c>
      <c r="N795">
        <v>75165</v>
      </c>
      <c r="O795" t="s">
        <v>7434</v>
      </c>
      <c r="P795">
        <v>32.468087525709301</v>
      </c>
      <c r="Q795">
        <v>-96.837810461362196</v>
      </c>
      <c r="R795">
        <v>200</v>
      </c>
      <c r="U795" t="s">
        <v>7429</v>
      </c>
      <c r="V795" t="s">
        <v>7431</v>
      </c>
      <c r="W795" t="s">
        <v>7433</v>
      </c>
      <c r="X795" t="s">
        <v>755</v>
      </c>
      <c r="Y795" t="s">
        <v>5</v>
      </c>
      <c r="Z795" t="s">
        <v>6334</v>
      </c>
      <c r="AA795" t="s">
        <v>7435</v>
      </c>
      <c r="AB795" t="s">
        <v>7431</v>
      </c>
      <c r="AC795" t="s">
        <v>7436</v>
      </c>
      <c r="AD795">
        <v>25</v>
      </c>
      <c r="AH795">
        <v>0</v>
      </c>
    </row>
    <row r="796" spans="1:37">
      <c r="A796">
        <v>8006</v>
      </c>
      <c r="B796" t="s">
        <v>174</v>
      </c>
      <c r="C796" t="s">
        <v>3991</v>
      </c>
      <c r="D796" t="s">
        <v>4033</v>
      </c>
      <c r="E796" t="s">
        <v>176</v>
      </c>
      <c r="G796" t="s">
        <v>3992</v>
      </c>
      <c r="H796" t="s">
        <v>4034</v>
      </c>
      <c r="I796" t="s">
        <v>4035</v>
      </c>
      <c r="J796" t="s">
        <v>4036</v>
      </c>
      <c r="K796" t="s">
        <v>1403</v>
      </c>
      <c r="L796" t="s">
        <v>436</v>
      </c>
      <c r="M796" t="s">
        <v>5</v>
      </c>
      <c r="N796">
        <v>48108</v>
      </c>
      <c r="O796" t="s">
        <v>4037</v>
      </c>
      <c r="P796">
        <v>44.31</v>
      </c>
      <c r="Q796">
        <v>-85.6</v>
      </c>
      <c r="R796">
        <v>200</v>
      </c>
      <c r="U796" t="s">
        <v>4038</v>
      </c>
      <c r="V796" t="s">
        <v>4035</v>
      </c>
      <c r="W796" t="s">
        <v>1403</v>
      </c>
      <c r="X796" t="s">
        <v>436</v>
      </c>
      <c r="Y796" t="s">
        <v>5</v>
      </c>
      <c r="Z796" t="s">
        <v>760</v>
      </c>
      <c r="AA796">
        <v>45299</v>
      </c>
      <c r="AB796" t="s">
        <v>4039</v>
      </c>
      <c r="AC796" t="s">
        <v>4040</v>
      </c>
      <c r="AD796">
        <v>23</v>
      </c>
    </row>
    <row r="797" spans="1:37">
      <c r="A797">
        <v>8007</v>
      </c>
      <c r="B797" t="s">
        <v>174</v>
      </c>
      <c r="C797" t="s">
        <v>3991</v>
      </c>
      <c r="D797" t="s">
        <v>2403</v>
      </c>
      <c r="E797" t="s">
        <v>176</v>
      </c>
      <c r="G797" t="s">
        <v>4041</v>
      </c>
      <c r="H797" t="s">
        <v>4042</v>
      </c>
      <c r="I797" t="s">
        <v>2405</v>
      </c>
      <c r="J797" t="s">
        <v>4043</v>
      </c>
      <c r="K797" t="s">
        <v>1646</v>
      </c>
      <c r="L797" t="s">
        <v>436</v>
      </c>
      <c r="M797" t="s">
        <v>5</v>
      </c>
      <c r="N797">
        <v>49423</v>
      </c>
      <c r="O797" t="s">
        <v>2407</v>
      </c>
      <c r="P797">
        <v>42.775484159999998</v>
      </c>
      <c r="Q797">
        <v>-86.13</v>
      </c>
      <c r="R797">
        <v>1080</v>
      </c>
      <c r="U797" t="s">
        <v>2403</v>
      </c>
      <c r="V797" t="s">
        <v>4044</v>
      </c>
      <c r="W797" t="s">
        <v>4045</v>
      </c>
      <c r="X797" t="s">
        <v>436</v>
      </c>
      <c r="Y797" t="s">
        <v>5</v>
      </c>
      <c r="Z797" t="s">
        <v>562</v>
      </c>
      <c r="AA797">
        <v>45148</v>
      </c>
      <c r="AB797" t="s">
        <v>4046</v>
      </c>
      <c r="AC797" t="s">
        <v>4047</v>
      </c>
      <c r="AD797">
        <v>22</v>
      </c>
      <c r="AE797" t="s">
        <v>4048</v>
      </c>
      <c r="AH797">
        <v>0</v>
      </c>
    </row>
    <row r="798" spans="1:37">
      <c r="A798">
        <v>8008</v>
      </c>
      <c r="B798" t="s">
        <v>174</v>
      </c>
      <c r="C798" t="s">
        <v>3991</v>
      </c>
      <c r="D798" t="s">
        <v>4049</v>
      </c>
      <c r="E798" t="s">
        <v>164</v>
      </c>
      <c r="G798" t="s">
        <v>4050</v>
      </c>
      <c r="H798" t="s">
        <v>4051</v>
      </c>
      <c r="I798" t="s">
        <v>4052</v>
      </c>
      <c r="J798" t="s">
        <v>2855</v>
      </c>
      <c r="K798" t="s">
        <v>2856</v>
      </c>
      <c r="L798" t="s">
        <v>740</v>
      </c>
      <c r="M798" t="s">
        <v>5</v>
      </c>
      <c r="N798" t="s">
        <v>4053</v>
      </c>
      <c r="O798" t="s">
        <v>4054</v>
      </c>
      <c r="P798">
        <v>42.6034605288663</v>
      </c>
      <c r="Q798">
        <v>-71.282785015293101</v>
      </c>
      <c r="R798">
        <v>151</v>
      </c>
      <c r="U798" t="s">
        <v>1933</v>
      </c>
      <c r="V798" t="s">
        <v>1929</v>
      </c>
      <c r="W798" t="s">
        <v>970</v>
      </c>
      <c r="X798" t="s">
        <v>182</v>
      </c>
      <c r="Y798" t="s">
        <v>5</v>
      </c>
      <c r="Z798" t="s">
        <v>172</v>
      </c>
      <c r="AA798">
        <v>44773</v>
      </c>
      <c r="AB798" t="s">
        <v>4055</v>
      </c>
      <c r="AC798" t="s">
        <v>4056</v>
      </c>
      <c r="AD798">
        <v>24</v>
      </c>
    </row>
    <row r="799" spans="1:37">
      <c r="A799">
        <v>8009</v>
      </c>
      <c r="B799" t="s">
        <v>174</v>
      </c>
      <c r="C799" t="s">
        <v>3991</v>
      </c>
      <c r="D799" t="s">
        <v>4057</v>
      </c>
      <c r="E799" t="s">
        <v>164</v>
      </c>
      <c r="G799" t="s">
        <v>4058</v>
      </c>
      <c r="H799" t="s">
        <v>4059</v>
      </c>
      <c r="I799" t="s">
        <v>4060</v>
      </c>
      <c r="J799" t="s">
        <v>4061</v>
      </c>
      <c r="K799" t="s">
        <v>2034</v>
      </c>
      <c r="L799" t="s">
        <v>170</v>
      </c>
      <c r="M799" t="s">
        <v>5</v>
      </c>
      <c r="N799">
        <v>95129</v>
      </c>
      <c r="O799" t="s">
        <v>4062</v>
      </c>
      <c r="P799">
        <v>37.303168180602903</v>
      </c>
      <c r="Q799">
        <v>-121.97923555766999</v>
      </c>
      <c r="R799">
        <v>12</v>
      </c>
      <c r="U799" t="s">
        <v>4057</v>
      </c>
      <c r="V799" t="s">
        <v>4060</v>
      </c>
      <c r="W799" t="s">
        <v>2034</v>
      </c>
      <c r="X799" t="s">
        <v>170</v>
      </c>
      <c r="Y799" t="s">
        <v>5</v>
      </c>
      <c r="Z799" t="s">
        <v>312</v>
      </c>
      <c r="AA799">
        <v>45432</v>
      </c>
      <c r="AB799" t="s">
        <v>4063</v>
      </c>
      <c r="AC799" t="s">
        <v>7870</v>
      </c>
      <c r="AD799">
        <v>30</v>
      </c>
      <c r="AF799" t="s">
        <v>4065</v>
      </c>
      <c r="AH799" t="s">
        <v>4066</v>
      </c>
      <c r="AJ799" t="s">
        <v>313</v>
      </c>
      <c r="AK799" t="s">
        <v>4067</v>
      </c>
    </row>
    <row r="800" spans="1:37">
      <c r="A800">
        <v>8010</v>
      </c>
      <c r="B800" t="s">
        <v>174</v>
      </c>
      <c r="C800" t="s">
        <v>3991</v>
      </c>
      <c r="D800" t="s">
        <v>4068</v>
      </c>
      <c r="E800" t="s">
        <v>164</v>
      </c>
      <c r="G800" t="s">
        <v>4022</v>
      </c>
      <c r="H800" t="s">
        <v>4069</v>
      </c>
      <c r="I800" t="s">
        <v>4070</v>
      </c>
      <c r="J800" t="s">
        <v>4071</v>
      </c>
      <c r="K800" t="s">
        <v>4072</v>
      </c>
      <c r="L800" t="s">
        <v>170</v>
      </c>
      <c r="M800" t="s">
        <v>5</v>
      </c>
      <c r="N800">
        <v>94588</v>
      </c>
      <c r="O800" t="s">
        <v>4073</v>
      </c>
      <c r="P800">
        <v>37.686234861156201</v>
      </c>
      <c r="Q800">
        <v>-121.87167694496399</v>
      </c>
      <c r="R800">
        <v>23</v>
      </c>
      <c r="U800" t="s">
        <v>4068</v>
      </c>
      <c r="V800" t="s">
        <v>4070</v>
      </c>
      <c r="W800" t="s">
        <v>4072</v>
      </c>
      <c r="X800" t="s">
        <v>170</v>
      </c>
      <c r="Y800" t="s">
        <v>5</v>
      </c>
      <c r="Z800" t="s">
        <v>172</v>
      </c>
      <c r="AA800">
        <v>44773</v>
      </c>
      <c r="AB800" t="s">
        <v>4074</v>
      </c>
      <c r="AC800" t="s">
        <v>4075</v>
      </c>
      <c r="AD800">
        <v>22</v>
      </c>
    </row>
    <row r="801" spans="1:37">
      <c r="A801">
        <v>8011</v>
      </c>
      <c r="B801" t="s">
        <v>174</v>
      </c>
      <c r="C801" t="s">
        <v>3991</v>
      </c>
      <c r="D801" t="s">
        <v>4076</v>
      </c>
      <c r="E801" t="s">
        <v>176</v>
      </c>
      <c r="G801" t="s">
        <v>4022</v>
      </c>
      <c r="H801" t="s">
        <v>4077</v>
      </c>
      <c r="I801" t="s">
        <v>4078</v>
      </c>
      <c r="J801" t="s">
        <v>4079</v>
      </c>
      <c r="K801" t="s">
        <v>4080</v>
      </c>
      <c r="L801" t="s">
        <v>804</v>
      </c>
      <c r="M801" t="s">
        <v>5</v>
      </c>
      <c r="N801">
        <v>47449</v>
      </c>
      <c r="O801" t="s">
        <v>4081</v>
      </c>
      <c r="P801">
        <v>38.904496165527</v>
      </c>
      <c r="Q801">
        <v>-86.919273315232104</v>
      </c>
      <c r="R801">
        <v>12</v>
      </c>
      <c r="U801" t="s">
        <v>4076</v>
      </c>
      <c r="V801" t="s">
        <v>4078</v>
      </c>
      <c r="W801" t="s">
        <v>4080</v>
      </c>
      <c r="X801" t="s">
        <v>804</v>
      </c>
      <c r="Y801" t="s">
        <v>5</v>
      </c>
      <c r="Z801" t="s">
        <v>172</v>
      </c>
      <c r="AA801">
        <v>44773</v>
      </c>
      <c r="AB801" t="s">
        <v>4082</v>
      </c>
      <c r="AC801" t="s">
        <v>4083</v>
      </c>
      <c r="AD801">
        <v>28</v>
      </c>
    </row>
    <row r="802" spans="1:37">
      <c r="A802">
        <v>8012</v>
      </c>
      <c r="B802" t="s">
        <v>174</v>
      </c>
      <c r="C802" t="s">
        <v>3991</v>
      </c>
      <c r="D802" t="s">
        <v>4084</v>
      </c>
      <c r="E802" t="s">
        <v>164</v>
      </c>
      <c r="G802" t="s">
        <v>3992</v>
      </c>
      <c r="H802" t="s">
        <v>4085</v>
      </c>
      <c r="I802" t="s">
        <v>4086</v>
      </c>
      <c r="J802" t="s">
        <v>4087</v>
      </c>
      <c r="K802" t="s">
        <v>4088</v>
      </c>
      <c r="L802" t="s">
        <v>170</v>
      </c>
      <c r="M802" t="s">
        <v>5</v>
      </c>
      <c r="N802">
        <v>95662</v>
      </c>
      <c r="O802" t="s">
        <v>4089</v>
      </c>
      <c r="P802">
        <v>38.672468377398197</v>
      </c>
      <c r="Q802">
        <v>-121.41509570033</v>
      </c>
      <c r="R802">
        <v>30</v>
      </c>
      <c r="U802" t="s">
        <v>4084</v>
      </c>
      <c r="V802" t="s">
        <v>4086</v>
      </c>
      <c r="W802" t="s">
        <v>4090</v>
      </c>
      <c r="X802" t="s">
        <v>170</v>
      </c>
      <c r="Y802" t="s">
        <v>5</v>
      </c>
      <c r="Z802" t="s">
        <v>172</v>
      </c>
      <c r="AA802">
        <v>44437</v>
      </c>
      <c r="AB802" t="s">
        <v>4091</v>
      </c>
      <c r="AC802" t="s">
        <v>4092</v>
      </c>
      <c r="AD802">
        <v>19</v>
      </c>
      <c r="AE802" t="s">
        <v>4093</v>
      </c>
      <c r="AJ802" t="s">
        <v>4094</v>
      </c>
    </row>
    <row r="803" spans="1:37">
      <c r="A803">
        <v>8013</v>
      </c>
      <c r="B803" t="s">
        <v>198</v>
      </c>
      <c r="C803" t="s">
        <v>3991</v>
      </c>
      <c r="D803" t="s">
        <v>4095</v>
      </c>
      <c r="E803" t="s">
        <v>176</v>
      </c>
      <c r="G803" t="s">
        <v>4096</v>
      </c>
      <c r="H803" t="s">
        <v>4097</v>
      </c>
      <c r="I803" t="s">
        <v>4098</v>
      </c>
      <c r="J803" t="s">
        <v>4099</v>
      </c>
      <c r="K803" t="s">
        <v>4100</v>
      </c>
      <c r="L803" t="s">
        <v>1613</v>
      </c>
      <c r="M803" t="s">
        <v>5</v>
      </c>
      <c r="N803">
        <v>20190</v>
      </c>
      <c r="O803" t="s">
        <v>4101</v>
      </c>
      <c r="P803">
        <v>38.954595620119598</v>
      </c>
      <c r="Q803">
        <v>-77.357477390399893</v>
      </c>
      <c r="U803" t="s">
        <v>4095</v>
      </c>
      <c r="V803" t="s">
        <v>4098</v>
      </c>
      <c r="W803" t="s">
        <v>4100</v>
      </c>
      <c r="X803" t="s">
        <v>1613</v>
      </c>
      <c r="Y803" t="s">
        <v>5</v>
      </c>
      <c r="Z803" t="s">
        <v>172</v>
      </c>
      <c r="AA803">
        <v>45289</v>
      </c>
      <c r="AB803" t="s">
        <v>4102</v>
      </c>
      <c r="AC803" t="s">
        <v>4103</v>
      </c>
      <c r="AD803">
        <v>24</v>
      </c>
      <c r="AE803" t="s">
        <v>4104</v>
      </c>
    </row>
    <row r="804" spans="1:37">
      <c r="A804">
        <v>8014</v>
      </c>
      <c r="B804" t="s">
        <v>174</v>
      </c>
      <c r="C804" t="s">
        <v>3991</v>
      </c>
      <c r="D804" t="s">
        <v>4105</v>
      </c>
      <c r="E804" t="s">
        <v>164</v>
      </c>
      <c r="G804" t="s">
        <v>3992</v>
      </c>
      <c r="H804" t="s">
        <v>4106</v>
      </c>
      <c r="I804" t="s">
        <v>4107</v>
      </c>
      <c r="J804" t="s">
        <v>4108</v>
      </c>
      <c r="K804" t="s">
        <v>4109</v>
      </c>
      <c r="L804" t="s">
        <v>740</v>
      </c>
      <c r="M804" t="s">
        <v>5</v>
      </c>
      <c r="N804" t="s">
        <v>4110</v>
      </c>
      <c r="O804" t="s">
        <v>4111</v>
      </c>
      <c r="P804">
        <v>42.624526677729399</v>
      </c>
      <c r="Q804">
        <v>-71.351287744907594</v>
      </c>
      <c r="R804">
        <v>6</v>
      </c>
      <c r="U804" t="s">
        <v>4105</v>
      </c>
      <c r="V804" t="s">
        <v>4112</v>
      </c>
      <c r="W804" t="s">
        <v>4109</v>
      </c>
      <c r="X804" t="s">
        <v>740</v>
      </c>
      <c r="Y804" t="s">
        <v>5</v>
      </c>
      <c r="Z804" t="s">
        <v>172</v>
      </c>
      <c r="AA804">
        <v>44773</v>
      </c>
      <c r="AB804" t="s">
        <v>4113</v>
      </c>
      <c r="AC804" t="s">
        <v>4114</v>
      </c>
      <c r="AD804">
        <v>19</v>
      </c>
      <c r="AE804" t="s">
        <v>4115</v>
      </c>
      <c r="AJ804" t="s">
        <v>4116</v>
      </c>
    </row>
    <row r="805" spans="1:37">
      <c r="A805">
        <v>8015</v>
      </c>
      <c r="B805" t="s">
        <v>174</v>
      </c>
      <c r="C805" t="s">
        <v>3991</v>
      </c>
      <c r="D805" t="s">
        <v>3362</v>
      </c>
      <c r="E805" t="s">
        <v>176</v>
      </c>
      <c r="G805" t="s">
        <v>4117</v>
      </c>
      <c r="H805" t="s">
        <v>4118</v>
      </c>
      <c r="I805" t="s">
        <v>3363</v>
      </c>
      <c r="J805" t="s">
        <v>3364</v>
      </c>
      <c r="K805" t="s">
        <v>491</v>
      </c>
      <c r="L805" t="s">
        <v>487</v>
      </c>
      <c r="M805" t="s">
        <v>5</v>
      </c>
      <c r="N805">
        <v>63123</v>
      </c>
      <c r="O805" t="s">
        <v>3365</v>
      </c>
      <c r="P805">
        <v>38.525190795696098</v>
      </c>
      <c r="Q805">
        <v>-90.332894315494698</v>
      </c>
      <c r="R805">
        <v>92</v>
      </c>
      <c r="U805" t="s">
        <v>3366</v>
      </c>
      <c r="V805" t="s">
        <v>3367</v>
      </c>
      <c r="W805" t="s">
        <v>3368</v>
      </c>
      <c r="X805" t="s">
        <v>3369</v>
      </c>
      <c r="Y805" t="s">
        <v>3370</v>
      </c>
      <c r="Z805" t="s">
        <v>172</v>
      </c>
      <c r="AA805">
        <v>44773</v>
      </c>
      <c r="AB805" t="s">
        <v>3371</v>
      </c>
      <c r="AC805" t="s">
        <v>3372</v>
      </c>
      <c r="AD805">
        <v>24</v>
      </c>
      <c r="AE805" t="s">
        <v>4119</v>
      </c>
      <c r="AJ805" t="s">
        <v>3373</v>
      </c>
    </row>
    <row r="806" spans="1:37">
      <c r="A806">
        <v>8016</v>
      </c>
      <c r="B806" t="s">
        <v>174</v>
      </c>
      <c r="C806" t="s">
        <v>3991</v>
      </c>
      <c r="D806" t="s">
        <v>4120</v>
      </c>
      <c r="E806" t="s">
        <v>164</v>
      </c>
      <c r="G806" t="s">
        <v>4096</v>
      </c>
      <c r="H806" t="s">
        <v>4121</v>
      </c>
      <c r="I806" t="s">
        <v>4122</v>
      </c>
      <c r="J806" t="s">
        <v>4123</v>
      </c>
      <c r="K806" t="s">
        <v>4124</v>
      </c>
      <c r="L806" t="s">
        <v>2003</v>
      </c>
      <c r="M806" t="s">
        <v>5</v>
      </c>
      <c r="N806">
        <v>66211</v>
      </c>
      <c r="O806" t="s">
        <v>4125</v>
      </c>
      <c r="P806">
        <v>38.924750348169802</v>
      </c>
      <c r="Q806">
        <v>-94.655602872037704</v>
      </c>
      <c r="V806" t="s">
        <v>4122</v>
      </c>
      <c r="W806" t="s">
        <v>4124</v>
      </c>
      <c r="X806" t="s">
        <v>2003</v>
      </c>
      <c r="Y806" t="s">
        <v>5</v>
      </c>
      <c r="Z806" t="s">
        <v>172</v>
      </c>
      <c r="AA806">
        <v>44434</v>
      </c>
      <c r="AB806" t="s">
        <v>4126</v>
      </c>
      <c r="AC806" t="s">
        <v>4127</v>
      </c>
      <c r="AD806">
        <v>21</v>
      </c>
      <c r="AJ806" t="s">
        <v>4128</v>
      </c>
    </row>
    <row r="807" spans="1:37">
      <c r="A807">
        <v>8017</v>
      </c>
      <c r="B807" t="s">
        <v>174</v>
      </c>
      <c r="C807" t="s">
        <v>3991</v>
      </c>
      <c r="D807" t="s">
        <v>4129</v>
      </c>
      <c r="E807" t="s">
        <v>176</v>
      </c>
      <c r="G807" t="s">
        <v>4022</v>
      </c>
      <c r="H807" t="s">
        <v>4130</v>
      </c>
      <c r="I807" t="s">
        <v>4131</v>
      </c>
      <c r="J807" t="s">
        <v>4132</v>
      </c>
      <c r="K807" t="s">
        <v>4133</v>
      </c>
      <c r="L807" t="s">
        <v>4134</v>
      </c>
      <c r="M807" t="s">
        <v>5</v>
      </c>
      <c r="N807" t="s">
        <v>4135</v>
      </c>
      <c r="O807" t="s">
        <v>4136</v>
      </c>
      <c r="P807">
        <v>38.902977712612802</v>
      </c>
      <c r="Q807">
        <v>-77.037826003594901</v>
      </c>
      <c r="R807">
        <v>5</v>
      </c>
      <c r="U807" t="s">
        <v>4137</v>
      </c>
      <c r="V807" t="s">
        <v>4131</v>
      </c>
      <c r="W807" t="s">
        <v>3821</v>
      </c>
      <c r="X807" t="s">
        <v>808</v>
      </c>
      <c r="Y807" t="s">
        <v>3821</v>
      </c>
      <c r="Z807" t="s">
        <v>172</v>
      </c>
      <c r="AA807">
        <v>44781</v>
      </c>
      <c r="AB807" t="s">
        <v>4138</v>
      </c>
      <c r="AC807" t="s">
        <v>4139</v>
      </c>
      <c r="AD807">
        <v>26</v>
      </c>
      <c r="AE807" t="s">
        <v>4140</v>
      </c>
      <c r="AJ807" t="s">
        <v>4131</v>
      </c>
    </row>
    <row r="808" spans="1:37">
      <c r="A808">
        <v>8018</v>
      </c>
      <c r="B808" t="s">
        <v>174</v>
      </c>
      <c r="C808" t="s">
        <v>7</v>
      </c>
      <c r="D808" t="s">
        <v>5640</v>
      </c>
      <c r="E808" t="s">
        <v>164</v>
      </c>
      <c r="G808" t="s">
        <v>5641</v>
      </c>
      <c r="H808" t="s">
        <v>5642</v>
      </c>
      <c r="I808" t="s">
        <v>5643</v>
      </c>
      <c r="J808" t="s">
        <v>5644</v>
      </c>
      <c r="K808" t="s">
        <v>1099</v>
      </c>
      <c r="L808" t="s">
        <v>916</v>
      </c>
      <c r="M808" t="s">
        <v>5</v>
      </c>
      <c r="N808">
        <v>44481</v>
      </c>
      <c r="O808" t="s">
        <v>5645</v>
      </c>
      <c r="P808">
        <v>41.236030200000002</v>
      </c>
      <c r="Q808">
        <v>-80.818541199999999</v>
      </c>
      <c r="R808">
        <v>10</v>
      </c>
      <c r="U808" t="s">
        <v>5646</v>
      </c>
      <c r="V808" t="s">
        <v>5643</v>
      </c>
      <c r="W808" t="s">
        <v>5647</v>
      </c>
      <c r="X808" t="s">
        <v>916</v>
      </c>
      <c r="Y808" t="s">
        <v>3864</v>
      </c>
      <c r="Z808" t="s">
        <v>7932</v>
      </c>
      <c r="AA808">
        <v>45597</v>
      </c>
      <c r="AB808" t="s">
        <v>5643</v>
      </c>
      <c r="AC808" t="s">
        <v>5648</v>
      </c>
      <c r="AD808">
        <v>24</v>
      </c>
      <c r="AK808" t="s">
        <v>5649</v>
      </c>
    </row>
    <row r="809" spans="1:37">
      <c r="A809">
        <v>8019</v>
      </c>
      <c r="B809" t="s">
        <v>174</v>
      </c>
      <c r="C809" t="s">
        <v>3991</v>
      </c>
      <c r="D809" t="s">
        <v>4141</v>
      </c>
      <c r="E809" t="s">
        <v>176</v>
      </c>
      <c r="G809" t="s">
        <v>4117</v>
      </c>
      <c r="H809" t="s">
        <v>8149</v>
      </c>
      <c r="I809" t="s">
        <v>4142</v>
      </c>
      <c r="J809" t="s">
        <v>4143</v>
      </c>
      <c r="K809" t="s">
        <v>4144</v>
      </c>
      <c r="L809" t="s">
        <v>3027</v>
      </c>
      <c r="M809" t="s">
        <v>5</v>
      </c>
      <c r="N809" t="s">
        <v>4145</v>
      </c>
      <c r="O809" t="s">
        <v>4146</v>
      </c>
      <c r="P809">
        <v>43.076463425855103</v>
      </c>
      <c r="Q809">
        <v>-70.801081887217606</v>
      </c>
      <c r="R809">
        <v>98</v>
      </c>
      <c r="U809" t="s">
        <v>4147</v>
      </c>
      <c r="V809" t="s">
        <v>4148</v>
      </c>
      <c r="W809" t="s">
        <v>4149</v>
      </c>
      <c r="X809" t="s">
        <v>1606</v>
      </c>
      <c r="Y809" t="s">
        <v>907</v>
      </c>
      <c r="Z809" t="s">
        <v>172</v>
      </c>
      <c r="AA809">
        <v>44773</v>
      </c>
      <c r="AB809" t="s">
        <v>4150</v>
      </c>
      <c r="AC809" t="s">
        <v>4151</v>
      </c>
      <c r="AD809">
        <v>25</v>
      </c>
      <c r="AJ809" t="s">
        <v>4152</v>
      </c>
    </row>
    <row r="810" spans="1:37">
      <c r="A810">
        <v>8020</v>
      </c>
      <c r="B810" t="s">
        <v>174</v>
      </c>
      <c r="C810" t="s">
        <v>3991</v>
      </c>
      <c r="D810" t="s">
        <v>3393</v>
      </c>
      <c r="E810" t="s">
        <v>176</v>
      </c>
      <c r="G810" t="s">
        <v>4117</v>
      </c>
      <c r="H810" t="s">
        <v>4153</v>
      </c>
      <c r="I810" t="s">
        <v>3396</v>
      </c>
      <c r="J810" t="s">
        <v>3407</v>
      </c>
      <c r="K810" t="s">
        <v>1612</v>
      </c>
      <c r="L810" t="s">
        <v>1613</v>
      </c>
      <c r="M810" t="s">
        <v>5</v>
      </c>
      <c r="N810">
        <v>23452</v>
      </c>
      <c r="O810" t="s">
        <v>3408</v>
      </c>
      <c r="P810">
        <v>36.827109434501097</v>
      </c>
      <c r="Q810">
        <v>-76.064242989169301</v>
      </c>
      <c r="R810" t="s">
        <v>8775</v>
      </c>
      <c r="U810" t="s">
        <v>3393</v>
      </c>
      <c r="V810" t="s">
        <v>3396</v>
      </c>
      <c r="W810" t="s">
        <v>3399</v>
      </c>
      <c r="X810" t="s">
        <v>3400</v>
      </c>
      <c r="Y810" t="s">
        <v>907</v>
      </c>
      <c r="Z810" t="s">
        <v>172</v>
      </c>
      <c r="AA810">
        <v>44426</v>
      </c>
      <c r="AB810" t="s">
        <v>313</v>
      </c>
      <c r="AC810" t="s">
        <v>3401</v>
      </c>
      <c r="AD810">
        <v>21</v>
      </c>
      <c r="AJ810" t="s">
        <v>3402</v>
      </c>
    </row>
    <row r="811" spans="1:37">
      <c r="A811">
        <v>8021</v>
      </c>
      <c r="B811" t="s">
        <v>174</v>
      </c>
      <c r="C811" t="s">
        <v>3991</v>
      </c>
      <c r="D811" t="s">
        <v>3393</v>
      </c>
      <c r="E811" t="s">
        <v>176</v>
      </c>
      <c r="G811" t="s">
        <v>4117</v>
      </c>
      <c r="H811" t="s">
        <v>4153</v>
      </c>
      <c r="I811" t="s">
        <v>3396</v>
      </c>
      <c r="J811" t="s">
        <v>3397</v>
      </c>
      <c r="K811" t="s">
        <v>1390</v>
      </c>
      <c r="L811" t="s">
        <v>755</v>
      </c>
      <c r="M811" t="s">
        <v>5</v>
      </c>
      <c r="N811">
        <v>78753</v>
      </c>
      <c r="O811" t="s">
        <v>3398</v>
      </c>
      <c r="P811">
        <v>30.412513791364301</v>
      </c>
      <c r="Q811">
        <v>-97.645902029821002</v>
      </c>
      <c r="R811">
        <v>150</v>
      </c>
      <c r="U811" t="s">
        <v>3393</v>
      </c>
      <c r="V811" t="s">
        <v>3396</v>
      </c>
      <c r="W811" t="s">
        <v>3399</v>
      </c>
      <c r="X811" t="s">
        <v>3400</v>
      </c>
      <c r="Y811" t="s">
        <v>907</v>
      </c>
      <c r="Z811" t="s">
        <v>172</v>
      </c>
      <c r="AA811">
        <v>44430</v>
      </c>
      <c r="AB811" t="s">
        <v>313</v>
      </c>
      <c r="AC811" t="s">
        <v>3401</v>
      </c>
      <c r="AD811">
        <v>21</v>
      </c>
      <c r="AJ811" t="s">
        <v>3402</v>
      </c>
    </row>
    <row r="812" spans="1:37">
      <c r="A812">
        <v>8022</v>
      </c>
      <c r="B812" t="s">
        <v>174</v>
      </c>
      <c r="C812" t="s">
        <v>3991</v>
      </c>
      <c r="D812" t="s">
        <v>3393</v>
      </c>
      <c r="E812" t="s">
        <v>176</v>
      </c>
      <c r="G812" t="s">
        <v>4117</v>
      </c>
      <c r="H812" t="s">
        <v>4153</v>
      </c>
      <c r="I812" t="s">
        <v>3396</v>
      </c>
      <c r="J812" t="s">
        <v>3403</v>
      </c>
      <c r="K812" t="s">
        <v>3404</v>
      </c>
      <c r="L812" t="s">
        <v>3405</v>
      </c>
      <c r="M812" t="s">
        <v>5</v>
      </c>
      <c r="N812">
        <v>97230</v>
      </c>
      <c r="O812" t="s">
        <v>3406</v>
      </c>
      <c r="P812">
        <v>45.560321657416097</v>
      </c>
      <c r="Q812">
        <v>-122.526539758192</v>
      </c>
      <c r="R812">
        <v>150</v>
      </c>
      <c r="U812" t="s">
        <v>3393</v>
      </c>
      <c r="V812" t="s">
        <v>3396</v>
      </c>
      <c r="W812" t="s">
        <v>3399</v>
      </c>
      <c r="X812" t="s">
        <v>3400</v>
      </c>
      <c r="Y812" t="s">
        <v>907</v>
      </c>
      <c r="Z812" t="s">
        <v>172</v>
      </c>
      <c r="AA812">
        <v>44430</v>
      </c>
      <c r="AB812" t="s">
        <v>313</v>
      </c>
      <c r="AC812" t="s">
        <v>3401</v>
      </c>
      <c r="AD812">
        <v>21</v>
      </c>
      <c r="AJ812" t="s">
        <v>3402</v>
      </c>
    </row>
    <row r="813" spans="1:37">
      <c r="A813">
        <v>8023</v>
      </c>
      <c r="B813" t="s">
        <v>161</v>
      </c>
      <c r="C813" t="s">
        <v>3991</v>
      </c>
      <c r="D813" t="s">
        <v>4154</v>
      </c>
      <c r="E813" t="s">
        <v>164</v>
      </c>
      <c r="G813" t="s">
        <v>4155</v>
      </c>
      <c r="H813" t="s">
        <v>4156</v>
      </c>
      <c r="I813" t="s">
        <v>4157</v>
      </c>
      <c r="J813" t="s">
        <v>4158</v>
      </c>
      <c r="K813" t="s">
        <v>4159</v>
      </c>
      <c r="L813" t="s">
        <v>808</v>
      </c>
      <c r="M813" t="s">
        <v>5</v>
      </c>
      <c r="N813">
        <v>13850</v>
      </c>
      <c r="O813" t="s">
        <v>4160</v>
      </c>
      <c r="P813">
        <v>42.094745154333097</v>
      </c>
      <c r="Q813">
        <v>-75.960022873442796</v>
      </c>
      <c r="R813">
        <v>22</v>
      </c>
      <c r="U813" t="s">
        <v>4154</v>
      </c>
      <c r="V813" t="s">
        <v>4157</v>
      </c>
      <c r="W813" t="s">
        <v>4159</v>
      </c>
      <c r="X813" t="s">
        <v>808</v>
      </c>
      <c r="Y813" t="s">
        <v>5</v>
      </c>
      <c r="Z813" t="s">
        <v>172</v>
      </c>
      <c r="AA813">
        <v>44773</v>
      </c>
      <c r="AB813" t="s">
        <v>4161</v>
      </c>
      <c r="AC813" t="s">
        <v>4162</v>
      </c>
      <c r="AD813">
        <v>18</v>
      </c>
      <c r="AE813" t="s">
        <v>4163</v>
      </c>
      <c r="AJ813" t="s">
        <v>4157</v>
      </c>
    </row>
    <row r="814" spans="1:37">
      <c r="A814">
        <v>8024</v>
      </c>
      <c r="B814" t="s">
        <v>174</v>
      </c>
      <c r="C814" t="s">
        <v>3991</v>
      </c>
      <c r="D814" t="s">
        <v>4164</v>
      </c>
      <c r="E814" t="s">
        <v>164</v>
      </c>
      <c r="G814" t="s">
        <v>4165</v>
      </c>
      <c r="H814" t="s">
        <v>4166</v>
      </c>
      <c r="I814" t="s">
        <v>4167</v>
      </c>
      <c r="J814" t="s">
        <v>4168</v>
      </c>
      <c r="K814" t="s">
        <v>4169</v>
      </c>
      <c r="L814" t="s">
        <v>149</v>
      </c>
      <c r="M814" t="s">
        <v>6</v>
      </c>
      <c r="N814" t="s">
        <v>4170</v>
      </c>
      <c r="O814" t="s">
        <v>4171</v>
      </c>
      <c r="P814">
        <v>45.396064751069602</v>
      </c>
      <c r="Q814">
        <v>-71.974260731213505</v>
      </c>
      <c r="R814">
        <v>22</v>
      </c>
      <c r="U814" t="s">
        <v>4164</v>
      </c>
      <c r="V814" t="s">
        <v>4167</v>
      </c>
      <c r="W814" t="s">
        <v>4169</v>
      </c>
      <c r="X814" t="s">
        <v>149</v>
      </c>
      <c r="Y814" t="s">
        <v>6</v>
      </c>
      <c r="Z814" t="s">
        <v>172</v>
      </c>
      <c r="AA814">
        <v>44773</v>
      </c>
      <c r="AB814" t="s">
        <v>4172</v>
      </c>
      <c r="AC814" t="s">
        <v>4173</v>
      </c>
      <c r="AD814">
        <v>13</v>
      </c>
      <c r="AE814" t="s">
        <v>4163</v>
      </c>
      <c r="AJ814" t="s">
        <v>4174</v>
      </c>
    </row>
    <row r="815" spans="1:37">
      <c r="A815">
        <v>8025</v>
      </c>
      <c r="B815" t="s">
        <v>174</v>
      </c>
      <c r="C815" t="s">
        <v>7</v>
      </c>
      <c r="D815" t="s">
        <v>7437</v>
      </c>
      <c r="E815" t="s">
        <v>176</v>
      </c>
      <c r="G815" t="s">
        <v>4204</v>
      </c>
      <c r="H815" t="s">
        <v>7788</v>
      </c>
      <c r="I815" t="s">
        <v>7438</v>
      </c>
      <c r="J815" t="s">
        <v>7439</v>
      </c>
      <c r="K815" t="s">
        <v>7440</v>
      </c>
      <c r="L815" t="s">
        <v>1613</v>
      </c>
      <c r="M815" t="s">
        <v>5</v>
      </c>
      <c r="N815">
        <v>22042</v>
      </c>
      <c r="O815" t="s">
        <v>7441</v>
      </c>
      <c r="P815">
        <v>38.8732854347342</v>
      </c>
      <c r="Q815">
        <v>-77.218240999999907</v>
      </c>
      <c r="R815">
        <v>200</v>
      </c>
      <c r="U815" t="s">
        <v>7437</v>
      </c>
      <c r="V815" t="s">
        <v>7789</v>
      </c>
      <c r="W815" t="s">
        <v>7440</v>
      </c>
      <c r="X815" t="s">
        <v>7443</v>
      </c>
      <c r="Y815" t="s">
        <v>5</v>
      </c>
      <c r="Z815" t="s">
        <v>7745</v>
      </c>
      <c r="AA815">
        <v>45475</v>
      </c>
      <c r="AB815" t="s">
        <v>7442</v>
      </c>
      <c r="AC815" t="s">
        <v>8136</v>
      </c>
      <c r="AD815">
        <v>29</v>
      </c>
      <c r="AH815">
        <v>0</v>
      </c>
    </row>
    <row r="816" spans="1:37">
      <c r="A816">
        <v>8026</v>
      </c>
      <c r="B816" t="s">
        <v>174</v>
      </c>
      <c r="C816" t="s">
        <v>3991</v>
      </c>
      <c r="D816" t="s">
        <v>4175</v>
      </c>
      <c r="E816" t="s">
        <v>176</v>
      </c>
      <c r="G816" t="s">
        <v>4022</v>
      </c>
      <c r="H816" t="s">
        <v>4176</v>
      </c>
      <c r="I816" t="s">
        <v>4177</v>
      </c>
      <c r="J816" t="s">
        <v>4178</v>
      </c>
      <c r="K816" t="s">
        <v>3810</v>
      </c>
      <c r="L816" t="s">
        <v>755</v>
      </c>
      <c r="M816" t="s">
        <v>5</v>
      </c>
      <c r="N816">
        <v>75006</v>
      </c>
      <c r="O816" t="s">
        <v>4179</v>
      </c>
      <c r="P816">
        <v>32.944750660114103</v>
      </c>
      <c r="Q816">
        <v>-96.921889546982797</v>
      </c>
      <c r="R816">
        <v>750</v>
      </c>
      <c r="U816" t="s">
        <v>4175</v>
      </c>
      <c r="V816" t="s">
        <v>4177</v>
      </c>
      <c r="W816" t="s">
        <v>3810</v>
      </c>
      <c r="X816" t="s">
        <v>755</v>
      </c>
      <c r="Y816" t="s">
        <v>5</v>
      </c>
      <c r="Z816" t="s">
        <v>172</v>
      </c>
      <c r="AA816">
        <v>44801</v>
      </c>
      <c r="AB816" t="s">
        <v>4180</v>
      </c>
      <c r="AC816" t="s">
        <v>4181</v>
      </c>
      <c r="AD816">
        <v>19</v>
      </c>
      <c r="AE816" t="s">
        <v>4182</v>
      </c>
      <c r="AJ816" t="s">
        <v>4183</v>
      </c>
    </row>
    <row r="817" spans="1:37">
      <c r="A817">
        <v>8027</v>
      </c>
      <c r="B817" t="s">
        <v>174</v>
      </c>
      <c r="C817" t="s">
        <v>3991</v>
      </c>
      <c r="D817" t="s">
        <v>4184</v>
      </c>
      <c r="E817" t="s">
        <v>164</v>
      </c>
      <c r="G817" t="s">
        <v>4022</v>
      </c>
      <c r="H817" t="s">
        <v>4185</v>
      </c>
      <c r="I817" t="s">
        <v>4186</v>
      </c>
      <c r="J817" t="s">
        <v>4187</v>
      </c>
      <c r="K817" t="s">
        <v>4188</v>
      </c>
      <c r="L817" t="s">
        <v>308</v>
      </c>
      <c r="M817" t="s">
        <v>5</v>
      </c>
      <c r="N817">
        <v>37404</v>
      </c>
      <c r="O817" t="s">
        <v>4189</v>
      </c>
      <c r="P817">
        <v>35.039288782713001</v>
      </c>
      <c r="Q817">
        <v>-85.286898760536005</v>
      </c>
      <c r="R817">
        <v>8</v>
      </c>
      <c r="U817" t="s">
        <v>4184</v>
      </c>
      <c r="V817" t="s">
        <v>4186</v>
      </c>
      <c r="W817" t="s">
        <v>4188</v>
      </c>
      <c r="X817" t="s">
        <v>308</v>
      </c>
      <c r="Y817" t="s">
        <v>5</v>
      </c>
      <c r="Z817" t="s">
        <v>172</v>
      </c>
      <c r="AA817">
        <v>44773</v>
      </c>
      <c r="AB817" t="s">
        <v>4190</v>
      </c>
      <c r="AC817" t="s">
        <v>4191</v>
      </c>
      <c r="AD817">
        <v>14</v>
      </c>
      <c r="AE817" t="s">
        <v>4192</v>
      </c>
      <c r="AJ817" t="s">
        <v>4186</v>
      </c>
    </row>
    <row r="818" spans="1:37">
      <c r="A818">
        <v>8028</v>
      </c>
      <c r="B818" t="s">
        <v>174</v>
      </c>
      <c r="C818" t="s">
        <v>3991</v>
      </c>
      <c r="D818" t="s">
        <v>4193</v>
      </c>
      <c r="E818" t="s">
        <v>176</v>
      </c>
      <c r="G818" t="s">
        <v>3992</v>
      </c>
      <c r="H818" t="s">
        <v>4194</v>
      </c>
      <c r="I818" t="s">
        <v>4195</v>
      </c>
      <c r="J818" t="s">
        <v>4196</v>
      </c>
      <c r="K818" t="s">
        <v>217</v>
      </c>
      <c r="L818" t="s">
        <v>214</v>
      </c>
      <c r="M818" t="s">
        <v>6</v>
      </c>
      <c r="N818" t="s">
        <v>4197</v>
      </c>
      <c r="O818" t="s">
        <v>4198</v>
      </c>
      <c r="P818">
        <v>43.712429869160999</v>
      </c>
      <c r="Q818">
        <v>-79.572205461334306</v>
      </c>
      <c r="R818">
        <v>1778</v>
      </c>
      <c r="U818" t="s">
        <v>4193</v>
      </c>
      <c r="V818" t="s">
        <v>4195</v>
      </c>
      <c r="W818" t="s">
        <v>217</v>
      </c>
      <c r="X818" t="s">
        <v>214</v>
      </c>
      <c r="Y818" t="s">
        <v>6</v>
      </c>
      <c r="Z818" t="s">
        <v>172</v>
      </c>
      <c r="AA818">
        <v>44773</v>
      </c>
      <c r="AB818" t="s">
        <v>4199</v>
      </c>
      <c r="AC818" t="s">
        <v>4200</v>
      </c>
      <c r="AD818">
        <v>14</v>
      </c>
      <c r="AE818" t="s">
        <v>4201</v>
      </c>
      <c r="AJ818" t="s">
        <v>4202</v>
      </c>
    </row>
    <row r="819" spans="1:37">
      <c r="A819">
        <v>8029</v>
      </c>
      <c r="B819" t="s">
        <v>174</v>
      </c>
      <c r="C819" t="s">
        <v>3991</v>
      </c>
      <c r="D819" t="s">
        <v>4203</v>
      </c>
      <c r="E819" t="s">
        <v>176</v>
      </c>
      <c r="G819" t="s">
        <v>4204</v>
      </c>
      <c r="H819" t="s">
        <v>4204</v>
      </c>
      <c r="I819" t="s">
        <v>4205</v>
      </c>
      <c r="J819" t="s">
        <v>4206</v>
      </c>
      <c r="K819" t="s">
        <v>4028</v>
      </c>
      <c r="L819" t="s">
        <v>1300</v>
      </c>
      <c r="M819" t="s">
        <v>5</v>
      </c>
      <c r="N819">
        <v>19102</v>
      </c>
      <c r="O819" t="s">
        <v>4207</v>
      </c>
      <c r="P819">
        <v>39.949682375347599</v>
      </c>
      <c r="Q819">
        <v>-75.167277000834403</v>
      </c>
      <c r="R819">
        <v>327</v>
      </c>
      <c r="U819" t="s">
        <v>4203</v>
      </c>
      <c r="V819" t="s">
        <v>4205</v>
      </c>
      <c r="W819" t="s">
        <v>4028</v>
      </c>
      <c r="X819" t="s">
        <v>1300</v>
      </c>
      <c r="Y819" t="s">
        <v>5</v>
      </c>
      <c r="Z819" t="s">
        <v>172</v>
      </c>
      <c r="AA819">
        <v>44773</v>
      </c>
      <c r="AB819" t="s">
        <v>4208</v>
      </c>
      <c r="AC819" t="s">
        <v>4209</v>
      </c>
      <c r="AD819">
        <v>20</v>
      </c>
      <c r="AJ819" t="s">
        <v>4210</v>
      </c>
    </row>
    <row r="820" spans="1:37">
      <c r="A820">
        <v>8030</v>
      </c>
      <c r="B820" t="s">
        <v>174</v>
      </c>
      <c r="C820" t="s">
        <v>3991</v>
      </c>
      <c r="D820" t="s">
        <v>3446</v>
      </c>
      <c r="E820" t="s">
        <v>176</v>
      </c>
      <c r="G820" t="s">
        <v>3992</v>
      </c>
      <c r="H820" t="s">
        <v>4211</v>
      </c>
      <c r="I820" t="s">
        <v>3448</v>
      </c>
      <c r="J820" t="s">
        <v>4212</v>
      </c>
      <c r="K820" t="s">
        <v>3450</v>
      </c>
      <c r="L820" t="s">
        <v>2352</v>
      </c>
      <c r="M820" t="s">
        <v>5</v>
      </c>
      <c r="N820" t="s">
        <v>4213</v>
      </c>
      <c r="O820" t="s">
        <v>3451</v>
      </c>
      <c r="P820">
        <v>41.294828579374197</v>
      </c>
      <c r="Q820">
        <v>-73.080160532565102</v>
      </c>
      <c r="R820">
        <v>86</v>
      </c>
      <c r="U820" t="s">
        <v>4214</v>
      </c>
      <c r="V820" t="s">
        <v>3448</v>
      </c>
      <c r="W820" t="s">
        <v>3453</v>
      </c>
      <c r="X820" t="s">
        <v>2601</v>
      </c>
      <c r="Y820" t="s">
        <v>907</v>
      </c>
      <c r="Z820" t="s">
        <v>172</v>
      </c>
      <c r="AA820">
        <v>44773</v>
      </c>
      <c r="AB820" t="s">
        <v>3454</v>
      </c>
      <c r="AC820" t="s">
        <v>3455</v>
      </c>
      <c r="AD820">
        <v>26</v>
      </c>
      <c r="AJ820" t="s">
        <v>3456</v>
      </c>
    </row>
    <row r="821" spans="1:37">
      <c r="A821">
        <v>8031</v>
      </c>
      <c r="B821" t="s">
        <v>174</v>
      </c>
      <c r="C821" t="s">
        <v>7</v>
      </c>
      <c r="D821" t="s">
        <v>8585</v>
      </c>
      <c r="E821" t="s">
        <v>176</v>
      </c>
      <c r="G821" t="s">
        <v>4204</v>
      </c>
      <c r="H821" t="s">
        <v>8996</v>
      </c>
      <c r="I821" t="s">
        <v>7446</v>
      </c>
      <c r="J821" t="s">
        <v>7447</v>
      </c>
      <c r="K821" t="s">
        <v>2598</v>
      </c>
      <c r="L821" t="s">
        <v>436</v>
      </c>
      <c r="M821" t="s">
        <v>5</v>
      </c>
      <c r="N821">
        <v>49512</v>
      </c>
      <c r="O821" t="s">
        <v>7448</v>
      </c>
      <c r="P821">
        <v>42.896253575895997</v>
      </c>
      <c r="Q821">
        <v>-85.5351296730108</v>
      </c>
      <c r="R821">
        <v>100</v>
      </c>
      <c r="U821" t="s">
        <v>7449</v>
      </c>
      <c r="V821" t="s">
        <v>7446</v>
      </c>
      <c r="W821" t="s">
        <v>7444</v>
      </c>
      <c r="X821" t="s">
        <v>7450</v>
      </c>
      <c r="Y821" t="s">
        <v>1137</v>
      </c>
      <c r="Z821" t="s">
        <v>8583</v>
      </c>
      <c r="AA821" t="s">
        <v>8584</v>
      </c>
      <c r="AB821" t="s">
        <v>7446</v>
      </c>
      <c r="AC821" t="s">
        <v>8997</v>
      </c>
      <c r="AD821">
        <v>21</v>
      </c>
      <c r="AE821" t="s">
        <v>8589</v>
      </c>
      <c r="AF821" t="s">
        <v>8587</v>
      </c>
      <c r="AH821" t="s">
        <v>8588</v>
      </c>
      <c r="AJ821" t="s">
        <v>313</v>
      </c>
      <c r="AK821" t="s">
        <v>8586</v>
      </c>
    </row>
    <row r="822" spans="1:37">
      <c r="A822">
        <v>8032</v>
      </c>
      <c r="B822" t="s">
        <v>174</v>
      </c>
      <c r="C822" t="s">
        <v>3991</v>
      </c>
      <c r="D822" t="s">
        <v>1689</v>
      </c>
      <c r="E822" t="s">
        <v>164</v>
      </c>
      <c r="G822" t="s">
        <v>4215</v>
      </c>
      <c r="H822" t="s">
        <v>4216</v>
      </c>
      <c r="I822" t="s">
        <v>4217</v>
      </c>
      <c r="J822" t="s">
        <v>1692</v>
      </c>
      <c r="K822" t="s">
        <v>1693</v>
      </c>
      <c r="L822" t="s">
        <v>1300</v>
      </c>
      <c r="M822" t="s">
        <v>5</v>
      </c>
      <c r="N822">
        <v>16803</v>
      </c>
      <c r="O822" t="s">
        <v>1694</v>
      </c>
      <c r="P822">
        <v>40.778839494848</v>
      </c>
      <c r="Q822">
        <v>-77.894996658138894</v>
      </c>
      <c r="R822">
        <v>18</v>
      </c>
      <c r="U822" t="s">
        <v>1689</v>
      </c>
      <c r="V822" t="s">
        <v>4217</v>
      </c>
      <c r="W822" t="s">
        <v>1693</v>
      </c>
      <c r="X822" t="s">
        <v>1300</v>
      </c>
      <c r="Y822" t="s">
        <v>5</v>
      </c>
      <c r="Z822" t="s">
        <v>172</v>
      </c>
      <c r="AA822">
        <v>44773</v>
      </c>
      <c r="AB822" t="s">
        <v>4218</v>
      </c>
      <c r="AC822" t="s">
        <v>4219</v>
      </c>
      <c r="AD822">
        <v>22</v>
      </c>
      <c r="AJ822" t="s">
        <v>1697</v>
      </c>
    </row>
    <row r="823" spans="1:37">
      <c r="A823">
        <v>8033</v>
      </c>
      <c r="B823" t="s">
        <v>174</v>
      </c>
      <c r="C823" t="s">
        <v>3991</v>
      </c>
      <c r="D823" t="s">
        <v>4220</v>
      </c>
      <c r="E823" t="s">
        <v>176</v>
      </c>
      <c r="G823" t="s">
        <v>4221</v>
      </c>
      <c r="H823" t="s">
        <v>4222</v>
      </c>
      <c r="I823" t="s">
        <v>4223</v>
      </c>
      <c r="J823" t="s">
        <v>4224</v>
      </c>
      <c r="K823" t="s">
        <v>4225</v>
      </c>
      <c r="L823" t="s">
        <v>804</v>
      </c>
      <c r="M823" t="s">
        <v>5</v>
      </c>
      <c r="N823">
        <v>46140</v>
      </c>
      <c r="O823" t="s">
        <v>4226</v>
      </c>
      <c r="P823">
        <v>39.8091899048488</v>
      </c>
      <c r="Q823">
        <v>-85.774327146748504</v>
      </c>
      <c r="R823">
        <v>4</v>
      </c>
      <c r="U823" t="s">
        <v>4220</v>
      </c>
      <c r="V823" t="s">
        <v>4223</v>
      </c>
      <c r="W823" t="s">
        <v>4227</v>
      </c>
      <c r="X823" t="s">
        <v>804</v>
      </c>
      <c r="Y823" t="s">
        <v>5</v>
      </c>
      <c r="Z823" t="s">
        <v>172</v>
      </c>
      <c r="AA823">
        <v>44773</v>
      </c>
      <c r="AB823" t="s">
        <v>4228</v>
      </c>
      <c r="AC823" t="s">
        <v>4229</v>
      </c>
      <c r="AD823">
        <v>27</v>
      </c>
      <c r="AJ823" t="s">
        <v>4230</v>
      </c>
    </row>
    <row r="824" spans="1:37">
      <c r="A824">
        <v>8034</v>
      </c>
      <c r="B824" t="s">
        <v>174</v>
      </c>
      <c r="C824" t="s">
        <v>3991</v>
      </c>
      <c r="D824" t="s">
        <v>4231</v>
      </c>
      <c r="E824" t="s">
        <v>176</v>
      </c>
      <c r="G824" t="s">
        <v>3992</v>
      </c>
      <c r="H824" t="s">
        <v>4222</v>
      </c>
      <c r="I824" t="s">
        <v>4232</v>
      </c>
      <c r="J824" t="s">
        <v>4233</v>
      </c>
      <c r="K824" t="s">
        <v>754</v>
      </c>
      <c r="L824" t="s">
        <v>755</v>
      </c>
      <c r="M824" t="s">
        <v>5</v>
      </c>
      <c r="N824">
        <v>75247</v>
      </c>
      <c r="O824" t="s">
        <v>4234</v>
      </c>
      <c r="P824">
        <v>32.805082476659599</v>
      </c>
      <c r="Q824">
        <v>-96.868378912730407</v>
      </c>
      <c r="R824">
        <v>32</v>
      </c>
      <c r="U824" t="s">
        <v>4231</v>
      </c>
      <c r="V824" t="s">
        <v>4235</v>
      </c>
      <c r="W824" t="s">
        <v>754</v>
      </c>
      <c r="X824" t="s">
        <v>755</v>
      </c>
      <c r="Y824" t="s">
        <v>5</v>
      </c>
      <c r="Z824" t="s">
        <v>172</v>
      </c>
      <c r="AA824">
        <v>44773</v>
      </c>
      <c r="AB824" t="s">
        <v>4236</v>
      </c>
      <c r="AC824" t="s">
        <v>4237</v>
      </c>
      <c r="AD824">
        <v>25</v>
      </c>
      <c r="AE824" t="s">
        <v>4238</v>
      </c>
      <c r="AJ824" t="s">
        <v>4239</v>
      </c>
    </row>
    <row r="825" spans="1:37">
      <c r="A825">
        <v>8035</v>
      </c>
      <c r="B825" t="s">
        <v>174</v>
      </c>
      <c r="C825" t="s">
        <v>7</v>
      </c>
      <c r="D825" t="s">
        <v>5688</v>
      </c>
      <c r="E825" t="s">
        <v>164</v>
      </c>
      <c r="G825" t="s">
        <v>5611</v>
      </c>
      <c r="H825" t="s">
        <v>8998</v>
      </c>
      <c r="I825" t="s">
        <v>5689</v>
      </c>
      <c r="J825" t="s">
        <v>5690</v>
      </c>
      <c r="K825" t="s">
        <v>5691</v>
      </c>
      <c r="L825" t="s">
        <v>188</v>
      </c>
      <c r="M825" t="s">
        <v>5</v>
      </c>
      <c r="N825">
        <v>27601</v>
      </c>
      <c r="O825" t="s">
        <v>5692</v>
      </c>
      <c r="P825">
        <v>35.778667900000002</v>
      </c>
      <c r="Q825">
        <v>-78.639698699999997</v>
      </c>
      <c r="U825" t="s">
        <v>5688</v>
      </c>
      <c r="V825" t="s">
        <v>5693</v>
      </c>
      <c r="W825" t="s">
        <v>5691</v>
      </c>
      <c r="X825" t="s">
        <v>188</v>
      </c>
      <c r="Y825" t="s">
        <v>5</v>
      </c>
      <c r="Z825" t="s">
        <v>7932</v>
      </c>
      <c r="AA825">
        <v>45597</v>
      </c>
      <c r="AB825" t="s">
        <v>5694</v>
      </c>
      <c r="AC825" t="s">
        <v>8999</v>
      </c>
      <c r="AD825">
        <v>32</v>
      </c>
    </row>
    <row r="826" spans="1:37">
      <c r="A826">
        <v>8036</v>
      </c>
      <c r="B826" t="s">
        <v>174</v>
      </c>
      <c r="C826" t="s">
        <v>3991</v>
      </c>
      <c r="D826" t="s">
        <v>7451</v>
      </c>
      <c r="E826" t="s">
        <v>176</v>
      </c>
      <c r="G826" t="s">
        <v>4204</v>
      </c>
      <c r="H826" t="s">
        <v>7452</v>
      </c>
      <c r="I826" t="s">
        <v>7453</v>
      </c>
      <c r="J826" t="s">
        <v>7454</v>
      </c>
      <c r="K826" t="s">
        <v>1354</v>
      </c>
      <c r="L826" t="s">
        <v>916</v>
      </c>
      <c r="M826" t="s">
        <v>5</v>
      </c>
      <c r="N826">
        <v>45202</v>
      </c>
      <c r="O826" t="s">
        <v>7455</v>
      </c>
      <c r="P826">
        <v>39.108017008690503</v>
      </c>
      <c r="Q826">
        <v>-84.519106542329695</v>
      </c>
      <c r="R826">
        <v>50</v>
      </c>
      <c r="U826" t="s">
        <v>7451</v>
      </c>
      <c r="V826" t="s">
        <v>7456</v>
      </c>
      <c r="W826" t="s">
        <v>7451</v>
      </c>
      <c r="X826" t="s">
        <v>916</v>
      </c>
      <c r="Y826" t="s">
        <v>5</v>
      </c>
      <c r="Z826" t="s">
        <v>312</v>
      </c>
      <c r="AA826">
        <v>45491</v>
      </c>
      <c r="AB826" t="s">
        <v>7456</v>
      </c>
      <c r="AC826" t="s">
        <v>7457</v>
      </c>
      <c r="AD826">
        <v>28</v>
      </c>
      <c r="AH826">
        <v>0</v>
      </c>
    </row>
    <row r="827" spans="1:37">
      <c r="A827">
        <v>8037</v>
      </c>
      <c r="B827" t="s">
        <v>174</v>
      </c>
      <c r="C827" t="s">
        <v>3991</v>
      </c>
      <c r="D827" t="s">
        <v>4240</v>
      </c>
      <c r="E827" t="s">
        <v>176</v>
      </c>
      <c r="G827" t="s">
        <v>3992</v>
      </c>
      <c r="H827" t="s">
        <v>4241</v>
      </c>
      <c r="I827" t="s">
        <v>4242</v>
      </c>
      <c r="J827" t="s">
        <v>4243</v>
      </c>
      <c r="K827" t="s">
        <v>2929</v>
      </c>
      <c r="L827" t="s">
        <v>1045</v>
      </c>
      <c r="M827" t="s">
        <v>5</v>
      </c>
      <c r="N827">
        <v>85034</v>
      </c>
      <c r="O827" t="s">
        <v>4244</v>
      </c>
      <c r="P827">
        <v>33.448159928523303</v>
      </c>
      <c r="Q827">
        <v>-112.052661675537</v>
      </c>
      <c r="R827">
        <v>9</v>
      </c>
      <c r="U827" t="s">
        <v>4245</v>
      </c>
      <c r="V827" t="s">
        <v>4242</v>
      </c>
      <c r="W827" t="s">
        <v>2929</v>
      </c>
      <c r="X827" t="s">
        <v>1045</v>
      </c>
      <c r="Y827" t="s">
        <v>5</v>
      </c>
      <c r="Z827" t="s">
        <v>172</v>
      </c>
      <c r="AA827">
        <v>44773</v>
      </c>
      <c r="AB827" t="s">
        <v>4246</v>
      </c>
      <c r="AC827" t="s">
        <v>4247</v>
      </c>
      <c r="AD827">
        <v>20</v>
      </c>
      <c r="AJ827" t="s">
        <v>4248</v>
      </c>
    </row>
    <row r="828" spans="1:37">
      <c r="A828">
        <v>8038</v>
      </c>
      <c r="B828" t="s">
        <v>174</v>
      </c>
      <c r="C828" t="s">
        <v>3991</v>
      </c>
      <c r="D828" t="s">
        <v>8359</v>
      </c>
      <c r="E828" t="s">
        <v>164</v>
      </c>
      <c r="G828" t="s">
        <v>4022</v>
      </c>
      <c r="H828" t="s">
        <v>4211</v>
      </c>
      <c r="I828" t="s">
        <v>8360</v>
      </c>
      <c r="J828" t="s">
        <v>8361</v>
      </c>
      <c r="K828" t="s">
        <v>8362</v>
      </c>
      <c r="L828" t="s">
        <v>170</v>
      </c>
      <c r="M828" t="s">
        <v>5</v>
      </c>
      <c r="N828">
        <v>90245</v>
      </c>
      <c r="O828" t="s">
        <v>8363</v>
      </c>
      <c r="P828">
        <v>33.917293118933799</v>
      </c>
      <c r="Q828">
        <v>-118.403524535679</v>
      </c>
      <c r="U828" t="s">
        <v>8359</v>
      </c>
      <c r="V828" t="s">
        <v>8360</v>
      </c>
      <c r="W828" t="s">
        <v>8362</v>
      </c>
      <c r="X828" t="s">
        <v>170</v>
      </c>
      <c r="Y828" t="s">
        <v>5</v>
      </c>
      <c r="Z828" t="s">
        <v>7932</v>
      </c>
      <c r="AA828">
        <v>45601</v>
      </c>
      <c r="AB828" t="s">
        <v>8364</v>
      </c>
      <c r="AC828" t="s">
        <v>8366</v>
      </c>
      <c r="AD828">
        <v>14</v>
      </c>
      <c r="AE828" t="s">
        <v>8365</v>
      </c>
      <c r="AK828" t="s">
        <v>8367</v>
      </c>
    </row>
    <row r="829" spans="1:37">
      <c r="A829">
        <v>8039</v>
      </c>
      <c r="B829" t="s">
        <v>174</v>
      </c>
      <c r="C829" t="s">
        <v>7</v>
      </c>
      <c r="D829" t="s">
        <v>4884</v>
      </c>
      <c r="E829" t="s">
        <v>176</v>
      </c>
      <c r="G829" t="s">
        <v>4022</v>
      </c>
      <c r="H829" t="s">
        <v>7481</v>
      </c>
      <c r="I829" t="s">
        <v>4887</v>
      </c>
      <c r="J829" t="s">
        <v>4888</v>
      </c>
      <c r="K829" t="s">
        <v>4891</v>
      </c>
      <c r="L829" t="s">
        <v>170</v>
      </c>
      <c r="M829" t="s">
        <v>5</v>
      </c>
      <c r="N829">
        <v>94304</v>
      </c>
      <c r="O829" t="s">
        <v>4890</v>
      </c>
      <c r="P829">
        <v>37.397179999999999</v>
      </c>
      <c r="Q829">
        <v>-122.14458999999999</v>
      </c>
      <c r="R829" t="s">
        <v>7482</v>
      </c>
      <c r="U829" t="s">
        <v>4884</v>
      </c>
      <c r="V829" t="s">
        <v>4887</v>
      </c>
      <c r="W829" t="s">
        <v>7483</v>
      </c>
      <c r="X829" t="s">
        <v>170</v>
      </c>
      <c r="Y829" t="s">
        <v>5</v>
      </c>
      <c r="Z829" t="s">
        <v>6355</v>
      </c>
      <c r="AA829">
        <v>45497</v>
      </c>
      <c r="AB829" t="s">
        <v>4887</v>
      </c>
      <c r="AC829" t="s">
        <v>7484</v>
      </c>
      <c r="AD829">
        <v>17</v>
      </c>
      <c r="AH829">
        <v>0</v>
      </c>
      <c r="AI829" t="s">
        <v>7486</v>
      </c>
      <c r="AJ829" t="s">
        <v>7485</v>
      </c>
    </row>
    <row r="830" spans="1:37">
      <c r="A830">
        <v>8040</v>
      </c>
      <c r="B830" t="s">
        <v>174</v>
      </c>
      <c r="C830" t="s">
        <v>3991</v>
      </c>
      <c r="D830" t="s">
        <v>1698</v>
      </c>
      <c r="E830" t="s">
        <v>164</v>
      </c>
      <c r="G830" t="s">
        <v>4022</v>
      </c>
      <c r="H830" t="s">
        <v>4249</v>
      </c>
      <c r="I830" t="s">
        <v>4250</v>
      </c>
      <c r="J830" t="s">
        <v>1700</v>
      </c>
      <c r="K830" t="s">
        <v>1701</v>
      </c>
      <c r="L830" t="s">
        <v>740</v>
      </c>
      <c r="M830" t="s">
        <v>5</v>
      </c>
      <c r="N830" t="s">
        <v>1702</v>
      </c>
      <c r="O830" t="s">
        <v>4251</v>
      </c>
      <c r="P830">
        <v>41.904379346057198</v>
      </c>
      <c r="Q830">
        <v>-71.0245526022847</v>
      </c>
      <c r="R830">
        <v>120</v>
      </c>
      <c r="U830" t="s">
        <v>1704</v>
      </c>
      <c r="V830" t="s">
        <v>4252</v>
      </c>
      <c r="W830" t="s">
        <v>1705</v>
      </c>
      <c r="X830" t="s">
        <v>755</v>
      </c>
      <c r="Y830" t="s">
        <v>5</v>
      </c>
      <c r="Z830" t="s">
        <v>172</v>
      </c>
      <c r="AA830">
        <v>44773</v>
      </c>
      <c r="AB830" t="s">
        <v>4253</v>
      </c>
      <c r="AC830" t="s">
        <v>4254</v>
      </c>
      <c r="AD830">
        <v>22</v>
      </c>
      <c r="AE830" t="s">
        <v>4255</v>
      </c>
      <c r="AJ830" t="s">
        <v>4256</v>
      </c>
    </row>
    <row r="831" spans="1:37">
      <c r="A831">
        <v>8041</v>
      </c>
      <c r="B831" t="s">
        <v>174</v>
      </c>
      <c r="C831" t="s">
        <v>3991</v>
      </c>
      <c r="D831" t="s">
        <v>1698</v>
      </c>
      <c r="E831" t="s">
        <v>164</v>
      </c>
      <c r="G831" t="s">
        <v>4096</v>
      </c>
      <c r="H831" t="s">
        <v>4257</v>
      </c>
      <c r="I831" t="s">
        <v>4252</v>
      </c>
      <c r="J831" t="s">
        <v>1700</v>
      </c>
      <c r="K831" t="s">
        <v>1701</v>
      </c>
      <c r="L831" t="s">
        <v>740</v>
      </c>
      <c r="M831" t="s">
        <v>5</v>
      </c>
      <c r="N831" t="s">
        <v>1702</v>
      </c>
      <c r="O831" t="s">
        <v>4251</v>
      </c>
      <c r="P831">
        <v>41.904379346057198</v>
      </c>
      <c r="Q831">
        <v>-71.0245526022847</v>
      </c>
      <c r="R831">
        <v>120</v>
      </c>
      <c r="U831" t="s">
        <v>1704</v>
      </c>
      <c r="V831" t="s">
        <v>4252</v>
      </c>
      <c r="W831" t="s">
        <v>1705</v>
      </c>
      <c r="X831" t="s">
        <v>755</v>
      </c>
      <c r="Y831" t="s">
        <v>5</v>
      </c>
      <c r="Z831" t="s">
        <v>172</v>
      </c>
      <c r="AA831">
        <v>44773</v>
      </c>
      <c r="AB831" t="s">
        <v>4253</v>
      </c>
      <c r="AC831" t="s">
        <v>4254</v>
      </c>
      <c r="AD831">
        <v>22</v>
      </c>
      <c r="AE831" t="s">
        <v>4255</v>
      </c>
      <c r="AJ831" t="s">
        <v>4256</v>
      </c>
    </row>
    <row r="832" spans="1:37">
      <c r="A832">
        <v>8042</v>
      </c>
      <c r="B832" t="s">
        <v>174</v>
      </c>
      <c r="C832" t="s">
        <v>7</v>
      </c>
      <c r="D832" t="s">
        <v>7458</v>
      </c>
      <c r="E832" t="s">
        <v>176</v>
      </c>
      <c r="G832" t="s">
        <v>4204</v>
      </c>
      <c r="H832" t="s">
        <v>7445</v>
      </c>
      <c r="I832" t="s">
        <v>7459</v>
      </c>
      <c r="J832" t="s">
        <v>7460</v>
      </c>
      <c r="K832" t="s">
        <v>2424</v>
      </c>
      <c r="L832" t="s">
        <v>170</v>
      </c>
      <c r="M832" t="s">
        <v>5</v>
      </c>
      <c r="N832">
        <v>92626</v>
      </c>
      <c r="O832" t="s">
        <v>7461</v>
      </c>
      <c r="P832">
        <v>33.699091393349804</v>
      </c>
      <c r="Q832">
        <v>-117.928577744663</v>
      </c>
      <c r="R832">
        <v>50</v>
      </c>
      <c r="U832" t="s">
        <v>7458</v>
      </c>
      <c r="V832" t="s">
        <v>7459</v>
      </c>
      <c r="W832" t="s">
        <v>2424</v>
      </c>
      <c r="X832" t="s">
        <v>170</v>
      </c>
      <c r="Y832" t="s">
        <v>5</v>
      </c>
      <c r="Z832" t="s">
        <v>312</v>
      </c>
      <c r="AA832">
        <v>45491</v>
      </c>
      <c r="AB832" t="s">
        <v>7459</v>
      </c>
      <c r="AC832" t="s">
        <v>8137</v>
      </c>
      <c r="AD832">
        <v>23</v>
      </c>
      <c r="AH832">
        <v>0</v>
      </c>
    </row>
    <row r="833" spans="1:37">
      <c r="A833">
        <v>8043</v>
      </c>
      <c r="B833" t="s">
        <v>174</v>
      </c>
      <c r="C833" t="s">
        <v>3991</v>
      </c>
      <c r="D833" t="s">
        <v>4258</v>
      </c>
      <c r="E833" t="s">
        <v>164</v>
      </c>
      <c r="G833" t="s">
        <v>3992</v>
      </c>
      <c r="H833" t="s">
        <v>4222</v>
      </c>
      <c r="I833" t="s">
        <v>4259</v>
      </c>
      <c r="J833" t="s">
        <v>4260</v>
      </c>
      <c r="K833" t="s">
        <v>4261</v>
      </c>
      <c r="L833" t="s">
        <v>842</v>
      </c>
      <c r="M833" t="s">
        <v>5</v>
      </c>
      <c r="N833" t="s">
        <v>4262</v>
      </c>
      <c r="O833" t="s">
        <v>4263</v>
      </c>
      <c r="P833">
        <v>34.260296820476498</v>
      </c>
      <c r="Q833">
        <v>-83.867918216228006</v>
      </c>
      <c r="R833">
        <v>26</v>
      </c>
      <c r="U833" t="s">
        <v>4258</v>
      </c>
      <c r="V833" t="s">
        <v>4259</v>
      </c>
      <c r="W833" t="s">
        <v>4261</v>
      </c>
      <c r="X833" t="s">
        <v>842</v>
      </c>
      <c r="Y833" t="s">
        <v>5</v>
      </c>
      <c r="Z833" t="s">
        <v>172</v>
      </c>
      <c r="AA833">
        <v>44773</v>
      </c>
      <c r="AB833" t="s">
        <v>4264</v>
      </c>
      <c r="AC833" t="s">
        <v>4265</v>
      </c>
      <c r="AD833">
        <v>14</v>
      </c>
      <c r="AJ833" t="s">
        <v>4266</v>
      </c>
    </row>
    <row r="834" spans="1:37">
      <c r="A834">
        <v>8044</v>
      </c>
      <c r="B834" t="s">
        <v>174</v>
      </c>
      <c r="C834" t="s">
        <v>3991</v>
      </c>
      <c r="D834" t="s">
        <v>4267</v>
      </c>
      <c r="E834" t="s">
        <v>176</v>
      </c>
      <c r="G834" t="s">
        <v>3992</v>
      </c>
      <c r="H834" t="s">
        <v>4268</v>
      </c>
      <c r="I834" t="s">
        <v>4269</v>
      </c>
      <c r="J834" t="s">
        <v>4270</v>
      </c>
      <c r="K834" t="s">
        <v>4271</v>
      </c>
      <c r="L834" t="s">
        <v>916</v>
      </c>
      <c r="M834" t="s">
        <v>5</v>
      </c>
      <c r="N834" t="s">
        <v>4272</v>
      </c>
      <c r="O834" t="s">
        <v>4273</v>
      </c>
      <c r="P834">
        <v>40.327538026044799</v>
      </c>
      <c r="Q834">
        <v>-83.071978031388198</v>
      </c>
      <c r="R834">
        <v>30</v>
      </c>
      <c r="U834" t="s">
        <v>4274</v>
      </c>
      <c r="V834" t="s">
        <v>4269</v>
      </c>
      <c r="W834" t="s">
        <v>4271</v>
      </c>
      <c r="X834" t="s">
        <v>916</v>
      </c>
      <c r="Y834" t="s">
        <v>5</v>
      </c>
      <c r="Z834" t="s">
        <v>172</v>
      </c>
      <c r="AA834">
        <v>44773</v>
      </c>
      <c r="AB834" t="s">
        <v>4275</v>
      </c>
      <c r="AC834" t="s">
        <v>4276</v>
      </c>
      <c r="AD834">
        <v>26</v>
      </c>
      <c r="AE834" t="s">
        <v>4277</v>
      </c>
      <c r="AJ834" t="s">
        <v>4278</v>
      </c>
    </row>
    <row r="835" spans="1:37">
      <c r="A835">
        <v>8045</v>
      </c>
      <c r="B835" t="s">
        <v>174</v>
      </c>
      <c r="C835" t="s">
        <v>3991</v>
      </c>
      <c r="D835" t="s">
        <v>1719</v>
      </c>
      <c r="E835" t="s">
        <v>176</v>
      </c>
      <c r="G835" t="s">
        <v>4279</v>
      </c>
      <c r="H835" t="s">
        <v>4279</v>
      </c>
      <c r="I835" t="s">
        <v>4280</v>
      </c>
      <c r="J835" t="s">
        <v>4281</v>
      </c>
      <c r="K835" t="s">
        <v>1522</v>
      </c>
      <c r="L835" t="s">
        <v>1300</v>
      </c>
      <c r="M835" t="s">
        <v>5</v>
      </c>
      <c r="N835" t="s">
        <v>4282</v>
      </c>
      <c r="O835" t="s">
        <v>4283</v>
      </c>
      <c r="P835">
        <v>40.370151411905603</v>
      </c>
      <c r="Q835">
        <v>-75.965686634206605</v>
      </c>
      <c r="U835" t="s">
        <v>1719</v>
      </c>
      <c r="V835" t="s">
        <v>4280</v>
      </c>
      <c r="W835" t="s">
        <v>1522</v>
      </c>
      <c r="X835" t="s">
        <v>1300</v>
      </c>
      <c r="Y835" t="s">
        <v>5</v>
      </c>
      <c r="Z835" t="s">
        <v>172</v>
      </c>
      <c r="AA835">
        <v>44773</v>
      </c>
      <c r="AB835" t="s">
        <v>1725</v>
      </c>
      <c r="AC835" t="s">
        <v>4284</v>
      </c>
      <c r="AD835">
        <v>19</v>
      </c>
      <c r="AJ835" t="s">
        <v>4285</v>
      </c>
    </row>
    <row r="836" spans="1:37">
      <c r="A836">
        <v>8046</v>
      </c>
      <c r="B836" t="s">
        <v>174</v>
      </c>
      <c r="C836" t="s">
        <v>3991</v>
      </c>
      <c r="D836" t="s">
        <v>4286</v>
      </c>
      <c r="E836" t="s">
        <v>164</v>
      </c>
      <c r="G836" t="s">
        <v>4287</v>
      </c>
      <c r="H836" t="s">
        <v>4288</v>
      </c>
      <c r="I836" t="s">
        <v>4289</v>
      </c>
      <c r="J836" t="s">
        <v>4290</v>
      </c>
      <c r="K836" t="s">
        <v>4291</v>
      </c>
      <c r="L836" t="s">
        <v>740</v>
      </c>
      <c r="M836" t="s">
        <v>5</v>
      </c>
      <c r="N836" t="s">
        <v>4292</v>
      </c>
      <c r="O836" t="s">
        <v>4293</v>
      </c>
      <c r="P836">
        <v>41.719619999999999</v>
      </c>
      <c r="Q836">
        <v>-70.965350802578897</v>
      </c>
      <c r="R836">
        <v>120</v>
      </c>
      <c r="U836" t="s">
        <v>4286</v>
      </c>
      <c r="V836" t="s">
        <v>4289</v>
      </c>
      <c r="W836" t="s">
        <v>4291</v>
      </c>
      <c r="X836" t="s">
        <v>740</v>
      </c>
      <c r="Y836" t="s">
        <v>5</v>
      </c>
      <c r="Z836" t="s">
        <v>172</v>
      </c>
      <c r="AA836">
        <v>44773</v>
      </c>
      <c r="AB836" t="s">
        <v>4294</v>
      </c>
      <c r="AC836" t="s">
        <v>4295</v>
      </c>
      <c r="AD836">
        <v>22</v>
      </c>
      <c r="AJ836" t="s">
        <v>4296</v>
      </c>
    </row>
    <row r="837" spans="1:37">
      <c r="A837">
        <v>8047</v>
      </c>
      <c r="B837" t="s">
        <v>174</v>
      </c>
      <c r="C837" t="s">
        <v>3991</v>
      </c>
      <c r="D837" t="s">
        <v>4297</v>
      </c>
      <c r="E837" t="s">
        <v>176</v>
      </c>
      <c r="G837" t="s">
        <v>4022</v>
      </c>
      <c r="H837" t="s">
        <v>4298</v>
      </c>
      <c r="I837" t="s">
        <v>4299</v>
      </c>
      <c r="J837" t="s">
        <v>4300</v>
      </c>
      <c r="K837" t="s">
        <v>2578</v>
      </c>
      <c r="L837" t="s">
        <v>170</v>
      </c>
      <c r="M837" t="s">
        <v>5</v>
      </c>
      <c r="N837">
        <v>94025</v>
      </c>
      <c r="O837" t="s">
        <v>4301</v>
      </c>
      <c r="P837">
        <v>37.481239000000002</v>
      </c>
      <c r="Q837">
        <v>-122.173807</v>
      </c>
      <c r="R837">
        <v>1200</v>
      </c>
      <c r="U837" t="s">
        <v>4302</v>
      </c>
      <c r="V837" t="s">
        <v>4299</v>
      </c>
      <c r="W837" t="s">
        <v>2578</v>
      </c>
      <c r="X837" t="s">
        <v>170</v>
      </c>
      <c r="Y837" t="s">
        <v>5</v>
      </c>
      <c r="Z837" t="s">
        <v>172</v>
      </c>
      <c r="AA837">
        <v>44773</v>
      </c>
      <c r="AB837" t="s">
        <v>4303</v>
      </c>
      <c r="AC837" t="s">
        <v>4304</v>
      </c>
      <c r="AD837">
        <v>22</v>
      </c>
      <c r="AE837" t="s">
        <v>4305</v>
      </c>
      <c r="AJ837" t="s">
        <v>4306</v>
      </c>
    </row>
    <row r="838" spans="1:37">
      <c r="A838">
        <v>8048</v>
      </c>
      <c r="B838" t="s">
        <v>174</v>
      </c>
      <c r="C838" t="s">
        <v>3991</v>
      </c>
      <c r="D838" t="s">
        <v>1765</v>
      </c>
      <c r="E838" t="s">
        <v>176</v>
      </c>
      <c r="G838" t="s">
        <v>4287</v>
      </c>
      <c r="H838" t="s">
        <v>4307</v>
      </c>
      <c r="I838" t="s">
        <v>1767</v>
      </c>
      <c r="J838" t="s">
        <v>4308</v>
      </c>
      <c r="K838" t="s">
        <v>1769</v>
      </c>
      <c r="L838" t="s">
        <v>723</v>
      </c>
      <c r="M838" t="s">
        <v>5</v>
      </c>
      <c r="N838">
        <v>80241</v>
      </c>
      <c r="O838" t="s">
        <v>1770</v>
      </c>
      <c r="P838">
        <v>39.920523417751703</v>
      </c>
      <c r="Q838">
        <v>-104.983330033033</v>
      </c>
      <c r="R838">
        <v>54</v>
      </c>
      <c r="U838" t="s">
        <v>1765</v>
      </c>
      <c r="V838" t="s">
        <v>1767</v>
      </c>
      <c r="W838" t="s">
        <v>1769</v>
      </c>
      <c r="X838" t="s">
        <v>723</v>
      </c>
      <c r="Y838" t="s">
        <v>5</v>
      </c>
      <c r="Z838" t="s">
        <v>172</v>
      </c>
      <c r="AA838">
        <v>44773</v>
      </c>
      <c r="AB838" t="s">
        <v>4309</v>
      </c>
      <c r="AC838" t="s">
        <v>4310</v>
      </c>
      <c r="AD838">
        <v>20</v>
      </c>
      <c r="AJ838" t="s">
        <v>1767</v>
      </c>
    </row>
    <row r="839" spans="1:37">
      <c r="A839">
        <v>8049</v>
      </c>
      <c r="B839" t="s">
        <v>174</v>
      </c>
      <c r="C839" t="s">
        <v>7</v>
      </c>
      <c r="D839" t="s">
        <v>7601</v>
      </c>
      <c r="E839" t="s">
        <v>164</v>
      </c>
      <c r="G839" t="s">
        <v>5837</v>
      </c>
      <c r="H839" t="s">
        <v>5642</v>
      </c>
      <c r="I839" t="s">
        <v>7602</v>
      </c>
      <c r="J839" t="s">
        <v>7603</v>
      </c>
      <c r="K839" t="s">
        <v>5215</v>
      </c>
      <c r="L839" t="s">
        <v>7604</v>
      </c>
      <c r="M839" t="s">
        <v>5</v>
      </c>
      <c r="N839">
        <v>46060</v>
      </c>
      <c r="P839">
        <v>40.024702336976901</v>
      </c>
      <c r="Q839">
        <v>-85.982582357670196</v>
      </c>
      <c r="U839" t="s">
        <v>7601</v>
      </c>
      <c r="V839" t="s">
        <v>7602</v>
      </c>
      <c r="W839" t="s">
        <v>5215</v>
      </c>
      <c r="X839" t="s">
        <v>7604</v>
      </c>
      <c r="Y839" t="s">
        <v>5</v>
      </c>
      <c r="Z839" t="s">
        <v>6334</v>
      </c>
      <c r="AA839" t="s">
        <v>7605</v>
      </c>
      <c r="AB839" t="s">
        <v>7602</v>
      </c>
      <c r="AC839" t="s">
        <v>7606</v>
      </c>
      <c r="AD839">
        <v>28</v>
      </c>
      <c r="AF839" t="s">
        <v>7607</v>
      </c>
      <c r="AH839" t="s">
        <v>7609</v>
      </c>
      <c r="AK839" t="s">
        <v>7608</v>
      </c>
    </row>
    <row r="840" spans="1:37">
      <c r="A840">
        <v>8050</v>
      </c>
      <c r="B840" t="s">
        <v>174</v>
      </c>
      <c r="C840" t="s">
        <v>7</v>
      </c>
      <c r="D840" t="s">
        <v>7497</v>
      </c>
      <c r="E840" t="s">
        <v>164</v>
      </c>
      <c r="G840" t="s">
        <v>4204</v>
      </c>
      <c r="H840" t="s">
        <v>7498</v>
      </c>
      <c r="I840" t="s">
        <v>7499</v>
      </c>
      <c r="J840" t="s">
        <v>7500</v>
      </c>
      <c r="K840" t="s">
        <v>3010</v>
      </c>
      <c r="L840" t="s">
        <v>170</v>
      </c>
      <c r="M840" t="s">
        <v>5</v>
      </c>
      <c r="N840">
        <v>91745</v>
      </c>
      <c r="O840" t="s">
        <v>7501</v>
      </c>
      <c r="P840">
        <v>34.020449999999997</v>
      </c>
      <c r="Q840">
        <v>-117.97798</v>
      </c>
      <c r="R840" t="s">
        <v>6352</v>
      </c>
      <c r="U840" t="s">
        <v>7497</v>
      </c>
      <c r="V840" t="s">
        <v>7499</v>
      </c>
      <c r="W840" t="s">
        <v>3010</v>
      </c>
      <c r="X840" t="s">
        <v>170</v>
      </c>
      <c r="Y840" t="s">
        <v>5</v>
      </c>
      <c r="Z840" t="s">
        <v>6355</v>
      </c>
      <c r="AA840">
        <v>45497</v>
      </c>
      <c r="AB840" t="s">
        <v>7499</v>
      </c>
      <c r="AC840" t="s">
        <v>8138</v>
      </c>
      <c r="AD840">
        <v>29</v>
      </c>
      <c r="AH840">
        <v>0</v>
      </c>
      <c r="AI840" t="s">
        <v>7503</v>
      </c>
      <c r="AJ840" t="s">
        <v>7502</v>
      </c>
    </row>
    <row r="841" spans="1:37">
      <c r="A841">
        <v>8051</v>
      </c>
      <c r="B841" t="s">
        <v>174</v>
      </c>
      <c r="C841" t="s">
        <v>3991</v>
      </c>
      <c r="D841" t="s">
        <v>2710</v>
      </c>
      <c r="E841" t="s">
        <v>164</v>
      </c>
      <c r="G841" t="s">
        <v>4096</v>
      </c>
      <c r="H841" t="s">
        <v>4311</v>
      </c>
      <c r="I841" t="s">
        <v>4312</v>
      </c>
      <c r="J841" t="s">
        <v>2712</v>
      </c>
      <c r="K841" t="s">
        <v>2713</v>
      </c>
      <c r="L841" t="s">
        <v>842</v>
      </c>
      <c r="M841" t="s">
        <v>5</v>
      </c>
      <c r="N841">
        <v>30076</v>
      </c>
      <c r="O841" t="s">
        <v>2714</v>
      </c>
      <c r="P841">
        <v>34.0625855775804</v>
      </c>
      <c r="Q841">
        <v>-84.315704417356997</v>
      </c>
      <c r="R841">
        <v>33</v>
      </c>
      <c r="U841" t="s">
        <v>2715</v>
      </c>
      <c r="V841" t="s">
        <v>4313</v>
      </c>
      <c r="W841" t="s">
        <v>2716</v>
      </c>
      <c r="X841" t="s">
        <v>2716</v>
      </c>
      <c r="Y841" t="s">
        <v>926</v>
      </c>
      <c r="Z841" t="s">
        <v>172</v>
      </c>
      <c r="AA841">
        <v>44773</v>
      </c>
      <c r="AB841" t="s">
        <v>4314</v>
      </c>
      <c r="AC841" t="s">
        <v>4315</v>
      </c>
      <c r="AD841">
        <v>19</v>
      </c>
      <c r="AJ841" t="s">
        <v>4312</v>
      </c>
    </row>
    <row r="842" spans="1:37">
      <c r="A842">
        <v>8052</v>
      </c>
      <c r="B842" t="s">
        <v>174</v>
      </c>
      <c r="C842" t="s">
        <v>3991</v>
      </c>
      <c r="D842" t="s">
        <v>4316</v>
      </c>
      <c r="E842" t="s">
        <v>164</v>
      </c>
      <c r="G842" t="s">
        <v>4022</v>
      </c>
      <c r="H842" t="s">
        <v>4317</v>
      </c>
      <c r="I842" t="s">
        <v>4318</v>
      </c>
      <c r="J842" t="s">
        <v>4319</v>
      </c>
      <c r="K842" t="s">
        <v>4320</v>
      </c>
      <c r="L842" t="s">
        <v>723</v>
      </c>
      <c r="M842" t="s">
        <v>5</v>
      </c>
      <c r="N842">
        <v>80302</v>
      </c>
      <c r="O842" t="s">
        <v>4321</v>
      </c>
      <c r="P842">
        <v>40.017734812331199</v>
      </c>
      <c r="Q842">
        <v>-105.277602404533</v>
      </c>
      <c r="R842">
        <v>164</v>
      </c>
      <c r="U842" t="s">
        <v>4316</v>
      </c>
      <c r="V842" t="s">
        <v>4318</v>
      </c>
      <c r="W842" t="s">
        <v>4322</v>
      </c>
      <c r="X842" t="s">
        <v>723</v>
      </c>
      <c r="Y842" t="s">
        <v>5</v>
      </c>
      <c r="Z842" t="s">
        <v>172</v>
      </c>
      <c r="AA842">
        <v>44773</v>
      </c>
      <c r="AB842" t="s">
        <v>4323</v>
      </c>
      <c r="AC842" t="s">
        <v>4324</v>
      </c>
      <c r="AD842">
        <v>24</v>
      </c>
      <c r="AJ842" t="s">
        <v>4325</v>
      </c>
    </row>
    <row r="843" spans="1:37">
      <c r="A843">
        <v>8053</v>
      </c>
      <c r="B843" t="s">
        <v>174</v>
      </c>
      <c r="C843" t="s">
        <v>3991</v>
      </c>
      <c r="D843" t="s">
        <v>7424</v>
      </c>
      <c r="E843" t="s">
        <v>164</v>
      </c>
      <c r="G843" t="s">
        <v>4326</v>
      </c>
      <c r="H843" t="s">
        <v>4327</v>
      </c>
      <c r="I843" t="s">
        <v>7425</v>
      </c>
      <c r="J843" t="s">
        <v>4328</v>
      </c>
      <c r="K843" t="s">
        <v>4329</v>
      </c>
      <c r="L843" t="s">
        <v>170</v>
      </c>
      <c r="M843" t="s">
        <v>5</v>
      </c>
      <c r="N843">
        <v>90630</v>
      </c>
      <c r="O843" t="s">
        <v>4330</v>
      </c>
      <c r="P843">
        <v>33.8010482965866</v>
      </c>
      <c r="Q843">
        <v>-118.027727288786</v>
      </c>
      <c r="R843">
        <v>6</v>
      </c>
      <c r="U843" t="s">
        <v>4331</v>
      </c>
      <c r="V843" t="s">
        <v>7425</v>
      </c>
      <c r="W843" t="s">
        <v>1179</v>
      </c>
      <c r="Y843" t="s">
        <v>4332</v>
      </c>
      <c r="Z843" t="s">
        <v>7426</v>
      </c>
      <c r="AA843" t="s">
        <v>7427</v>
      </c>
      <c r="AB843" t="s">
        <v>4333</v>
      </c>
      <c r="AC843" t="s">
        <v>8139</v>
      </c>
      <c r="AD843">
        <v>23</v>
      </c>
      <c r="AH843">
        <v>0</v>
      </c>
      <c r="AJ843" t="s">
        <v>7428</v>
      </c>
      <c r="AK843" t="s">
        <v>4334</v>
      </c>
    </row>
    <row r="844" spans="1:37">
      <c r="A844">
        <v>8054</v>
      </c>
      <c r="B844" t="s">
        <v>174</v>
      </c>
      <c r="C844" t="s">
        <v>7</v>
      </c>
      <c r="D844" t="s">
        <v>5732</v>
      </c>
      <c r="E844" t="s">
        <v>164</v>
      </c>
      <c r="G844" t="s">
        <v>5733</v>
      </c>
      <c r="H844" t="s">
        <v>5734</v>
      </c>
      <c r="I844" t="s">
        <v>5735</v>
      </c>
      <c r="J844" t="s">
        <v>5736</v>
      </c>
      <c r="K844" t="s">
        <v>5737</v>
      </c>
      <c r="L844" t="s">
        <v>740</v>
      </c>
      <c r="M844" t="s">
        <v>5</v>
      </c>
      <c r="N844">
        <v>2143</v>
      </c>
      <c r="O844" t="s">
        <v>5738</v>
      </c>
      <c r="P844">
        <v>42.381884776188699</v>
      </c>
      <c r="Q844">
        <v>-71.102815286505404</v>
      </c>
      <c r="U844" t="s">
        <v>5739</v>
      </c>
      <c r="V844" t="s">
        <v>5735</v>
      </c>
      <c r="W844" t="s">
        <v>981</v>
      </c>
      <c r="X844" t="s">
        <v>740</v>
      </c>
      <c r="Y844" t="s">
        <v>5</v>
      </c>
      <c r="Z844" t="s">
        <v>312</v>
      </c>
      <c r="AA844">
        <v>45440</v>
      </c>
      <c r="AB844" t="s">
        <v>313</v>
      </c>
      <c r="AC844" t="s">
        <v>8160</v>
      </c>
      <c r="AD844">
        <v>28</v>
      </c>
      <c r="AE844" t="s">
        <v>5219</v>
      </c>
      <c r="AF844" t="s">
        <v>5740</v>
      </c>
      <c r="AH844" t="s">
        <v>5741</v>
      </c>
      <c r="AJ844" t="s">
        <v>313</v>
      </c>
      <c r="AK844" t="s">
        <v>5742</v>
      </c>
    </row>
    <row r="845" spans="1:37">
      <c r="A845">
        <v>8055</v>
      </c>
      <c r="B845" t="s">
        <v>174</v>
      </c>
      <c r="C845" t="s">
        <v>3991</v>
      </c>
      <c r="D845" t="s">
        <v>4335</v>
      </c>
      <c r="E845" t="s">
        <v>164</v>
      </c>
      <c r="G845" t="s">
        <v>4287</v>
      </c>
      <c r="H845" t="s">
        <v>4336</v>
      </c>
      <c r="I845" t="s">
        <v>4337</v>
      </c>
      <c r="J845" t="s">
        <v>4338</v>
      </c>
      <c r="K845" t="s">
        <v>4339</v>
      </c>
      <c r="L845" t="s">
        <v>1418</v>
      </c>
      <c r="M845" t="s">
        <v>5</v>
      </c>
      <c r="N845">
        <v>33702</v>
      </c>
      <c r="O845" t="s">
        <v>4340</v>
      </c>
      <c r="P845">
        <v>27.859184243618301</v>
      </c>
      <c r="Q845">
        <v>-82.645987345224299</v>
      </c>
      <c r="R845">
        <v>400</v>
      </c>
      <c r="U845" t="s">
        <v>4341</v>
      </c>
      <c r="V845" t="s">
        <v>4337</v>
      </c>
      <c r="W845" t="s">
        <v>4339</v>
      </c>
      <c r="X845" t="s">
        <v>1418</v>
      </c>
      <c r="Y845" t="s">
        <v>5</v>
      </c>
      <c r="Z845" t="s">
        <v>172</v>
      </c>
      <c r="AA845">
        <v>44443</v>
      </c>
      <c r="AB845" t="s">
        <v>4342</v>
      </c>
      <c r="AC845" t="s">
        <v>4343</v>
      </c>
      <c r="AD845">
        <v>26</v>
      </c>
      <c r="AE845" t="s">
        <v>4344</v>
      </c>
      <c r="AJ845" t="s">
        <v>4345</v>
      </c>
    </row>
    <row r="846" spans="1:37">
      <c r="A846">
        <v>8056</v>
      </c>
      <c r="B846" t="s">
        <v>174</v>
      </c>
      <c r="C846" t="s">
        <v>3991</v>
      </c>
      <c r="D846" t="s">
        <v>4346</v>
      </c>
      <c r="E846" t="s">
        <v>164</v>
      </c>
      <c r="G846" t="s">
        <v>4279</v>
      </c>
      <c r="H846" t="s">
        <v>4279</v>
      </c>
      <c r="I846" t="s">
        <v>4347</v>
      </c>
      <c r="K846" t="s">
        <v>1538</v>
      </c>
      <c r="L846" t="s">
        <v>786</v>
      </c>
      <c r="M846" t="s">
        <v>5</v>
      </c>
      <c r="P846">
        <v>34.195189640575897</v>
      </c>
      <c r="Q846">
        <v>-79.766795077018102</v>
      </c>
      <c r="R846">
        <v>200</v>
      </c>
      <c r="U846" t="s">
        <v>4346</v>
      </c>
      <c r="V846" t="s">
        <v>4347</v>
      </c>
      <c r="W846" t="s">
        <v>4348</v>
      </c>
      <c r="X846" t="s">
        <v>4349</v>
      </c>
      <c r="Y846" t="s">
        <v>205</v>
      </c>
      <c r="Z846" t="s">
        <v>172</v>
      </c>
      <c r="AA846">
        <v>44773</v>
      </c>
      <c r="AB846" t="s">
        <v>4350</v>
      </c>
      <c r="AC846" t="s">
        <v>4351</v>
      </c>
      <c r="AD846">
        <v>22</v>
      </c>
      <c r="AE846" t="s">
        <v>4352</v>
      </c>
      <c r="AJ846" t="s">
        <v>4353</v>
      </c>
    </row>
    <row r="847" spans="1:37">
      <c r="A847">
        <v>8057</v>
      </c>
      <c r="B847" t="s">
        <v>174</v>
      </c>
      <c r="C847" t="s">
        <v>3991</v>
      </c>
      <c r="D847" t="s">
        <v>4354</v>
      </c>
      <c r="E847" t="s">
        <v>164</v>
      </c>
      <c r="G847" t="s">
        <v>4287</v>
      </c>
      <c r="H847" t="s">
        <v>4355</v>
      </c>
      <c r="I847" t="s">
        <v>4356</v>
      </c>
      <c r="J847" t="s">
        <v>4357</v>
      </c>
      <c r="K847" t="s">
        <v>4358</v>
      </c>
      <c r="L847" t="s">
        <v>772</v>
      </c>
      <c r="M847" t="s">
        <v>5</v>
      </c>
      <c r="N847">
        <v>70776</v>
      </c>
      <c r="O847" t="s">
        <v>4359</v>
      </c>
      <c r="P847">
        <v>30.235425884534699</v>
      </c>
      <c r="Q847">
        <v>-91.098824546776896</v>
      </c>
      <c r="R847">
        <v>227</v>
      </c>
      <c r="U847" t="s">
        <v>4354</v>
      </c>
      <c r="V847" t="s">
        <v>4356</v>
      </c>
      <c r="W847" t="s">
        <v>4360</v>
      </c>
      <c r="X847" t="s">
        <v>740</v>
      </c>
      <c r="Y847" t="s">
        <v>5</v>
      </c>
      <c r="Z847" t="s">
        <v>172</v>
      </c>
      <c r="AA847">
        <v>44773</v>
      </c>
      <c r="AB847" t="s">
        <v>4361</v>
      </c>
      <c r="AC847" t="s">
        <v>4362</v>
      </c>
      <c r="AD847">
        <v>23</v>
      </c>
      <c r="AJ847" t="s">
        <v>4356</v>
      </c>
    </row>
    <row r="848" spans="1:37">
      <c r="A848">
        <v>8058</v>
      </c>
      <c r="B848" t="s">
        <v>174</v>
      </c>
      <c r="C848" t="s">
        <v>3991</v>
      </c>
      <c r="D848" t="s">
        <v>4363</v>
      </c>
      <c r="E848" t="s">
        <v>164</v>
      </c>
      <c r="G848" t="s">
        <v>4096</v>
      </c>
      <c r="H848" t="s">
        <v>4364</v>
      </c>
      <c r="I848" t="s">
        <v>4365</v>
      </c>
      <c r="J848" t="s">
        <v>4366</v>
      </c>
      <c r="K848" t="s">
        <v>2851</v>
      </c>
      <c r="L848" t="s">
        <v>755</v>
      </c>
      <c r="M848" t="s">
        <v>5</v>
      </c>
      <c r="N848">
        <v>78665</v>
      </c>
      <c r="O848" t="s">
        <v>2852</v>
      </c>
      <c r="P848">
        <v>30.553244000954301</v>
      </c>
      <c r="Q848">
        <v>-97.683485175848006</v>
      </c>
      <c r="R848">
        <v>375</v>
      </c>
      <c r="U848" t="s">
        <v>4363</v>
      </c>
      <c r="V848" t="s">
        <v>4365</v>
      </c>
      <c r="W848" t="s">
        <v>4367</v>
      </c>
      <c r="X848" t="s">
        <v>4368</v>
      </c>
      <c r="Y848" t="s">
        <v>4369</v>
      </c>
      <c r="Z848" t="s">
        <v>172</v>
      </c>
      <c r="AA848">
        <v>44773</v>
      </c>
      <c r="AB848" t="s">
        <v>4370</v>
      </c>
      <c r="AC848" t="s">
        <v>4371</v>
      </c>
      <c r="AD848">
        <v>28</v>
      </c>
      <c r="AE848" t="s">
        <v>4372</v>
      </c>
      <c r="AJ848" t="s">
        <v>4365</v>
      </c>
    </row>
    <row r="849" spans="1:36">
      <c r="A849">
        <v>8059</v>
      </c>
      <c r="B849" t="s">
        <v>174</v>
      </c>
      <c r="C849" t="s">
        <v>3991</v>
      </c>
      <c r="D849" t="s">
        <v>4373</v>
      </c>
      <c r="E849" t="s">
        <v>164</v>
      </c>
      <c r="G849" t="s">
        <v>4022</v>
      </c>
      <c r="H849" t="s">
        <v>4374</v>
      </c>
      <c r="I849" t="s">
        <v>4375</v>
      </c>
      <c r="J849" t="s">
        <v>4376</v>
      </c>
      <c r="K849" t="s">
        <v>981</v>
      </c>
      <c r="L849" t="s">
        <v>740</v>
      </c>
      <c r="M849" t="s">
        <v>5</v>
      </c>
      <c r="N849" t="s">
        <v>4377</v>
      </c>
      <c r="O849" t="s">
        <v>4378</v>
      </c>
      <c r="P849">
        <v>42.355629319654099</v>
      </c>
      <c r="Q849">
        <v>-71.057591044918496</v>
      </c>
      <c r="R849">
        <v>133</v>
      </c>
      <c r="U849" t="s">
        <v>4373</v>
      </c>
      <c r="V849" t="s">
        <v>4375</v>
      </c>
      <c r="W849" t="s">
        <v>981</v>
      </c>
      <c r="X849" t="s">
        <v>740</v>
      </c>
      <c r="Y849" t="s">
        <v>5</v>
      </c>
      <c r="Z849" t="s">
        <v>172</v>
      </c>
      <c r="AA849">
        <v>44773</v>
      </c>
      <c r="AB849" t="s">
        <v>4379</v>
      </c>
      <c r="AC849" t="s">
        <v>4380</v>
      </c>
      <c r="AD849">
        <v>15</v>
      </c>
      <c r="AJ849" t="s">
        <v>4375</v>
      </c>
    </row>
    <row r="850" spans="1:36">
      <c r="A850">
        <v>8060</v>
      </c>
      <c r="B850" t="s">
        <v>174</v>
      </c>
      <c r="C850" t="s">
        <v>3991</v>
      </c>
      <c r="D850" t="s">
        <v>4373</v>
      </c>
      <c r="E850" t="s">
        <v>164</v>
      </c>
      <c r="G850" t="s">
        <v>4022</v>
      </c>
      <c r="H850" t="s">
        <v>4374</v>
      </c>
      <c r="I850" t="s">
        <v>4375</v>
      </c>
      <c r="J850" t="s">
        <v>4381</v>
      </c>
      <c r="K850" t="s">
        <v>3821</v>
      </c>
      <c r="L850" t="s">
        <v>808</v>
      </c>
      <c r="M850" t="s">
        <v>5</v>
      </c>
      <c r="N850">
        <v>10022</v>
      </c>
      <c r="O850" t="s">
        <v>4382</v>
      </c>
      <c r="P850">
        <v>40.761402701796598</v>
      </c>
      <c r="Q850">
        <v>-73.969463331489393</v>
      </c>
      <c r="R850">
        <v>133</v>
      </c>
      <c r="U850" t="s">
        <v>4373</v>
      </c>
      <c r="V850" t="s">
        <v>4375</v>
      </c>
      <c r="W850" t="s">
        <v>981</v>
      </c>
      <c r="X850" t="s">
        <v>740</v>
      </c>
      <c r="Y850" t="s">
        <v>5</v>
      </c>
      <c r="Z850" t="s">
        <v>172</v>
      </c>
      <c r="AA850">
        <v>44773</v>
      </c>
      <c r="AB850" t="s">
        <v>4383</v>
      </c>
      <c r="AC850" t="s">
        <v>4380</v>
      </c>
      <c r="AD850">
        <v>15</v>
      </c>
      <c r="AJ850" t="s">
        <v>4375</v>
      </c>
    </row>
    <row r="851" spans="1:36">
      <c r="A851">
        <v>8061</v>
      </c>
      <c r="B851" t="s">
        <v>174</v>
      </c>
      <c r="C851" t="s">
        <v>3991</v>
      </c>
      <c r="D851" t="s">
        <v>4384</v>
      </c>
      <c r="E851" t="s">
        <v>176</v>
      </c>
      <c r="G851" t="s">
        <v>4117</v>
      </c>
      <c r="H851" t="s">
        <v>4385</v>
      </c>
      <c r="I851" t="s">
        <v>4386</v>
      </c>
      <c r="J851" t="s">
        <v>4387</v>
      </c>
      <c r="K851" t="s">
        <v>4388</v>
      </c>
      <c r="L851" t="s">
        <v>4389</v>
      </c>
      <c r="M851" t="s">
        <v>5</v>
      </c>
      <c r="N851" t="s">
        <v>4390</v>
      </c>
      <c r="O851" t="s">
        <v>4391</v>
      </c>
      <c r="P851">
        <v>41.551053844743898</v>
      </c>
      <c r="Q851">
        <v>-71.511482904362893</v>
      </c>
      <c r="R851">
        <v>12</v>
      </c>
      <c r="U851" t="s">
        <v>4392</v>
      </c>
      <c r="V851" t="s">
        <v>4386</v>
      </c>
      <c r="W851" t="s">
        <v>4393</v>
      </c>
      <c r="X851" t="s">
        <v>2535</v>
      </c>
      <c r="Y851" t="s">
        <v>907</v>
      </c>
      <c r="Z851" t="s">
        <v>172</v>
      </c>
      <c r="AA851">
        <v>44773</v>
      </c>
      <c r="AB851" t="s">
        <v>4394</v>
      </c>
      <c r="AC851" t="s">
        <v>4395</v>
      </c>
      <c r="AD851">
        <v>24</v>
      </c>
      <c r="AJ851" t="s">
        <v>4396</v>
      </c>
    </row>
    <row r="852" spans="1:36">
      <c r="A852">
        <v>8062</v>
      </c>
      <c r="B852" t="s">
        <v>174</v>
      </c>
      <c r="C852" t="s">
        <v>3991</v>
      </c>
      <c r="D852" t="s">
        <v>4397</v>
      </c>
      <c r="E852" t="s">
        <v>164</v>
      </c>
      <c r="G852" t="s">
        <v>3992</v>
      </c>
      <c r="H852" t="s">
        <v>4222</v>
      </c>
      <c r="I852" t="s">
        <v>4398</v>
      </c>
      <c r="J852" t="s">
        <v>4399</v>
      </c>
      <c r="K852" t="s">
        <v>4400</v>
      </c>
      <c r="L852" t="s">
        <v>1300</v>
      </c>
      <c r="M852" t="s">
        <v>5</v>
      </c>
      <c r="N852">
        <v>19438</v>
      </c>
      <c r="O852" t="s">
        <v>4401</v>
      </c>
      <c r="P852">
        <v>40.267570949513598</v>
      </c>
      <c r="Q852">
        <v>-75.3641592888427</v>
      </c>
      <c r="R852">
        <v>25</v>
      </c>
      <c r="U852" t="s">
        <v>4397</v>
      </c>
      <c r="V852" t="s">
        <v>4398</v>
      </c>
      <c r="W852" t="s">
        <v>4400</v>
      </c>
      <c r="X852" t="s">
        <v>1300</v>
      </c>
      <c r="Y852" t="s">
        <v>5</v>
      </c>
      <c r="Z852" t="s">
        <v>172</v>
      </c>
      <c r="AA852">
        <v>44773</v>
      </c>
      <c r="AB852" t="s">
        <v>4402</v>
      </c>
      <c r="AC852" t="s">
        <v>4403</v>
      </c>
      <c r="AD852">
        <v>24</v>
      </c>
      <c r="AE852" t="s">
        <v>4404</v>
      </c>
      <c r="AJ852" t="s">
        <v>4405</v>
      </c>
    </row>
    <row r="853" spans="1:36">
      <c r="A853">
        <v>8063</v>
      </c>
      <c r="B853" t="s">
        <v>174</v>
      </c>
      <c r="C853" t="s">
        <v>7</v>
      </c>
      <c r="D853" t="s">
        <v>7475</v>
      </c>
      <c r="E853" t="s">
        <v>176</v>
      </c>
      <c r="G853" t="s">
        <v>4022</v>
      </c>
      <c r="H853" t="s">
        <v>7476</v>
      </c>
      <c r="I853" t="s">
        <v>7477</v>
      </c>
      <c r="J853" t="s">
        <v>7478</v>
      </c>
      <c r="K853" t="s">
        <v>2824</v>
      </c>
      <c r="L853" t="s">
        <v>723</v>
      </c>
      <c r="M853" t="s">
        <v>5</v>
      </c>
      <c r="N853">
        <v>80401</v>
      </c>
      <c r="P853">
        <v>39.711539999999999</v>
      </c>
      <c r="Q853">
        <v>-105.25036</v>
      </c>
      <c r="R853">
        <v>1</v>
      </c>
      <c r="U853" t="s">
        <v>7475</v>
      </c>
      <c r="V853" t="s">
        <v>7477</v>
      </c>
      <c r="W853" t="s">
        <v>2824</v>
      </c>
      <c r="X853" t="s">
        <v>723</v>
      </c>
      <c r="Y853" t="s">
        <v>5</v>
      </c>
      <c r="Z853" t="s">
        <v>6355</v>
      </c>
      <c r="AA853">
        <v>45497</v>
      </c>
      <c r="AB853" t="s">
        <v>7477</v>
      </c>
      <c r="AC853" t="s">
        <v>8140</v>
      </c>
      <c r="AD853">
        <v>32</v>
      </c>
      <c r="AH853">
        <v>0</v>
      </c>
      <c r="AI853" t="s">
        <v>7480</v>
      </c>
      <c r="AJ853" t="s">
        <v>7479</v>
      </c>
    </row>
    <row r="854" spans="1:36">
      <c r="A854">
        <v>8064</v>
      </c>
      <c r="B854" t="s">
        <v>174</v>
      </c>
      <c r="C854" t="s">
        <v>3991</v>
      </c>
      <c r="D854" t="s">
        <v>4406</v>
      </c>
      <c r="E854" t="s">
        <v>164</v>
      </c>
      <c r="G854" t="s">
        <v>3992</v>
      </c>
      <c r="H854" t="s">
        <v>4407</v>
      </c>
      <c r="I854" t="s">
        <v>4408</v>
      </c>
      <c r="J854" t="s">
        <v>4409</v>
      </c>
      <c r="K854" t="s">
        <v>4410</v>
      </c>
      <c r="L854" t="s">
        <v>3405</v>
      </c>
      <c r="M854" t="s">
        <v>5</v>
      </c>
      <c r="N854" t="s">
        <v>4411</v>
      </c>
      <c r="O854" t="s">
        <v>4412</v>
      </c>
      <c r="P854">
        <v>45.474729842438599</v>
      </c>
      <c r="Q854">
        <v>-122.777659602374</v>
      </c>
      <c r="R854">
        <v>25</v>
      </c>
      <c r="U854" t="s">
        <v>4406</v>
      </c>
      <c r="V854" t="s">
        <v>4408</v>
      </c>
      <c r="W854" t="s">
        <v>4410</v>
      </c>
      <c r="X854" t="s">
        <v>3405</v>
      </c>
      <c r="Y854" t="s">
        <v>5</v>
      </c>
      <c r="Z854" t="s">
        <v>172</v>
      </c>
      <c r="AA854">
        <v>44773</v>
      </c>
      <c r="AB854" t="s">
        <v>4413</v>
      </c>
      <c r="AC854" t="s">
        <v>4414</v>
      </c>
      <c r="AD854">
        <v>20</v>
      </c>
      <c r="AJ854" t="s">
        <v>4408</v>
      </c>
    </row>
    <row r="855" spans="1:36">
      <c r="A855">
        <v>8065</v>
      </c>
      <c r="B855" t="s">
        <v>174</v>
      </c>
      <c r="C855" t="s">
        <v>3991</v>
      </c>
      <c r="D855" t="s">
        <v>4415</v>
      </c>
      <c r="E855" t="s">
        <v>164</v>
      </c>
      <c r="G855" t="s">
        <v>4287</v>
      </c>
      <c r="H855" t="s">
        <v>4416</v>
      </c>
      <c r="I855" t="s">
        <v>4417</v>
      </c>
      <c r="J855" t="s">
        <v>4418</v>
      </c>
      <c r="K855" t="s">
        <v>835</v>
      </c>
      <c r="L855" t="s">
        <v>836</v>
      </c>
      <c r="M855" t="s">
        <v>5</v>
      </c>
      <c r="N855">
        <v>60641</v>
      </c>
      <c r="O855" t="s">
        <v>4419</v>
      </c>
      <c r="P855">
        <v>41.939419347273102</v>
      </c>
      <c r="Q855">
        <v>-87.735807473736898</v>
      </c>
      <c r="R855">
        <v>675</v>
      </c>
      <c r="U855" t="s">
        <v>4415</v>
      </c>
      <c r="V855" t="s">
        <v>4417</v>
      </c>
      <c r="W855" t="s">
        <v>835</v>
      </c>
      <c r="X855" t="s">
        <v>836</v>
      </c>
      <c r="Y855" t="s">
        <v>5</v>
      </c>
      <c r="Z855" t="s">
        <v>172</v>
      </c>
      <c r="AA855">
        <v>44773</v>
      </c>
      <c r="AB855" t="s">
        <v>4420</v>
      </c>
      <c r="AC855" t="s">
        <v>4421</v>
      </c>
      <c r="AD855">
        <v>30</v>
      </c>
      <c r="AJ855" t="s">
        <v>4422</v>
      </c>
    </row>
    <row r="856" spans="1:36">
      <c r="A856">
        <v>8066</v>
      </c>
      <c r="B856" t="s">
        <v>174</v>
      </c>
      <c r="C856" t="s">
        <v>3991</v>
      </c>
      <c r="D856" t="s">
        <v>3699</v>
      </c>
      <c r="E856" t="s">
        <v>164</v>
      </c>
      <c r="G856" t="s">
        <v>4041</v>
      </c>
      <c r="H856" t="s">
        <v>4423</v>
      </c>
      <c r="I856" t="s">
        <v>4424</v>
      </c>
      <c r="J856" t="s">
        <v>3694</v>
      </c>
      <c r="K856" t="s">
        <v>187</v>
      </c>
      <c r="L856" t="s">
        <v>188</v>
      </c>
      <c r="M856" t="s">
        <v>5</v>
      </c>
      <c r="N856">
        <v>28216</v>
      </c>
      <c r="O856" t="s">
        <v>3702</v>
      </c>
      <c r="P856">
        <v>35.279942840435801</v>
      </c>
      <c r="Q856">
        <v>-80.877288259885304</v>
      </c>
      <c r="R856">
        <v>153</v>
      </c>
      <c r="U856" t="s">
        <v>3696</v>
      </c>
      <c r="V856" t="s">
        <v>3697</v>
      </c>
      <c r="W856" t="s">
        <v>187</v>
      </c>
      <c r="X856" t="s">
        <v>188</v>
      </c>
      <c r="Y856" t="s">
        <v>5</v>
      </c>
      <c r="Z856" t="s">
        <v>172</v>
      </c>
      <c r="AA856">
        <v>45289</v>
      </c>
      <c r="AB856" t="s">
        <v>313</v>
      </c>
      <c r="AC856" t="s">
        <v>4425</v>
      </c>
      <c r="AD856">
        <v>24</v>
      </c>
    </row>
    <row r="857" spans="1:36">
      <c r="A857">
        <v>8067</v>
      </c>
      <c r="B857" t="s">
        <v>174</v>
      </c>
      <c r="C857" t="s">
        <v>3991</v>
      </c>
      <c r="D857" t="s">
        <v>4426</v>
      </c>
      <c r="E857" t="s">
        <v>164</v>
      </c>
      <c r="G857" t="s">
        <v>4287</v>
      </c>
      <c r="H857" t="s">
        <v>4427</v>
      </c>
      <c r="I857" t="s">
        <v>4428</v>
      </c>
      <c r="J857" t="s">
        <v>4429</v>
      </c>
      <c r="K857" t="s">
        <v>4430</v>
      </c>
      <c r="L857" t="s">
        <v>1357</v>
      </c>
      <c r="M857" t="s">
        <v>5</v>
      </c>
      <c r="N857" t="s">
        <v>4431</v>
      </c>
      <c r="O857" t="s">
        <v>4432</v>
      </c>
      <c r="P857">
        <v>40.542945710871102</v>
      </c>
      <c r="Q857">
        <v>-74.551541142270693</v>
      </c>
      <c r="R857">
        <v>20</v>
      </c>
      <c r="U857" t="s">
        <v>4426</v>
      </c>
      <c r="V857" t="s">
        <v>4428</v>
      </c>
      <c r="W857" t="s">
        <v>4430</v>
      </c>
      <c r="X857" t="s">
        <v>1357</v>
      </c>
      <c r="Y857" t="s">
        <v>5</v>
      </c>
      <c r="Z857" t="s">
        <v>172</v>
      </c>
      <c r="AA857">
        <v>44773</v>
      </c>
      <c r="AB857" t="s">
        <v>4433</v>
      </c>
      <c r="AC857" t="s">
        <v>4434</v>
      </c>
      <c r="AD857">
        <v>29</v>
      </c>
      <c r="AE857" t="s">
        <v>4435</v>
      </c>
      <c r="AJ857" t="s">
        <v>4436</v>
      </c>
    </row>
    <row r="858" spans="1:36">
      <c r="A858">
        <v>8068</v>
      </c>
      <c r="B858" t="s">
        <v>174</v>
      </c>
      <c r="C858" t="s">
        <v>3991</v>
      </c>
      <c r="D858" t="s">
        <v>4426</v>
      </c>
      <c r="E858" t="s">
        <v>164</v>
      </c>
      <c r="G858" t="s">
        <v>3992</v>
      </c>
      <c r="H858" t="s">
        <v>4437</v>
      </c>
      <c r="I858" t="s">
        <v>4428</v>
      </c>
      <c r="J858" t="s">
        <v>4429</v>
      </c>
      <c r="K858" t="s">
        <v>4430</v>
      </c>
      <c r="L858" t="s">
        <v>1357</v>
      </c>
      <c r="M858" t="s">
        <v>5</v>
      </c>
      <c r="N858" t="s">
        <v>4431</v>
      </c>
      <c r="O858" t="s">
        <v>4432</v>
      </c>
      <c r="P858">
        <v>40.542933481302697</v>
      </c>
      <c r="Q858">
        <v>-74.551562600694197</v>
      </c>
      <c r="R858">
        <v>20</v>
      </c>
      <c r="U858" t="s">
        <v>4426</v>
      </c>
      <c r="V858" t="s">
        <v>4428</v>
      </c>
      <c r="W858" t="s">
        <v>4430</v>
      </c>
      <c r="X858" t="s">
        <v>1357</v>
      </c>
      <c r="Y858" t="s">
        <v>5</v>
      </c>
      <c r="Z858" t="s">
        <v>172</v>
      </c>
      <c r="AA858">
        <v>44773</v>
      </c>
      <c r="AB858" t="s">
        <v>4433</v>
      </c>
      <c r="AC858" t="s">
        <v>4434</v>
      </c>
      <c r="AD858">
        <v>29</v>
      </c>
      <c r="AJ858" t="s">
        <v>4436</v>
      </c>
    </row>
    <row r="859" spans="1:36">
      <c r="A859">
        <v>8069</v>
      </c>
      <c r="B859" t="s">
        <v>174</v>
      </c>
      <c r="C859" t="s">
        <v>3991</v>
      </c>
      <c r="D859" t="s">
        <v>3714</v>
      </c>
      <c r="E859" t="s">
        <v>176</v>
      </c>
      <c r="G859" t="s">
        <v>4041</v>
      </c>
      <c r="H859" t="s">
        <v>4438</v>
      </c>
      <c r="I859" t="s">
        <v>4439</v>
      </c>
      <c r="J859" t="s">
        <v>3718</v>
      </c>
      <c r="K859" t="s">
        <v>2481</v>
      </c>
      <c r="L859" t="s">
        <v>1300</v>
      </c>
      <c r="M859" t="s">
        <v>5</v>
      </c>
      <c r="N859" t="s">
        <v>4440</v>
      </c>
      <c r="O859" t="s">
        <v>3709</v>
      </c>
      <c r="P859">
        <v>40.0596416265453</v>
      </c>
      <c r="Q859">
        <v>-75.642886545093603</v>
      </c>
      <c r="R859">
        <v>72</v>
      </c>
      <c r="U859" t="s">
        <v>3710</v>
      </c>
      <c r="V859" t="s">
        <v>4441</v>
      </c>
      <c r="W859" t="s">
        <v>3711</v>
      </c>
      <c r="X859" t="s">
        <v>1606</v>
      </c>
      <c r="Y859" t="s">
        <v>907</v>
      </c>
      <c r="Z859" t="s">
        <v>172</v>
      </c>
      <c r="AA859">
        <v>45084</v>
      </c>
      <c r="AB859" t="s">
        <v>3712</v>
      </c>
      <c r="AC859" t="s">
        <v>3719</v>
      </c>
      <c r="AD859">
        <v>16</v>
      </c>
      <c r="AJ859" t="s">
        <v>4442</v>
      </c>
    </row>
    <row r="860" spans="1:36">
      <c r="A860">
        <v>8070</v>
      </c>
      <c r="B860" t="s">
        <v>174</v>
      </c>
      <c r="C860" t="s">
        <v>3991</v>
      </c>
      <c r="D860" t="s">
        <v>4443</v>
      </c>
      <c r="E860" t="s">
        <v>176</v>
      </c>
      <c r="G860" t="s">
        <v>4022</v>
      </c>
      <c r="H860" t="s">
        <v>4444</v>
      </c>
      <c r="I860" t="s">
        <v>4445</v>
      </c>
      <c r="J860" t="s">
        <v>4446</v>
      </c>
      <c r="K860" t="s">
        <v>4447</v>
      </c>
      <c r="L860" t="s">
        <v>740</v>
      </c>
      <c r="M860" t="s">
        <v>5</v>
      </c>
      <c r="N860" t="s">
        <v>4448</v>
      </c>
      <c r="P860">
        <v>42.487822581252203</v>
      </c>
      <c r="Q860">
        <v>-71.221144104899693</v>
      </c>
      <c r="R860">
        <v>42</v>
      </c>
      <c r="U860" t="s">
        <v>3710</v>
      </c>
      <c r="V860" t="s">
        <v>4441</v>
      </c>
      <c r="W860" t="s">
        <v>3711</v>
      </c>
      <c r="X860" t="s">
        <v>1606</v>
      </c>
      <c r="Y860" t="s">
        <v>907</v>
      </c>
      <c r="Z860" t="s">
        <v>172</v>
      </c>
      <c r="AA860">
        <v>45084</v>
      </c>
      <c r="AB860" t="s">
        <v>3712</v>
      </c>
      <c r="AC860" t="s">
        <v>4449</v>
      </c>
      <c r="AD860">
        <v>27</v>
      </c>
      <c r="AJ860" t="s">
        <v>4442</v>
      </c>
    </row>
    <row r="861" spans="1:36">
      <c r="A861">
        <v>8071</v>
      </c>
      <c r="B861" t="s">
        <v>174</v>
      </c>
      <c r="C861" t="s">
        <v>7</v>
      </c>
      <c r="D861" t="s">
        <v>7612</v>
      </c>
      <c r="E861" t="s">
        <v>164</v>
      </c>
      <c r="G861" t="s">
        <v>7613</v>
      </c>
      <c r="H861" t="s">
        <v>5612</v>
      </c>
      <c r="I861" t="s">
        <v>7614</v>
      </c>
      <c r="J861" t="s">
        <v>7615</v>
      </c>
      <c r="K861" t="s">
        <v>2985</v>
      </c>
      <c r="L861" t="s">
        <v>170</v>
      </c>
      <c r="M861" t="s">
        <v>5</v>
      </c>
      <c r="N861">
        <v>94704</v>
      </c>
      <c r="O861" t="s">
        <v>7616</v>
      </c>
      <c r="P861">
        <v>37.869597876584002</v>
      </c>
      <c r="Q861">
        <v>-122.266301</v>
      </c>
      <c r="R861" t="s">
        <v>6352</v>
      </c>
      <c r="U861" t="s">
        <v>7617</v>
      </c>
      <c r="V861" t="s">
        <v>7618</v>
      </c>
      <c r="W861" t="s">
        <v>2985</v>
      </c>
      <c r="X861" t="s">
        <v>170</v>
      </c>
      <c r="Y861" t="s">
        <v>3864</v>
      </c>
      <c r="Z861" t="s">
        <v>6355</v>
      </c>
      <c r="AA861">
        <v>45496</v>
      </c>
      <c r="AB861" t="s">
        <v>7619</v>
      </c>
      <c r="AC861" t="s">
        <v>7620</v>
      </c>
      <c r="AD861">
        <v>27</v>
      </c>
      <c r="AI861" t="s">
        <v>7622</v>
      </c>
      <c r="AJ861" t="s">
        <v>7621</v>
      </c>
    </row>
    <row r="862" spans="1:36">
      <c r="A862">
        <v>8072</v>
      </c>
      <c r="B862" t="s">
        <v>174</v>
      </c>
      <c r="C862" t="s">
        <v>7</v>
      </c>
      <c r="D862" t="s">
        <v>7487</v>
      </c>
      <c r="E862" t="s">
        <v>176</v>
      </c>
      <c r="G862" t="s">
        <v>7488</v>
      </c>
      <c r="H862" t="s">
        <v>7489</v>
      </c>
      <c r="I862" t="s">
        <v>7490</v>
      </c>
      <c r="J862" t="s">
        <v>7491</v>
      </c>
      <c r="K862" t="s">
        <v>217</v>
      </c>
      <c r="L862" t="s">
        <v>214</v>
      </c>
      <c r="M862" t="s">
        <v>6</v>
      </c>
      <c r="N862" t="s">
        <v>7492</v>
      </c>
      <c r="O862" t="s">
        <v>7493</v>
      </c>
      <c r="P862">
        <v>43.646790000000003</v>
      </c>
      <c r="Q862">
        <v>-79.378739999999993</v>
      </c>
      <c r="R862" t="s">
        <v>6402</v>
      </c>
      <c r="U862" t="s">
        <v>7487</v>
      </c>
      <c r="V862" t="s">
        <v>7490</v>
      </c>
      <c r="W862" t="s">
        <v>217</v>
      </c>
      <c r="X862" t="s">
        <v>214</v>
      </c>
      <c r="Y862" t="s">
        <v>6</v>
      </c>
      <c r="Z862" t="s">
        <v>6355</v>
      </c>
      <c r="AA862">
        <v>45497</v>
      </c>
      <c r="AB862" t="s">
        <v>7490</v>
      </c>
      <c r="AC862" t="s">
        <v>7494</v>
      </c>
      <c r="AD862">
        <v>21</v>
      </c>
      <c r="AH862">
        <v>0</v>
      </c>
      <c r="AI862" t="s">
        <v>7496</v>
      </c>
      <c r="AJ862" t="s">
        <v>7495</v>
      </c>
    </row>
    <row r="863" spans="1:36">
      <c r="A863">
        <v>8073</v>
      </c>
      <c r="B863" t="s">
        <v>174</v>
      </c>
      <c r="C863" t="s">
        <v>7</v>
      </c>
      <c r="D863" t="s">
        <v>7419</v>
      </c>
      <c r="E863" t="s">
        <v>176</v>
      </c>
      <c r="G863" t="s">
        <v>4155</v>
      </c>
      <c r="H863" t="s">
        <v>7850</v>
      </c>
      <c r="I863" t="s">
        <v>7855</v>
      </c>
      <c r="J863" t="s">
        <v>7421</v>
      </c>
      <c r="K863" t="s">
        <v>3821</v>
      </c>
      <c r="L863" t="s">
        <v>808</v>
      </c>
      <c r="M863" t="s">
        <v>5</v>
      </c>
      <c r="N863">
        <v>10019</v>
      </c>
      <c r="P863">
        <v>40.763114516716399</v>
      </c>
      <c r="Q863">
        <v>-73.982493259232697</v>
      </c>
      <c r="R863">
        <v>200</v>
      </c>
      <c r="U863" t="s">
        <v>7419</v>
      </c>
      <c r="V863" t="s">
        <v>7855</v>
      </c>
      <c r="W863" t="s">
        <v>3821</v>
      </c>
      <c r="X863" t="s">
        <v>808</v>
      </c>
      <c r="Y863" t="s">
        <v>5</v>
      </c>
      <c r="Z863" t="s">
        <v>7745</v>
      </c>
      <c r="AA863" t="s">
        <v>7836</v>
      </c>
      <c r="AB863" t="s">
        <v>7855</v>
      </c>
      <c r="AC863" t="s">
        <v>8141</v>
      </c>
      <c r="AD863">
        <v>20</v>
      </c>
      <c r="AE863" t="s">
        <v>7422</v>
      </c>
      <c r="AI863" t="s">
        <v>7423</v>
      </c>
    </row>
    <row r="864" spans="1:36">
      <c r="A864">
        <v>8074</v>
      </c>
      <c r="B864" t="s">
        <v>174</v>
      </c>
      <c r="C864" t="s">
        <v>3991</v>
      </c>
      <c r="D864" t="s">
        <v>4450</v>
      </c>
      <c r="E864" t="s">
        <v>176</v>
      </c>
      <c r="G864" t="s">
        <v>3992</v>
      </c>
      <c r="H864" t="s">
        <v>4451</v>
      </c>
      <c r="I864" t="s">
        <v>4452</v>
      </c>
      <c r="J864" t="s">
        <v>4453</v>
      </c>
      <c r="K864" t="s">
        <v>4454</v>
      </c>
      <c r="L864" t="s">
        <v>916</v>
      </c>
      <c r="M864" t="s">
        <v>5</v>
      </c>
      <c r="N864">
        <v>44128</v>
      </c>
      <c r="O864" t="s">
        <v>4455</v>
      </c>
      <c r="P864">
        <v>41.4369157144802</v>
      </c>
      <c r="Q864">
        <v>-81.491966916365996</v>
      </c>
      <c r="R864">
        <v>60</v>
      </c>
      <c r="U864" t="s">
        <v>4450</v>
      </c>
      <c r="V864" t="s">
        <v>4452</v>
      </c>
      <c r="W864" t="s">
        <v>4454</v>
      </c>
      <c r="X864" t="s">
        <v>916</v>
      </c>
      <c r="Y864" t="s">
        <v>5</v>
      </c>
      <c r="Z864" t="s">
        <v>172</v>
      </c>
      <c r="AA864">
        <v>44773</v>
      </c>
      <c r="AB864" t="s">
        <v>4456</v>
      </c>
      <c r="AC864" t="s">
        <v>4457</v>
      </c>
      <c r="AD864">
        <v>27</v>
      </c>
      <c r="AE864" t="s">
        <v>4458</v>
      </c>
      <c r="AJ864" t="s">
        <v>4459</v>
      </c>
    </row>
    <row r="865" spans="1:37">
      <c r="A865">
        <v>8075</v>
      </c>
      <c r="B865" t="s">
        <v>174</v>
      </c>
      <c r="C865" t="s">
        <v>3991</v>
      </c>
      <c r="D865" t="s">
        <v>2935</v>
      </c>
      <c r="E865" t="s">
        <v>176</v>
      </c>
      <c r="G865" t="s">
        <v>4096</v>
      </c>
      <c r="H865" t="s">
        <v>4460</v>
      </c>
      <c r="I865" t="s">
        <v>4461</v>
      </c>
      <c r="J865" t="s">
        <v>2937</v>
      </c>
      <c r="K865" t="s">
        <v>2938</v>
      </c>
      <c r="L865" t="s">
        <v>214</v>
      </c>
      <c r="M865" t="s">
        <v>6</v>
      </c>
      <c r="N865" t="s">
        <v>2939</v>
      </c>
      <c r="O865" t="s">
        <v>2940</v>
      </c>
      <c r="P865" t="s">
        <v>4462</v>
      </c>
      <c r="Q865">
        <v>-80.537764277628199</v>
      </c>
      <c r="R865">
        <v>60</v>
      </c>
      <c r="U865" t="s">
        <v>2941</v>
      </c>
      <c r="V865" t="s">
        <v>4461</v>
      </c>
      <c r="W865" t="s">
        <v>1051</v>
      </c>
      <c r="X865" t="s">
        <v>170</v>
      </c>
      <c r="Y865" t="s">
        <v>5</v>
      </c>
      <c r="Z865" t="s">
        <v>172</v>
      </c>
      <c r="AA865">
        <v>44773</v>
      </c>
      <c r="AB865" t="s">
        <v>4463</v>
      </c>
      <c r="AC865" t="s">
        <v>4464</v>
      </c>
      <c r="AD865">
        <v>21</v>
      </c>
      <c r="AE865" t="s">
        <v>4465</v>
      </c>
      <c r="AJ865" t="s">
        <v>4466</v>
      </c>
    </row>
    <row r="866" spans="1:37">
      <c r="A866">
        <v>8076</v>
      </c>
      <c r="B866" t="s">
        <v>174</v>
      </c>
      <c r="C866" t="s">
        <v>3991</v>
      </c>
      <c r="D866" t="s">
        <v>2935</v>
      </c>
      <c r="E866" t="s">
        <v>176</v>
      </c>
      <c r="G866" t="s">
        <v>4096</v>
      </c>
      <c r="H866" t="s">
        <v>4460</v>
      </c>
      <c r="I866" t="s">
        <v>4461</v>
      </c>
      <c r="J866" t="s">
        <v>4467</v>
      </c>
      <c r="K866" t="s">
        <v>1051</v>
      </c>
      <c r="L866" t="s">
        <v>170</v>
      </c>
      <c r="M866" t="s">
        <v>5</v>
      </c>
      <c r="N866">
        <v>94089</v>
      </c>
      <c r="O866" t="s">
        <v>4468</v>
      </c>
      <c r="P866" t="s">
        <v>4462</v>
      </c>
      <c r="Q866">
        <v>-121.991784381747</v>
      </c>
      <c r="R866">
        <v>60</v>
      </c>
      <c r="U866" t="s">
        <v>2941</v>
      </c>
      <c r="V866" t="s">
        <v>4461</v>
      </c>
      <c r="W866" t="s">
        <v>1051</v>
      </c>
      <c r="X866" t="s">
        <v>170</v>
      </c>
      <c r="Y866" t="s">
        <v>5</v>
      </c>
      <c r="Z866" t="s">
        <v>172</v>
      </c>
      <c r="AA866">
        <v>44773</v>
      </c>
      <c r="AB866" t="s">
        <v>4463</v>
      </c>
      <c r="AC866" t="s">
        <v>4464</v>
      </c>
      <c r="AD866">
        <v>21</v>
      </c>
      <c r="AE866" t="s">
        <v>4465</v>
      </c>
      <c r="AJ866" t="s">
        <v>4466</v>
      </c>
    </row>
    <row r="867" spans="1:37">
      <c r="A867">
        <v>8077</v>
      </c>
      <c r="B867" t="s">
        <v>174</v>
      </c>
      <c r="C867" t="s">
        <v>7</v>
      </c>
      <c r="D867" t="s">
        <v>7560</v>
      </c>
      <c r="E867" t="s">
        <v>176</v>
      </c>
      <c r="G867" t="s">
        <v>7561</v>
      </c>
      <c r="H867" t="s">
        <v>7562</v>
      </c>
      <c r="I867" t="s">
        <v>7563</v>
      </c>
      <c r="J867" t="s">
        <v>7564</v>
      </c>
      <c r="K867" t="s">
        <v>4814</v>
      </c>
      <c r="L867" t="s">
        <v>740</v>
      </c>
      <c r="M867" t="s">
        <v>5</v>
      </c>
      <c r="N867">
        <v>1887</v>
      </c>
      <c r="O867" t="s">
        <v>7565</v>
      </c>
      <c r="P867">
        <v>42.59572</v>
      </c>
      <c r="Q867">
        <v>-71.150970000000001</v>
      </c>
      <c r="R867" t="s">
        <v>7566</v>
      </c>
      <c r="U867" t="s">
        <v>7560</v>
      </c>
      <c r="V867" t="s">
        <v>7563</v>
      </c>
      <c r="W867" t="s">
        <v>4814</v>
      </c>
      <c r="X867" t="s">
        <v>740</v>
      </c>
      <c r="Y867" t="s">
        <v>5</v>
      </c>
      <c r="Z867" t="s">
        <v>7853</v>
      </c>
      <c r="AA867" t="s">
        <v>7854</v>
      </c>
      <c r="AB867" t="s">
        <v>7852</v>
      </c>
      <c r="AC867" t="s">
        <v>8142</v>
      </c>
      <c r="AD867">
        <v>27</v>
      </c>
      <c r="AE867" t="s">
        <v>7851</v>
      </c>
      <c r="AH867">
        <v>0</v>
      </c>
      <c r="AI867" t="s">
        <v>7568</v>
      </c>
      <c r="AJ867" t="s">
        <v>7567</v>
      </c>
    </row>
    <row r="868" spans="1:37">
      <c r="A868">
        <v>8078</v>
      </c>
      <c r="B868" t="s">
        <v>174</v>
      </c>
      <c r="C868" t="s">
        <v>7</v>
      </c>
      <c r="D868" t="s">
        <v>7552</v>
      </c>
      <c r="E868" t="s">
        <v>176</v>
      </c>
      <c r="G868" t="s">
        <v>7553</v>
      </c>
      <c r="H868" t="s">
        <v>7554</v>
      </c>
      <c r="I868" t="s">
        <v>7555</v>
      </c>
      <c r="J868" t="s">
        <v>7556</v>
      </c>
      <c r="K868" t="s">
        <v>820</v>
      </c>
      <c r="L868" t="s">
        <v>170</v>
      </c>
      <c r="M868" t="s">
        <v>5</v>
      </c>
      <c r="N868">
        <v>94538</v>
      </c>
      <c r="O868" t="s">
        <v>7557</v>
      </c>
      <c r="P868">
        <v>37.475749999999998</v>
      </c>
      <c r="Q868">
        <v>-121.94483</v>
      </c>
      <c r="R868">
        <v>83</v>
      </c>
      <c r="U868" t="s">
        <v>7552</v>
      </c>
      <c r="V868" t="s">
        <v>7555</v>
      </c>
      <c r="W868" t="s">
        <v>820</v>
      </c>
      <c r="X868" t="s">
        <v>170</v>
      </c>
      <c r="Y868" t="s">
        <v>5</v>
      </c>
      <c r="Z868" t="s">
        <v>6355</v>
      </c>
      <c r="AA868">
        <v>45505</v>
      </c>
      <c r="AB868" t="s">
        <v>7555</v>
      </c>
      <c r="AC868" t="s">
        <v>8143</v>
      </c>
      <c r="AD868">
        <v>28</v>
      </c>
      <c r="AE868" t="s">
        <v>8150</v>
      </c>
      <c r="AH868">
        <v>0</v>
      </c>
      <c r="AI868" t="s">
        <v>7559</v>
      </c>
      <c r="AJ868" t="s">
        <v>7558</v>
      </c>
    </row>
    <row r="869" spans="1:37">
      <c r="A869">
        <v>8079</v>
      </c>
      <c r="B869" t="s">
        <v>174</v>
      </c>
      <c r="C869" t="s">
        <v>7</v>
      </c>
      <c r="D869" t="s">
        <v>7534</v>
      </c>
      <c r="E869" t="s">
        <v>176</v>
      </c>
      <c r="G869" t="s">
        <v>7519</v>
      </c>
      <c r="H869" t="s">
        <v>7526</v>
      </c>
      <c r="I869" t="s">
        <v>7535</v>
      </c>
      <c r="J869" t="s">
        <v>7536</v>
      </c>
      <c r="K869" t="s">
        <v>3003</v>
      </c>
      <c r="L869" t="s">
        <v>312</v>
      </c>
      <c r="M869" t="s">
        <v>5</v>
      </c>
      <c r="N869">
        <v>29601</v>
      </c>
      <c r="O869" t="s">
        <v>7537</v>
      </c>
      <c r="P869">
        <v>34.851204844983599</v>
      </c>
      <c r="Q869">
        <v>-82.399253478534703</v>
      </c>
      <c r="R869">
        <v>60</v>
      </c>
      <c r="U869" t="s">
        <v>5792</v>
      </c>
      <c r="V869" t="s">
        <v>5798</v>
      </c>
      <c r="W869" t="s">
        <v>2534</v>
      </c>
      <c r="Y869" t="s">
        <v>907</v>
      </c>
      <c r="Z869" t="s">
        <v>312</v>
      </c>
      <c r="AA869">
        <v>45504</v>
      </c>
      <c r="AC869" t="s">
        <v>8144</v>
      </c>
      <c r="AD869">
        <v>29</v>
      </c>
      <c r="AF869" t="s">
        <v>7538</v>
      </c>
      <c r="AH869" t="s">
        <v>7537</v>
      </c>
      <c r="AJ869" t="s">
        <v>313</v>
      </c>
      <c r="AK869" t="s">
        <v>7539</v>
      </c>
    </row>
    <row r="870" spans="1:37">
      <c r="A870">
        <v>8080</v>
      </c>
      <c r="B870" t="s">
        <v>174</v>
      </c>
      <c r="C870" t="s">
        <v>3991</v>
      </c>
      <c r="D870" t="s">
        <v>3767</v>
      </c>
      <c r="E870" t="s">
        <v>176</v>
      </c>
      <c r="G870" t="s">
        <v>4469</v>
      </c>
      <c r="H870" t="s">
        <v>4470</v>
      </c>
      <c r="I870" t="s">
        <v>3770</v>
      </c>
      <c r="J870" t="s">
        <v>3771</v>
      </c>
      <c r="K870" t="s">
        <v>3772</v>
      </c>
      <c r="L870" t="s">
        <v>1418</v>
      </c>
      <c r="M870" t="s">
        <v>5</v>
      </c>
      <c r="N870">
        <v>33431</v>
      </c>
      <c r="O870" t="s">
        <v>3773</v>
      </c>
      <c r="P870">
        <v>26.369944576213701</v>
      </c>
      <c r="Q870">
        <v>-80.128639904416701</v>
      </c>
      <c r="R870">
        <v>10</v>
      </c>
      <c r="U870" t="s">
        <v>3775</v>
      </c>
      <c r="V870" t="s">
        <v>3776</v>
      </c>
      <c r="W870" t="s">
        <v>3777</v>
      </c>
      <c r="Y870" t="s">
        <v>1452</v>
      </c>
      <c r="Z870" t="s">
        <v>172</v>
      </c>
      <c r="AA870">
        <v>45340</v>
      </c>
      <c r="AB870" t="s">
        <v>313</v>
      </c>
      <c r="AC870" t="s">
        <v>4471</v>
      </c>
      <c r="AD870">
        <v>11</v>
      </c>
      <c r="AF870" t="s">
        <v>3779</v>
      </c>
      <c r="AH870">
        <v>2</v>
      </c>
      <c r="AK870" t="s">
        <v>3780</v>
      </c>
    </row>
    <row r="871" spans="1:37">
      <c r="A871">
        <v>8081</v>
      </c>
      <c r="B871" t="s">
        <v>174</v>
      </c>
      <c r="C871" t="s">
        <v>7</v>
      </c>
      <c r="D871" t="s">
        <v>5804</v>
      </c>
      <c r="E871" t="s">
        <v>164</v>
      </c>
      <c r="G871" t="s">
        <v>7547</v>
      </c>
      <c r="H871" t="s">
        <v>7548</v>
      </c>
      <c r="I871" t="s">
        <v>5801</v>
      </c>
      <c r="J871" t="s">
        <v>5802</v>
      </c>
      <c r="K871" t="s">
        <v>1911</v>
      </c>
      <c r="L871" t="s">
        <v>170</v>
      </c>
      <c r="M871" t="s">
        <v>5</v>
      </c>
      <c r="N871">
        <v>95814</v>
      </c>
      <c r="O871" t="s">
        <v>7549</v>
      </c>
      <c r="P871">
        <v>38.578360000000004</v>
      </c>
      <c r="Q871">
        <v>-121.50265</v>
      </c>
      <c r="R871" t="s">
        <v>7550</v>
      </c>
      <c r="U871" t="s">
        <v>5804</v>
      </c>
      <c r="V871" t="s">
        <v>5801</v>
      </c>
      <c r="W871" t="s">
        <v>3453</v>
      </c>
      <c r="Y871" t="s">
        <v>907</v>
      </c>
      <c r="Z871" t="s">
        <v>6355</v>
      </c>
      <c r="AA871">
        <v>45505</v>
      </c>
      <c r="AB871" t="s">
        <v>5801</v>
      </c>
      <c r="AC871" t="s">
        <v>7551</v>
      </c>
      <c r="AD871">
        <v>24</v>
      </c>
      <c r="AH871">
        <v>0</v>
      </c>
      <c r="AJ871" t="s">
        <v>5801</v>
      </c>
    </row>
    <row r="872" spans="1:37">
      <c r="A872">
        <v>8082</v>
      </c>
      <c r="B872" t="s">
        <v>198</v>
      </c>
      <c r="C872" t="s">
        <v>3991</v>
      </c>
      <c r="D872" t="s">
        <v>4472</v>
      </c>
      <c r="E872" t="s">
        <v>164</v>
      </c>
      <c r="G872" t="s">
        <v>4022</v>
      </c>
      <c r="H872" t="s">
        <v>4473</v>
      </c>
      <c r="I872" t="s">
        <v>4474</v>
      </c>
      <c r="J872" t="s">
        <v>4475</v>
      </c>
      <c r="K872" t="s">
        <v>4476</v>
      </c>
      <c r="L872" t="s">
        <v>188</v>
      </c>
      <c r="M872" t="s">
        <v>5</v>
      </c>
      <c r="N872" t="s">
        <v>4477</v>
      </c>
      <c r="O872" t="s">
        <v>4478</v>
      </c>
      <c r="P872">
        <v>35.122722056745303</v>
      </c>
      <c r="Q872">
        <v>-80.750833548252899</v>
      </c>
      <c r="U872" t="s">
        <v>4472</v>
      </c>
      <c r="V872" t="s">
        <v>4474</v>
      </c>
      <c r="W872" t="s">
        <v>4476</v>
      </c>
      <c r="X872" t="s">
        <v>188</v>
      </c>
      <c r="Y872" t="s">
        <v>5</v>
      </c>
      <c r="Z872" t="s">
        <v>760</v>
      </c>
      <c r="AA872">
        <v>45336</v>
      </c>
      <c r="AB872" t="s">
        <v>313</v>
      </c>
      <c r="AC872" t="s">
        <v>4479</v>
      </c>
      <c r="AD872">
        <v>28</v>
      </c>
      <c r="AF872" t="s">
        <v>4480</v>
      </c>
      <c r="AH872" t="s">
        <v>4478</v>
      </c>
      <c r="AK872" t="s">
        <v>4481</v>
      </c>
    </row>
    <row r="873" spans="1:37">
      <c r="A873">
        <v>8083</v>
      </c>
      <c r="B873" t="s">
        <v>174</v>
      </c>
      <c r="C873" t="s">
        <v>3991</v>
      </c>
      <c r="D873" t="s">
        <v>4482</v>
      </c>
      <c r="E873" t="s">
        <v>164</v>
      </c>
      <c r="G873" t="s">
        <v>4287</v>
      </c>
      <c r="H873" t="s">
        <v>4483</v>
      </c>
      <c r="I873" t="s">
        <v>4484</v>
      </c>
      <c r="J873" t="s">
        <v>4485</v>
      </c>
      <c r="K873" t="s">
        <v>2285</v>
      </c>
      <c r="L873" t="s">
        <v>916</v>
      </c>
      <c r="M873" t="s">
        <v>5</v>
      </c>
      <c r="N873">
        <v>43229</v>
      </c>
      <c r="O873" t="s">
        <v>4486</v>
      </c>
      <c r="P873">
        <v>40.101088578290302</v>
      </c>
      <c r="Q873">
        <v>-82.991832772879505</v>
      </c>
      <c r="R873">
        <v>5</v>
      </c>
      <c r="U873" t="s">
        <v>4482</v>
      </c>
      <c r="V873" t="s">
        <v>4484</v>
      </c>
      <c r="W873" t="s">
        <v>2285</v>
      </c>
      <c r="X873" t="s">
        <v>916</v>
      </c>
      <c r="Y873" t="s">
        <v>5</v>
      </c>
      <c r="Z873" t="s">
        <v>172</v>
      </c>
      <c r="AA873">
        <v>44773</v>
      </c>
      <c r="AB873" t="s">
        <v>4487</v>
      </c>
      <c r="AC873" t="s">
        <v>4488</v>
      </c>
      <c r="AD873">
        <v>26</v>
      </c>
      <c r="AJ873" t="s">
        <v>4489</v>
      </c>
    </row>
    <row r="874" spans="1:37">
      <c r="A874">
        <v>8084</v>
      </c>
      <c r="B874" t="s">
        <v>174</v>
      </c>
      <c r="C874" t="s">
        <v>7</v>
      </c>
      <c r="D874" t="s">
        <v>7540</v>
      </c>
      <c r="E874" t="s">
        <v>176</v>
      </c>
      <c r="G874" t="s">
        <v>7541</v>
      </c>
      <c r="H874" t="s">
        <v>7542</v>
      </c>
      <c r="I874" t="s">
        <v>7543</v>
      </c>
      <c r="J874" t="s">
        <v>7544</v>
      </c>
      <c r="K874" t="s">
        <v>4225</v>
      </c>
      <c r="L874" t="s">
        <v>804</v>
      </c>
      <c r="M874" t="s">
        <v>5</v>
      </c>
      <c r="N874">
        <v>46140</v>
      </c>
      <c r="O874" t="s">
        <v>7545</v>
      </c>
      <c r="P874">
        <v>39.812919999999998</v>
      </c>
      <c r="Q874">
        <v>-85.777559999999994</v>
      </c>
      <c r="R874" t="s">
        <v>6352</v>
      </c>
      <c r="U874" t="s">
        <v>7540</v>
      </c>
      <c r="V874" t="s">
        <v>7543</v>
      </c>
      <c r="W874" t="s">
        <v>4227</v>
      </c>
      <c r="X874" t="s">
        <v>804</v>
      </c>
      <c r="Y874" t="s">
        <v>5</v>
      </c>
      <c r="Z874" t="s">
        <v>7853</v>
      </c>
      <c r="AA874" t="s">
        <v>7857</v>
      </c>
      <c r="AB874" t="s">
        <v>7543</v>
      </c>
      <c r="AC874" t="s">
        <v>8145</v>
      </c>
      <c r="AD874">
        <v>35</v>
      </c>
      <c r="AH874">
        <v>0</v>
      </c>
      <c r="AI874" t="s">
        <v>7546</v>
      </c>
      <c r="AJ874" t="s">
        <v>7543</v>
      </c>
    </row>
    <row r="875" spans="1:37">
      <c r="A875">
        <v>8085</v>
      </c>
      <c r="B875" t="s">
        <v>174</v>
      </c>
      <c r="C875" t="s">
        <v>3991</v>
      </c>
      <c r="D875" t="s">
        <v>4490</v>
      </c>
      <c r="E875" t="s">
        <v>176</v>
      </c>
      <c r="G875" t="s">
        <v>20</v>
      </c>
      <c r="H875" t="s">
        <v>4491</v>
      </c>
      <c r="I875" t="s">
        <v>4492</v>
      </c>
      <c r="J875" t="s">
        <v>4493</v>
      </c>
      <c r="K875" t="s">
        <v>4494</v>
      </c>
      <c r="L875" t="s">
        <v>436</v>
      </c>
      <c r="M875" t="s">
        <v>5</v>
      </c>
      <c r="N875">
        <v>48075</v>
      </c>
      <c r="O875" t="s">
        <v>4495</v>
      </c>
      <c r="P875">
        <v>42.477535650522398</v>
      </c>
      <c r="Q875">
        <v>-83.244813242329698</v>
      </c>
      <c r="U875" t="s">
        <v>4496</v>
      </c>
      <c r="V875" t="s">
        <v>4492</v>
      </c>
      <c r="W875" t="s">
        <v>4497</v>
      </c>
      <c r="X875" t="s">
        <v>436</v>
      </c>
      <c r="Y875" t="s">
        <v>5</v>
      </c>
      <c r="Z875" t="s">
        <v>7745</v>
      </c>
      <c r="AA875" t="s">
        <v>7758</v>
      </c>
      <c r="AB875" t="s">
        <v>313</v>
      </c>
      <c r="AC875" t="s">
        <v>8146</v>
      </c>
      <c r="AD875">
        <v>30</v>
      </c>
      <c r="AF875" t="s">
        <v>4498</v>
      </c>
      <c r="AH875" t="s">
        <v>4495</v>
      </c>
      <c r="AK875" t="s">
        <v>4499</v>
      </c>
    </row>
    <row r="876" spans="1:37">
      <c r="A876">
        <v>8086</v>
      </c>
      <c r="B876" t="s">
        <v>174</v>
      </c>
      <c r="C876" t="s">
        <v>3991</v>
      </c>
      <c r="D876" t="s">
        <v>4500</v>
      </c>
      <c r="E876" t="s">
        <v>176</v>
      </c>
      <c r="G876" t="s">
        <v>3992</v>
      </c>
      <c r="H876" t="s">
        <v>4501</v>
      </c>
      <c r="I876" t="s">
        <v>4502</v>
      </c>
      <c r="J876" t="s">
        <v>4503</v>
      </c>
      <c r="K876" t="s">
        <v>4410</v>
      </c>
      <c r="L876" t="s">
        <v>3405</v>
      </c>
      <c r="M876" t="s">
        <v>5</v>
      </c>
      <c r="N876">
        <v>97008</v>
      </c>
      <c r="O876" t="s">
        <v>4504</v>
      </c>
      <c r="P876">
        <v>45.460708556211799</v>
      </c>
      <c r="Q876">
        <v>-122.788447915953</v>
      </c>
      <c r="R876">
        <v>11</v>
      </c>
      <c r="U876" t="s">
        <v>4505</v>
      </c>
      <c r="V876" t="s">
        <v>4502</v>
      </c>
      <c r="W876" t="s">
        <v>4410</v>
      </c>
      <c r="X876" t="s">
        <v>3405</v>
      </c>
      <c r="Y876" t="s">
        <v>5</v>
      </c>
      <c r="Z876" t="s">
        <v>172</v>
      </c>
      <c r="AA876">
        <v>44773</v>
      </c>
      <c r="AB876" t="s">
        <v>4506</v>
      </c>
      <c r="AC876" t="s">
        <v>4507</v>
      </c>
      <c r="AD876">
        <v>26</v>
      </c>
      <c r="AJ876" t="s">
        <v>4502</v>
      </c>
    </row>
    <row r="877" spans="1:37">
      <c r="A877">
        <v>8087</v>
      </c>
      <c r="B877" t="s">
        <v>174</v>
      </c>
      <c r="C877" t="s">
        <v>3991</v>
      </c>
      <c r="D877" t="s">
        <v>4500</v>
      </c>
      <c r="E877" t="s">
        <v>176</v>
      </c>
      <c r="G877" t="s">
        <v>4022</v>
      </c>
      <c r="H877" t="s">
        <v>4508</v>
      </c>
      <c r="I877" t="s">
        <v>4502</v>
      </c>
      <c r="J877" t="s">
        <v>4503</v>
      </c>
      <c r="K877" t="s">
        <v>4410</v>
      </c>
      <c r="L877" t="s">
        <v>3405</v>
      </c>
      <c r="M877" t="s">
        <v>5</v>
      </c>
      <c r="N877">
        <v>97008</v>
      </c>
      <c r="O877" t="s">
        <v>4504</v>
      </c>
      <c r="P877">
        <v>45.460753707316002</v>
      </c>
      <c r="Q877">
        <v>-122.788480102375</v>
      </c>
      <c r="R877">
        <v>11</v>
      </c>
      <c r="U877" t="s">
        <v>4505</v>
      </c>
      <c r="V877" t="s">
        <v>4502</v>
      </c>
      <c r="W877" t="s">
        <v>4410</v>
      </c>
      <c r="X877" t="s">
        <v>3405</v>
      </c>
      <c r="Y877" t="s">
        <v>5</v>
      </c>
      <c r="Z877" t="s">
        <v>172</v>
      </c>
      <c r="AA877">
        <v>44773</v>
      </c>
      <c r="AB877" t="s">
        <v>4506</v>
      </c>
      <c r="AC877" t="s">
        <v>4507</v>
      </c>
      <c r="AD877">
        <v>26</v>
      </c>
      <c r="AJ877" t="s">
        <v>4502</v>
      </c>
    </row>
    <row r="878" spans="1:37">
      <c r="A878">
        <v>8088</v>
      </c>
      <c r="B878" t="s">
        <v>174</v>
      </c>
      <c r="C878" t="s">
        <v>3991</v>
      </c>
      <c r="D878" t="s">
        <v>4509</v>
      </c>
      <c r="E878" t="s">
        <v>164</v>
      </c>
      <c r="G878" t="s">
        <v>4204</v>
      </c>
      <c r="H878" t="s">
        <v>4204</v>
      </c>
      <c r="I878" t="s">
        <v>4510</v>
      </c>
      <c r="J878" t="s">
        <v>4511</v>
      </c>
      <c r="K878" t="s">
        <v>4512</v>
      </c>
      <c r="L878" t="s">
        <v>1418</v>
      </c>
      <c r="M878" t="s">
        <v>5</v>
      </c>
      <c r="N878" t="s">
        <v>4513</v>
      </c>
      <c r="P878">
        <v>25.761381984022901</v>
      </c>
      <c r="Q878">
        <v>-80.191037987597497</v>
      </c>
      <c r="R878">
        <v>18</v>
      </c>
      <c r="U878" t="s">
        <v>4509</v>
      </c>
      <c r="V878" t="s">
        <v>4510</v>
      </c>
      <c r="W878" t="s">
        <v>4512</v>
      </c>
      <c r="X878" t="s">
        <v>1418</v>
      </c>
      <c r="Y878" t="s">
        <v>5</v>
      </c>
      <c r="Z878" t="s">
        <v>172</v>
      </c>
      <c r="AA878">
        <v>44773</v>
      </c>
      <c r="AB878" t="s">
        <v>4514</v>
      </c>
      <c r="AC878" t="s">
        <v>4515</v>
      </c>
      <c r="AD878">
        <v>30</v>
      </c>
      <c r="AJ878" t="s">
        <v>4510</v>
      </c>
    </row>
    <row r="879" spans="1:37">
      <c r="A879">
        <v>8089</v>
      </c>
      <c r="B879" t="s">
        <v>174</v>
      </c>
      <c r="C879" t="s">
        <v>3991</v>
      </c>
      <c r="D879" t="s">
        <v>4516</v>
      </c>
      <c r="E879" t="s">
        <v>164</v>
      </c>
      <c r="G879" t="s">
        <v>4517</v>
      </c>
      <c r="H879" t="s">
        <v>8005</v>
      </c>
      <c r="I879" t="s">
        <v>4518</v>
      </c>
      <c r="J879" t="s">
        <v>4519</v>
      </c>
      <c r="K879" t="s">
        <v>4520</v>
      </c>
      <c r="L879" t="s">
        <v>4521</v>
      </c>
      <c r="M879" t="s">
        <v>5</v>
      </c>
      <c r="N879">
        <v>82930</v>
      </c>
      <c r="O879" t="s">
        <v>4522</v>
      </c>
      <c r="P879">
        <v>41.283234489686599</v>
      </c>
      <c r="Q879">
        <v>-110.97371385767001</v>
      </c>
      <c r="R879">
        <v>500</v>
      </c>
      <c r="U879" t="s">
        <v>4523</v>
      </c>
      <c r="V879" t="s">
        <v>4524</v>
      </c>
      <c r="W879" t="s">
        <v>4525</v>
      </c>
      <c r="X879" t="s">
        <v>4521</v>
      </c>
      <c r="Y879" t="s">
        <v>5</v>
      </c>
      <c r="Z879" t="s">
        <v>312</v>
      </c>
      <c r="AA879">
        <v>45440</v>
      </c>
      <c r="AB879" t="s">
        <v>313</v>
      </c>
      <c r="AC879" t="s">
        <v>4526</v>
      </c>
      <c r="AD879">
        <v>15</v>
      </c>
      <c r="AF879" t="s">
        <v>4527</v>
      </c>
      <c r="AH879" t="s">
        <v>4528</v>
      </c>
      <c r="AJ879" t="s">
        <v>313</v>
      </c>
      <c r="AK879" t="s">
        <v>4529</v>
      </c>
    </row>
    <row r="880" spans="1:37">
      <c r="A880">
        <v>8090</v>
      </c>
      <c r="B880" t="s">
        <v>174</v>
      </c>
      <c r="C880" t="s">
        <v>3991</v>
      </c>
      <c r="D880" t="s">
        <v>4530</v>
      </c>
      <c r="E880" t="s">
        <v>176</v>
      </c>
      <c r="G880" t="s">
        <v>4204</v>
      </c>
      <c r="H880" t="s">
        <v>4531</v>
      </c>
      <c r="I880" t="s">
        <v>4532</v>
      </c>
      <c r="J880" t="s">
        <v>4533</v>
      </c>
      <c r="K880" t="s">
        <v>4534</v>
      </c>
      <c r="L880" t="s">
        <v>836</v>
      </c>
      <c r="M880" t="s">
        <v>5</v>
      </c>
      <c r="N880">
        <v>60173</v>
      </c>
      <c r="O880" t="s">
        <v>4535</v>
      </c>
      <c r="P880">
        <v>42.0520610776124</v>
      </c>
      <c r="Q880">
        <v>-88.032157858315699</v>
      </c>
      <c r="R880">
        <v>10</v>
      </c>
      <c r="U880" t="s">
        <v>4530</v>
      </c>
      <c r="V880" t="s">
        <v>4532</v>
      </c>
      <c r="W880" t="s">
        <v>4534</v>
      </c>
      <c r="X880" t="s">
        <v>836</v>
      </c>
      <c r="Y880" t="s">
        <v>5</v>
      </c>
      <c r="Z880" t="s">
        <v>8379</v>
      </c>
      <c r="AA880" t="s">
        <v>11222</v>
      </c>
      <c r="AB880" t="s">
        <v>4536</v>
      </c>
      <c r="AC880" t="s">
        <v>4537</v>
      </c>
      <c r="AD880">
        <v>28</v>
      </c>
      <c r="AF880" t="s">
        <v>11223</v>
      </c>
      <c r="AH880" t="s">
        <v>11225</v>
      </c>
      <c r="AJ880" t="s">
        <v>4538</v>
      </c>
      <c r="AK880" t="s">
        <v>11224</v>
      </c>
    </row>
    <row r="881" spans="1:37">
      <c r="A881">
        <v>8091</v>
      </c>
      <c r="B881" t="s">
        <v>174</v>
      </c>
      <c r="C881" t="s">
        <v>7</v>
      </c>
      <c r="D881" t="s">
        <v>5831</v>
      </c>
      <c r="E881" t="s">
        <v>164</v>
      </c>
      <c r="G881" t="s">
        <v>5611</v>
      </c>
      <c r="H881" t="s">
        <v>8998</v>
      </c>
      <c r="I881" t="s">
        <v>5832</v>
      </c>
      <c r="J881" t="s">
        <v>5833</v>
      </c>
      <c r="K881" t="s">
        <v>5834</v>
      </c>
      <c r="L881" t="s">
        <v>916</v>
      </c>
      <c r="M881" t="s">
        <v>5</v>
      </c>
      <c r="N881">
        <v>43604</v>
      </c>
      <c r="O881" t="s">
        <v>5835</v>
      </c>
      <c r="P881">
        <v>41.634436000000001</v>
      </c>
      <c r="Q881">
        <v>-83.551384999999996</v>
      </c>
      <c r="R881">
        <v>30</v>
      </c>
      <c r="U881" t="s">
        <v>5831</v>
      </c>
      <c r="V881" t="s">
        <v>5832</v>
      </c>
      <c r="W881" t="s">
        <v>5834</v>
      </c>
      <c r="X881" t="s">
        <v>916</v>
      </c>
      <c r="Y881" t="s">
        <v>3864</v>
      </c>
      <c r="Z881" t="s">
        <v>7932</v>
      </c>
      <c r="AA881">
        <v>45597</v>
      </c>
      <c r="AB881" t="s">
        <v>5832</v>
      </c>
      <c r="AC881" t="s">
        <v>9000</v>
      </c>
      <c r="AD881">
        <v>25</v>
      </c>
    </row>
    <row r="882" spans="1:37">
      <c r="A882">
        <v>8092</v>
      </c>
      <c r="B882" t="s">
        <v>174</v>
      </c>
      <c r="C882" t="s">
        <v>3991</v>
      </c>
      <c r="D882" t="s">
        <v>4539</v>
      </c>
      <c r="E882" t="s">
        <v>176</v>
      </c>
      <c r="G882" t="s">
        <v>4022</v>
      </c>
      <c r="H882" t="s">
        <v>4540</v>
      </c>
      <c r="I882" t="s">
        <v>4541</v>
      </c>
      <c r="J882" t="s">
        <v>4542</v>
      </c>
      <c r="K882" t="s">
        <v>4543</v>
      </c>
      <c r="L882" t="s">
        <v>436</v>
      </c>
      <c r="M882" t="s">
        <v>5</v>
      </c>
      <c r="N882">
        <v>48111</v>
      </c>
      <c r="O882" t="s">
        <v>4544</v>
      </c>
      <c r="P882">
        <v>42.235989170121698</v>
      </c>
      <c r="Q882">
        <v>-83.440319514484699</v>
      </c>
      <c r="R882">
        <v>220</v>
      </c>
      <c r="U882" t="s">
        <v>4539</v>
      </c>
      <c r="V882" t="s">
        <v>4541</v>
      </c>
      <c r="W882" t="s">
        <v>4545</v>
      </c>
      <c r="X882" t="s">
        <v>4546</v>
      </c>
      <c r="Y882" t="s">
        <v>311</v>
      </c>
      <c r="Z882" t="s">
        <v>172</v>
      </c>
      <c r="AA882">
        <v>44773</v>
      </c>
      <c r="AB882" t="s">
        <v>4547</v>
      </c>
      <c r="AC882" t="s">
        <v>4548</v>
      </c>
      <c r="AD882">
        <v>32</v>
      </c>
      <c r="AJ882" t="s">
        <v>4549</v>
      </c>
    </row>
    <row r="883" spans="1:37">
      <c r="A883">
        <v>8093</v>
      </c>
      <c r="B883" t="s">
        <v>174</v>
      </c>
      <c r="C883" t="s">
        <v>7</v>
      </c>
      <c r="D883" t="s">
        <v>7525</v>
      </c>
      <c r="E883" t="s">
        <v>176</v>
      </c>
      <c r="G883" t="s">
        <v>7519</v>
      </c>
      <c r="H883" t="s">
        <v>7994</v>
      </c>
      <c r="I883" t="s">
        <v>7527</v>
      </c>
      <c r="J883" t="s">
        <v>7528</v>
      </c>
      <c r="K883" t="s">
        <v>7529</v>
      </c>
      <c r="L883" t="s">
        <v>1045</v>
      </c>
      <c r="M883" t="s">
        <v>5</v>
      </c>
      <c r="N883">
        <v>85224</v>
      </c>
      <c r="O883" t="s">
        <v>7530</v>
      </c>
      <c r="P883">
        <v>33.303719999999998</v>
      </c>
      <c r="Q883">
        <v>-111.8796</v>
      </c>
      <c r="R883">
        <v>1000</v>
      </c>
      <c r="U883" t="s">
        <v>7525</v>
      </c>
      <c r="V883" t="s">
        <v>7527</v>
      </c>
      <c r="W883" t="s">
        <v>7529</v>
      </c>
      <c r="X883" t="s">
        <v>755</v>
      </c>
      <c r="Y883" t="s">
        <v>5</v>
      </c>
      <c r="Z883" t="s">
        <v>7853</v>
      </c>
      <c r="AA883" t="s">
        <v>7996</v>
      </c>
      <c r="AB883" t="s">
        <v>7527</v>
      </c>
      <c r="AC883" t="s">
        <v>7995</v>
      </c>
      <c r="AD883">
        <v>24</v>
      </c>
      <c r="AH883">
        <v>0</v>
      </c>
      <c r="AI883" t="s">
        <v>7533</v>
      </c>
      <c r="AJ883" t="s">
        <v>7532</v>
      </c>
    </row>
    <row r="884" spans="1:37">
      <c r="A884">
        <v>8094</v>
      </c>
      <c r="B884" t="s">
        <v>174</v>
      </c>
      <c r="C884" t="s">
        <v>3991</v>
      </c>
      <c r="D884" t="s">
        <v>4550</v>
      </c>
      <c r="E884" t="s">
        <v>164</v>
      </c>
      <c r="G884" t="s">
        <v>4279</v>
      </c>
      <c r="H884" t="s">
        <v>4279</v>
      </c>
      <c r="I884" t="s">
        <v>3046</v>
      </c>
      <c r="J884" t="s">
        <v>3053</v>
      </c>
      <c r="K884" t="s">
        <v>3054</v>
      </c>
      <c r="L884" t="s">
        <v>842</v>
      </c>
      <c r="M884" t="s">
        <v>5</v>
      </c>
      <c r="N884">
        <v>31601</v>
      </c>
      <c r="O884" t="s">
        <v>3055</v>
      </c>
      <c r="P884">
        <v>30.8018188375497</v>
      </c>
      <c r="Q884">
        <v>-83.286856716495194</v>
      </c>
      <c r="R884">
        <v>44</v>
      </c>
      <c r="U884" t="s">
        <v>2054</v>
      </c>
      <c r="V884" t="s">
        <v>3046</v>
      </c>
      <c r="W884" t="s">
        <v>2055</v>
      </c>
      <c r="X884" t="s">
        <v>2056</v>
      </c>
      <c r="Y884" t="s">
        <v>2057</v>
      </c>
      <c r="Z884" t="s">
        <v>172</v>
      </c>
      <c r="AA884">
        <v>44773</v>
      </c>
      <c r="AB884" t="s">
        <v>4551</v>
      </c>
      <c r="AC884" t="s">
        <v>3050</v>
      </c>
      <c r="AD884">
        <v>27</v>
      </c>
      <c r="AE884" t="s">
        <v>4552</v>
      </c>
      <c r="AJ884" t="s">
        <v>2059</v>
      </c>
    </row>
    <row r="885" spans="1:37">
      <c r="A885">
        <v>8095</v>
      </c>
      <c r="B885" t="s">
        <v>174</v>
      </c>
      <c r="C885" t="s">
        <v>7</v>
      </c>
      <c r="D885" t="s">
        <v>7518</v>
      </c>
      <c r="E885" t="s">
        <v>176</v>
      </c>
      <c r="G885" t="s">
        <v>7519</v>
      </c>
      <c r="H885" t="s">
        <v>7520</v>
      </c>
      <c r="I885" t="s">
        <v>7521</v>
      </c>
      <c r="J885" t="s">
        <v>7872</v>
      </c>
      <c r="K885" t="s">
        <v>5624</v>
      </c>
      <c r="L885" t="s">
        <v>170</v>
      </c>
      <c r="M885" t="s">
        <v>5</v>
      </c>
      <c r="N885">
        <v>94115</v>
      </c>
      <c r="O885" t="s">
        <v>7522</v>
      </c>
      <c r="P885">
        <v>38.092369181619397</v>
      </c>
      <c r="Q885">
        <v>-122.419101939763</v>
      </c>
      <c r="R885">
        <v>5</v>
      </c>
      <c r="U885" t="s">
        <v>7518</v>
      </c>
      <c r="V885" t="s">
        <v>7521</v>
      </c>
      <c r="W885" t="s">
        <v>5624</v>
      </c>
      <c r="X885" t="s">
        <v>170</v>
      </c>
      <c r="Y885" t="s">
        <v>5</v>
      </c>
      <c r="Z885" t="s">
        <v>7853</v>
      </c>
      <c r="AA885" t="s">
        <v>7871</v>
      </c>
      <c r="AB885" t="s">
        <v>7521</v>
      </c>
      <c r="AC885" t="s">
        <v>8147</v>
      </c>
      <c r="AD885">
        <v>23</v>
      </c>
      <c r="AE885" t="s">
        <v>7523</v>
      </c>
      <c r="AH885">
        <v>0</v>
      </c>
      <c r="AI885" t="s">
        <v>7524</v>
      </c>
      <c r="AJ885" t="s">
        <v>7521</v>
      </c>
    </row>
    <row r="886" spans="1:37">
      <c r="A886">
        <v>8096</v>
      </c>
      <c r="B886" t="s">
        <v>174</v>
      </c>
      <c r="C886" t="s">
        <v>3991</v>
      </c>
      <c r="D886" t="s">
        <v>4553</v>
      </c>
      <c r="E886" t="s">
        <v>164</v>
      </c>
      <c r="G886" t="s">
        <v>4554</v>
      </c>
      <c r="H886" t="s">
        <v>4222</v>
      </c>
      <c r="I886" t="s">
        <v>4555</v>
      </c>
      <c r="J886" t="s">
        <v>4556</v>
      </c>
      <c r="K886" t="s">
        <v>4557</v>
      </c>
      <c r="L886" t="s">
        <v>1357</v>
      </c>
      <c r="M886" t="s">
        <v>5</v>
      </c>
      <c r="N886" t="s">
        <v>4558</v>
      </c>
      <c r="O886" t="s">
        <v>4559</v>
      </c>
      <c r="P886">
        <v>40.817233425835198</v>
      </c>
      <c r="Q886">
        <v>-74.101552803797304</v>
      </c>
      <c r="R886">
        <v>100</v>
      </c>
      <c r="U886" t="s">
        <v>4560</v>
      </c>
      <c r="V886" t="s">
        <v>4561</v>
      </c>
      <c r="W886" t="s">
        <v>4562</v>
      </c>
      <c r="X886" t="s">
        <v>836</v>
      </c>
      <c r="Y886" t="s">
        <v>5</v>
      </c>
      <c r="Z886" t="s">
        <v>172</v>
      </c>
      <c r="AA886">
        <v>45289</v>
      </c>
      <c r="AB886" t="s">
        <v>4563</v>
      </c>
      <c r="AC886" t="s">
        <v>4564</v>
      </c>
      <c r="AD886">
        <v>30</v>
      </c>
    </row>
    <row r="887" spans="1:37">
      <c r="A887">
        <v>8097</v>
      </c>
      <c r="B887" t="s">
        <v>174</v>
      </c>
      <c r="C887" t="s">
        <v>3991</v>
      </c>
      <c r="D887" t="s">
        <v>2072</v>
      </c>
      <c r="E887" t="s">
        <v>176</v>
      </c>
      <c r="G887" t="s">
        <v>3992</v>
      </c>
      <c r="H887" t="s">
        <v>4222</v>
      </c>
      <c r="I887" t="s">
        <v>4565</v>
      </c>
      <c r="J887" t="s">
        <v>2074</v>
      </c>
      <c r="K887" t="s">
        <v>1556</v>
      </c>
      <c r="L887" t="s">
        <v>1045</v>
      </c>
      <c r="M887" t="s">
        <v>5</v>
      </c>
      <c r="N887">
        <v>85756</v>
      </c>
      <c r="O887" t="s">
        <v>2075</v>
      </c>
      <c r="P887">
        <v>32.125455089435398</v>
      </c>
      <c r="Q887">
        <v>-110.929678675975</v>
      </c>
      <c r="R887">
        <v>82</v>
      </c>
      <c r="U887" t="s">
        <v>2072</v>
      </c>
      <c r="V887" t="s">
        <v>4565</v>
      </c>
      <c r="W887" t="s">
        <v>1556</v>
      </c>
      <c r="X887" t="s">
        <v>1045</v>
      </c>
      <c r="Y887" t="s">
        <v>5</v>
      </c>
      <c r="Z887" t="s">
        <v>172</v>
      </c>
      <c r="AA887">
        <v>44773</v>
      </c>
      <c r="AB887" t="s">
        <v>4566</v>
      </c>
      <c r="AC887" t="s">
        <v>4567</v>
      </c>
      <c r="AD887">
        <v>23</v>
      </c>
      <c r="AE887" t="s">
        <v>4568</v>
      </c>
      <c r="AJ887" t="s">
        <v>4565</v>
      </c>
    </row>
    <row r="888" spans="1:37">
      <c r="A888">
        <v>8098</v>
      </c>
      <c r="B888" t="s">
        <v>174</v>
      </c>
      <c r="C888" t="s">
        <v>3991</v>
      </c>
      <c r="D888" t="s">
        <v>4569</v>
      </c>
      <c r="E888" t="s">
        <v>164</v>
      </c>
      <c r="G888" t="s">
        <v>4022</v>
      </c>
      <c r="H888" t="s">
        <v>4570</v>
      </c>
      <c r="I888" t="s">
        <v>4571</v>
      </c>
      <c r="J888" t="s">
        <v>4572</v>
      </c>
      <c r="K888" t="s">
        <v>254</v>
      </c>
      <c r="L888" t="s">
        <v>149</v>
      </c>
      <c r="M888" t="s">
        <v>6</v>
      </c>
      <c r="N888" t="s">
        <v>4573</v>
      </c>
      <c r="O888" t="s">
        <v>4574</v>
      </c>
      <c r="P888">
        <v>45.557123842084799</v>
      </c>
      <c r="Q888">
        <v>-73.586373117031201</v>
      </c>
      <c r="R888" t="s">
        <v>5</v>
      </c>
      <c r="U888" t="s">
        <v>4569</v>
      </c>
      <c r="V888" t="s">
        <v>4571</v>
      </c>
      <c r="W888" t="s">
        <v>254</v>
      </c>
      <c r="X888" t="s">
        <v>149</v>
      </c>
      <c r="Y888" t="s">
        <v>6</v>
      </c>
      <c r="Z888" t="s">
        <v>760</v>
      </c>
      <c r="AA888">
        <v>45336</v>
      </c>
      <c r="AB888" t="s">
        <v>313</v>
      </c>
      <c r="AC888" t="s">
        <v>4575</v>
      </c>
      <c r="AD888">
        <v>30</v>
      </c>
      <c r="AF888" t="s">
        <v>4576</v>
      </c>
      <c r="AH888" t="s">
        <v>4577</v>
      </c>
      <c r="AK888" t="s">
        <v>4578</v>
      </c>
    </row>
    <row r="889" spans="1:37">
      <c r="A889">
        <v>8099</v>
      </c>
      <c r="B889" t="s">
        <v>174</v>
      </c>
      <c r="C889" t="s">
        <v>3991</v>
      </c>
      <c r="D889" t="s">
        <v>4579</v>
      </c>
      <c r="E889" t="s">
        <v>176</v>
      </c>
      <c r="G889" t="s">
        <v>3992</v>
      </c>
      <c r="H889" t="s">
        <v>4222</v>
      </c>
      <c r="I889" t="s">
        <v>4580</v>
      </c>
      <c r="J889" t="s">
        <v>4581</v>
      </c>
      <c r="K889" t="s">
        <v>1403</v>
      </c>
      <c r="L889" t="s">
        <v>436</v>
      </c>
      <c r="M889" t="s">
        <v>5</v>
      </c>
      <c r="N889">
        <v>48108</v>
      </c>
      <c r="O889" t="s">
        <v>4582</v>
      </c>
      <c r="P889">
        <v>42.219465244296501</v>
      </c>
      <c r="Q889">
        <v>-83.732322387252395</v>
      </c>
      <c r="U889" t="s">
        <v>4579</v>
      </c>
      <c r="V889" t="s">
        <v>4580</v>
      </c>
      <c r="W889" t="s">
        <v>4583</v>
      </c>
      <c r="X889" t="s">
        <v>755</v>
      </c>
      <c r="Y889" t="s">
        <v>5</v>
      </c>
      <c r="Z889" t="s">
        <v>172</v>
      </c>
      <c r="AA889">
        <v>44773</v>
      </c>
      <c r="AB889" t="s">
        <v>4584</v>
      </c>
      <c r="AC889" t="s">
        <v>4585</v>
      </c>
      <c r="AD889">
        <v>27</v>
      </c>
      <c r="AE889" t="s">
        <v>4586</v>
      </c>
      <c r="AJ889" t="s">
        <v>4587</v>
      </c>
    </row>
    <row r="890" spans="1:37">
      <c r="A890">
        <v>8100</v>
      </c>
      <c r="B890" t="s">
        <v>174</v>
      </c>
      <c r="C890" t="s">
        <v>3991</v>
      </c>
      <c r="D890" t="s">
        <v>4588</v>
      </c>
      <c r="E890" t="s">
        <v>176</v>
      </c>
      <c r="G890" t="s">
        <v>4287</v>
      </c>
      <c r="H890" t="s">
        <v>4589</v>
      </c>
      <c r="I890" t="s">
        <v>4590</v>
      </c>
      <c r="J890" t="s">
        <v>4591</v>
      </c>
      <c r="K890" t="s">
        <v>4592</v>
      </c>
      <c r="L890" t="s">
        <v>3657</v>
      </c>
      <c r="M890" t="s">
        <v>5</v>
      </c>
      <c r="N890">
        <v>73105</v>
      </c>
      <c r="O890" t="s">
        <v>4593</v>
      </c>
      <c r="P890">
        <v>35.376927563295197</v>
      </c>
      <c r="Q890">
        <v>-97.542724362354505</v>
      </c>
      <c r="R890">
        <v>70</v>
      </c>
      <c r="U890" t="s">
        <v>4594</v>
      </c>
      <c r="V890" t="s">
        <v>4590</v>
      </c>
      <c r="W890" t="s">
        <v>4592</v>
      </c>
      <c r="X890" t="s">
        <v>3657</v>
      </c>
      <c r="Y890" t="s">
        <v>5</v>
      </c>
      <c r="Z890" t="s">
        <v>172</v>
      </c>
      <c r="AA890">
        <v>44773</v>
      </c>
      <c r="AB890" t="s">
        <v>4595</v>
      </c>
      <c r="AC890" t="s">
        <v>4596</v>
      </c>
      <c r="AD890">
        <v>22</v>
      </c>
      <c r="AJ890" t="s">
        <v>4590</v>
      </c>
    </row>
    <row r="891" spans="1:37">
      <c r="A891">
        <v>8101</v>
      </c>
      <c r="B891" t="s">
        <v>174</v>
      </c>
      <c r="C891" t="s">
        <v>3991</v>
      </c>
      <c r="D891" t="s">
        <v>4597</v>
      </c>
      <c r="E891" t="s">
        <v>164</v>
      </c>
      <c r="G891" t="s">
        <v>4155</v>
      </c>
      <c r="H891" t="s">
        <v>4598</v>
      </c>
      <c r="I891" t="s">
        <v>4599</v>
      </c>
      <c r="J891" t="s">
        <v>4600</v>
      </c>
      <c r="K891" t="s">
        <v>4601</v>
      </c>
      <c r="L891" t="s">
        <v>149</v>
      </c>
      <c r="M891" t="s">
        <v>6</v>
      </c>
      <c r="N891" t="s">
        <v>4602</v>
      </c>
      <c r="O891" t="s">
        <v>4603</v>
      </c>
      <c r="P891">
        <v>45.571509689363303</v>
      </c>
      <c r="Q891">
        <v>-73.776373745866493</v>
      </c>
      <c r="R891" t="s">
        <v>6</v>
      </c>
      <c r="U891" t="s">
        <v>4597</v>
      </c>
      <c r="V891" t="s">
        <v>4599</v>
      </c>
      <c r="W891" t="s">
        <v>254</v>
      </c>
      <c r="X891" t="s">
        <v>149</v>
      </c>
      <c r="Y891" t="s">
        <v>6</v>
      </c>
      <c r="Z891" t="s">
        <v>760</v>
      </c>
      <c r="AA891">
        <v>45336</v>
      </c>
      <c r="AB891" t="s">
        <v>313</v>
      </c>
      <c r="AC891" t="s">
        <v>4604</v>
      </c>
      <c r="AD891">
        <v>21</v>
      </c>
      <c r="AF891" t="s">
        <v>4605</v>
      </c>
      <c r="AH891" t="s">
        <v>4603</v>
      </c>
      <c r="AK891" t="s">
        <v>4606</v>
      </c>
    </row>
    <row r="892" spans="1:37">
      <c r="A892">
        <v>8102</v>
      </c>
      <c r="B892" t="s">
        <v>174</v>
      </c>
      <c r="C892" t="s">
        <v>7</v>
      </c>
      <c r="D892" t="s">
        <v>3915</v>
      </c>
      <c r="E892" t="s">
        <v>176</v>
      </c>
      <c r="G892" t="s">
        <v>7505</v>
      </c>
      <c r="H892" t="s">
        <v>7506</v>
      </c>
      <c r="I892" t="s">
        <v>3918</v>
      </c>
      <c r="J892" t="s">
        <v>3919</v>
      </c>
      <c r="K892" t="s">
        <v>3920</v>
      </c>
      <c r="L892" t="s">
        <v>1300</v>
      </c>
      <c r="M892" t="s">
        <v>5</v>
      </c>
      <c r="N892">
        <v>15108</v>
      </c>
      <c r="O892" t="s">
        <v>7507</v>
      </c>
      <c r="P892">
        <v>40.456380000000003</v>
      </c>
      <c r="Q892">
        <v>-80.176379999999995</v>
      </c>
      <c r="R892">
        <v>51</v>
      </c>
      <c r="U892" t="s">
        <v>3915</v>
      </c>
      <c r="V892" t="s">
        <v>3918</v>
      </c>
      <c r="W892" t="s">
        <v>3920</v>
      </c>
      <c r="X892" t="s">
        <v>1300</v>
      </c>
      <c r="Y892" t="s">
        <v>5</v>
      </c>
      <c r="Z892" t="s">
        <v>6355</v>
      </c>
      <c r="AA892">
        <v>45503</v>
      </c>
      <c r="AB892" t="s">
        <v>3918</v>
      </c>
      <c r="AC892" t="s">
        <v>7508</v>
      </c>
      <c r="AD892">
        <v>23</v>
      </c>
      <c r="AH892">
        <v>0</v>
      </c>
      <c r="AI892" t="s">
        <v>7510</v>
      </c>
      <c r="AJ892" t="s">
        <v>7509</v>
      </c>
    </row>
    <row r="893" spans="1:37">
      <c r="A893">
        <v>8103</v>
      </c>
      <c r="B893" t="s">
        <v>174</v>
      </c>
      <c r="C893" t="s">
        <v>7</v>
      </c>
      <c r="D893" t="s">
        <v>8629</v>
      </c>
      <c r="E893" t="s">
        <v>164</v>
      </c>
      <c r="G893" t="s">
        <v>8630</v>
      </c>
      <c r="H893" t="s">
        <v>9001</v>
      </c>
      <c r="I893" t="s">
        <v>8631</v>
      </c>
      <c r="J893" t="s">
        <v>8632</v>
      </c>
      <c r="K893" t="s">
        <v>1501</v>
      </c>
      <c r="L893" t="s">
        <v>740</v>
      </c>
      <c r="M893" t="s">
        <v>5</v>
      </c>
      <c r="N893" t="s">
        <v>8633</v>
      </c>
      <c r="O893" t="s">
        <v>8634</v>
      </c>
      <c r="P893">
        <v>42.398342484914998</v>
      </c>
      <c r="Q893">
        <v>-71.150069746341302</v>
      </c>
      <c r="R893">
        <v>5000</v>
      </c>
      <c r="U893" t="s">
        <v>8629</v>
      </c>
      <c r="V893" t="s">
        <v>8631</v>
      </c>
      <c r="W893" t="s">
        <v>1450</v>
      </c>
      <c r="Y893" t="s">
        <v>1452</v>
      </c>
      <c r="Z893" t="s">
        <v>7932</v>
      </c>
      <c r="AA893">
        <v>45689</v>
      </c>
      <c r="AB893" t="s">
        <v>8635</v>
      </c>
      <c r="AC893" t="s">
        <v>9002</v>
      </c>
      <c r="AD893">
        <v>18</v>
      </c>
      <c r="AH893">
        <v>0</v>
      </c>
    </row>
    <row r="894" spans="1:37">
      <c r="A894">
        <v>8104</v>
      </c>
      <c r="B894" t="s">
        <v>174</v>
      </c>
      <c r="C894" t="s">
        <v>3991</v>
      </c>
      <c r="D894" t="s">
        <v>4607</v>
      </c>
      <c r="E894" t="s">
        <v>164</v>
      </c>
      <c r="G894" t="s">
        <v>4608</v>
      </c>
      <c r="H894" t="s">
        <v>4609</v>
      </c>
      <c r="I894" t="s">
        <v>4610</v>
      </c>
      <c r="J894" t="s">
        <v>4611</v>
      </c>
      <c r="K894" t="s">
        <v>4612</v>
      </c>
      <c r="L894" t="s">
        <v>723</v>
      </c>
      <c r="M894" t="s">
        <v>5</v>
      </c>
      <c r="N894">
        <v>80020</v>
      </c>
      <c r="O894" t="s">
        <v>4613</v>
      </c>
      <c r="P894">
        <v>39.925859827204597</v>
      </c>
      <c r="Q894">
        <v>-105.09475563118001</v>
      </c>
      <c r="R894">
        <v>5</v>
      </c>
      <c r="U894" t="s">
        <v>4607</v>
      </c>
      <c r="V894" t="s">
        <v>4610</v>
      </c>
      <c r="W894" t="s">
        <v>4612</v>
      </c>
      <c r="X894" t="s">
        <v>723</v>
      </c>
      <c r="Y894" t="s">
        <v>5</v>
      </c>
      <c r="Z894" t="s">
        <v>172</v>
      </c>
      <c r="AA894">
        <v>44773</v>
      </c>
      <c r="AB894" t="s">
        <v>4614</v>
      </c>
      <c r="AC894" t="s">
        <v>4615</v>
      </c>
      <c r="AD894">
        <v>29</v>
      </c>
      <c r="AE894" t="s">
        <v>4616</v>
      </c>
      <c r="AJ894" t="s">
        <v>4617</v>
      </c>
    </row>
    <row r="895" spans="1:37">
      <c r="A895">
        <v>8105</v>
      </c>
      <c r="B895" t="s">
        <v>161</v>
      </c>
      <c r="C895" t="s">
        <v>3991</v>
      </c>
      <c r="D895" t="s">
        <v>4618</v>
      </c>
      <c r="E895" t="s">
        <v>164</v>
      </c>
      <c r="G895" t="s">
        <v>4022</v>
      </c>
      <c r="H895" t="s">
        <v>4619</v>
      </c>
      <c r="I895" t="s">
        <v>4620</v>
      </c>
      <c r="J895" t="s">
        <v>4621</v>
      </c>
      <c r="K895" t="s">
        <v>1403</v>
      </c>
      <c r="L895" t="s">
        <v>436</v>
      </c>
      <c r="M895" t="s">
        <v>5</v>
      </c>
      <c r="N895" t="s">
        <v>4622</v>
      </c>
      <c r="O895" t="s">
        <v>4623</v>
      </c>
      <c r="P895">
        <v>42.226020873019102</v>
      </c>
      <c r="Q895">
        <v>-83.7203236134945</v>
      </c>
      <c r="R895">
        <v>5</v>
      </c>
      <c r="U895" t="s">
        <v>4618</v>
      </c>
      <c r="V895" t="s">
        <v>4620</v>
      </c>
      <c r="W895" t="s">
        <v>1403</v>
      </c>
      <c r="X895" t="s">
        <v>436</v>
      </c>
      <c r="Y895" t="s">
        <v>5</v>
      </c>
      <c r="Z895" t="s">
        <v>312</v>
      </c>
      <c r="AA895">
        <v>45412</v>
      </c>
      <c r="AB895" t="s">
        <v>313</v>
      </c>
      <c r="AC895" t="s">
        <v>8148</v>
      </c>
      <c r="AD895">
        <v>26</v>
      </c>
      <c r="AF895" t="s">
        <v>4624</v>
      </c>
      <c r="AH895" t="s">
        <v>4625</v>
      </c>
      <c r="AK895" t="s">
        <v>4626</v>
      </c>
    </row>
    <row r="896" spans="1:37">
      <c r="A896">
        <v>8106</v>
      </c>
      <c r="B896" t="s">
        <v>174</v>
      </c>
      <c r="C896" t="s">
        <v>3991</v>
      </c>
      <c r="D896" t="s">
        <v>8276</v>
      </c>
      <c r="E896" t="s">
        <v>164</v>
      </c>
      <c r="G896" t="s">
        <v>4287</v>
      </c>
      <c r="H896" t="s">
        <v>9003</v>
      </c>
      <c r="I896" t="s">
        <v>8277</v>
      </c>
      <c r="J896" t="s">
        <v>8280</v>
      </c>
      <c r="K896" t="s">
        <v>855</v>
      </c>
      <c r="L896" t="s">
        <v>170</v>
      </c>
      <c r="M896" t="s">
        <v>5</v>
      </c>
      <c r="N896">
        <v>95054</v>
      </c>
      <c r="O896" t="s">
        <v>8281</v>
      </c>
      <c r="P896">
        <v>37.389990009331797</v>
      </c>
      <c r="Q896">
        <v>-121.96102830613199</v>
      </c>
      <c r="R896">
        <v>12</v>
      </c>
      <c r="U896" t="s">
        <v>3956</v>
      </c>
      <c r="V896" t="s">
        <v>8278</v>
      </c>
      <c r="W896" t="s">
        <v>8279</v>
      </c>
      <c r="X896" t="s">
        <v>2535</v>
      </c>
      <c r="Y896" t="s">
        <v>907</v>
      </c>
      <c r="Z896" t="s">
        <v>7932</v>
      </c>
      <c r="AA896">
        <v>45580</v>
      </c>
      <c r="AB896" t="s">
        <v>313</v>
      </c>
      <c r="AC896" t="s">
        <v>9004</v>
      </c>
      <c r="AD896">
        <v>16</v>
      </c>
      <c r="AF896" t="s">
        <v>8273</v>
      </c>
      <c r="AH896" t="s">
        <v>8275</v>
      </c>
      <c r="AK896" t="s">
        <v>8274</v>
      </c>
    </row>
    <row r="897" spans="1:37">
      <c r="A897">
        <v>8107</v>
      </c>
      <c r="B897" t="s">
        <v>174</v>
      </c>
      <c r="C897" t="s">
        <v>3991</v>
      </c>
      <c r="D897" t="s">
        <v>4627</v>
      </c>
      <c r="E897" t="s">
        <v>176</v>
      </c>
      <c r="G897" t="s">
        <v>3992</v>
      </c>
      <c r="H897" t="s">
        <v>4222</v>
      </c>
      <c r="I897" t="s">
        <v>4628</v>
      </c>
      <c r="J897" t="s">
        <v>4629</v>
      </c>
      <c r="K897" t="s">
        <v>4630</v>
      </c>
      <c r="L897" t="s">
        <v>836</v>
      </c>
      <c r="M897" t="s">
        <v>5</v>
      </c>
      <c r="N897">
        <v>60062</v>
      </c>
      <c r="O897" t="s">
        <v>4631</v>
      </c>
      <c r="P897">
        <v>42.146325346323401</v>
      </c>
      <c r="Q897">
        <v>-87.846425237935406</v>
      </c>
      <c r="U897" t="s">
        <v>4632</v>
      </c>
      <c r="V897" t="s">
        <v>4628</v>
      </c>
      <c r="W897" t="s">
        <v>4630</v>
      </c>
      <c r="X897" t="s">
        <v>836</v>
      </c>
      <c r="Y897" t="s">
        <v>5</v>
      </c>
      <c r="Z897" t="s">
        <v>172</v>
      </c>
      <c r="AA897">
        <v>45289</v>
      </c>
      <c r="AB897" t="s">
        <v>4633</v>
      </c>
      <c r="AC897" t="s">
        <v>4634</v>
      </c>
      <c r="AD897">
        <v>30</v>
      </c>
      <c r="AE897" t="s">
        <v>4635</v>
      </c>
    </row>
    <row r="898" spans="1:37">
      <c r="A898">
        <v>8108</v>
      </c>
      <c r="B898" t="s">
        <v>392</v>
      </c>
      <c r="C898" t="s">
        <v>3991</v>
      </c>
      <c r="D898" t="s">
        <v>4636</v>
      </c>
      <c r="E898" t="s">
        <v>176</v>
      </c>
      <c r="G898" t="s">
        <v>3992</v>
      </c>
      <c r="H898" t="s">
        <v>4222</v>
      </c>
      <c r="I898" t="s">
        <v>4637</v>
      </c>
      <c r="J898" t="s">
        <v>4638</v>
      </c>
      <c r="K898" t="s">
        <v>1237</v>
      </c>
      <c r="L898" t="s">
        <v>308</v>
      </c>
      <c r="M898" t="s">
        <v>5</v>
      </c>
      <c r="N898">
        <v>37416</v>
      </c>
      <c r="O898" t="s">
        <v>4639</v>
      </c>
      <c r="P898">
        <v>35.077100000000002</v>
      </c>
      <c r="Q898">
        <v>-85.130560000000003</v>
      </c>
      <c r="R898">
        <v>5500</v>
      </c>
      <c r="U898" t="s">
        <v>4640</v>
      </c>
      <c r="V898" t="s">
        <v>2207</v>
      </c>
      <c r="W898" t="s">
        <v>2208</v>
      </c>
      <c r="Y898" t="s">
        <v>907</v>
      </c>
      <c r="Z898" t="s">
        <v>7932</v>
      </c>
      <c r="AA898">
        <v>45627</v>
      </c>
      <c r="AB898" t="s">
        <v>4641</v>
      </c>
      <c r="AC898" t="s">
        <v>9005</v>
      </c>
      <c r="AD898">
        <v>17</v>
      </c>
    </row>
    <row r="899" spans="1:37">
      <c r="A899">
        <v>8109</v>
      </c>
      <c r="B899" t="s">
        <v>174</v>
      </c>
      <c r="C899" t="s">
        <v>7</v>
      </c>
      <c r="D899" t="s">
        <v>7462</v>
      </c>
      <c r="E899" t="s">
        <v>176</v>
      </c>
      <c r="G899" t="s">
        <v>4022</v>
      </c>
      <c r="H899" t="s">
        <v>5233</v>
      </c>
      <c r="I899" t="s">
        <v>7463</v>
      </c>
      <c r="J899" t="s">
        <v>7464</v>
      </c>
      <c r="K899" t="s">
        <v>1222</v>
      </c>
      <c r="L899" t="s">
        <v>170</v>
      </c>
      <c r="M899" t="s">
        <v>5</v>
      </c>
      <c r="N899">
        <v>90025</v>
      </c>
      <c r="P899">
        <v>34.047885000000001</v>
      </c>
      <c r="Q899">
        <v>-118.46141799999999</v>
      </c>
      <c r="R899">
        <v>60</v>
      </c>
      <c r="U899" t="s">
        <v>7462</v>
      </c>
      <c r="V899" t="s">
        <v>7463</v>
      </c>
      <c r="W899" t="s">
        <v>1222</v>
      </c>
      <c r="X899" t="s">
        <v>170</v>
      </c>
      <c r="Y899" t="s">
        <v>3864</v>
      </c>
      <c r="Z899" t="s">
        <v>6355</v>
      </c>
      <c r="AA899">
        <v>45497</v>
      </c>
      <c r="AB899" t="s">
        <v>7463</v>
      </c>
      <c r="AC899" t="s">
        <v>7465</v>
      </c>
      <c r="AD899">
        <v>26</v>
      </c>
      <c r="AH899">
        <v>0</v>
      </c>
      <c r="AI899" t="s">
        <v>7467</v>
      </c>
      <c r="AJ899" t="s">
        <v>7466</v>
      </c>
    </row>
    <row r="900" spans="1:37">
      <c r="A900">
        <v>8110</v>
      </c>
      <c r="B900" t="s">
        <v>174</v>
      </c>
      <c r="C900" t="s">
        <v>3991</v>
      </c>
      <c r="D900" t="s">
        <v>4642</v>
      </c>
      <c r="E900" t="s">
        <v>164</v>
      </c>
      <c r="G900" t="s">
        <v>4022</v>
      </c>
      <c r="H900" t="s">
        <v>4317</v>
      </c>
      <c r="I900" t="s">
        <v>4643</v>
      </c>
      <c r="J900" t="s">
        <v>4644</v>
      </c>
      <c r="K900" t="s">
        <v>4645</v>
      </c>
      <c r="L900" t="s">
        <v>1857</v>
      </c>
      <c r="M900" t="s">
        <v>5</v>
      </c>
      <c r="N900" t="s">
        <v>4646</v>
      </c>
      <c r="O900" t="s">
        <v>4647</v>
      </c>
      <c r="P900">
        <v>38.976862502652999</v>
      </c>
      <c r="Q900">
        <v>-76.503028747309799</v>
      </c>
      <c r="R900">
        <v>380</v>
      </c>
      <c r="U900" t="s">
        <v>4648</v>
      </c>
      <c r="V900" t="s">
        <v>4649</v>
      </c>
      <c r="W900" t="s">
        <v>4650</v>
      </c>
      <c r="X900" t="s">
        <v>1357</v>
      </c>
      <c r="Y900" t="s">
        <v>5</v>
      </c>
      <c r="Z900" t="s">
        <v>760</v>
      </c>
      <c r="AA900">
        <v>45336</v>
      </c>
      <c r="AB900" t="s">
        <v>4649</v>
      </c>
      <c r="AC900" t="s">
        <v>4651</v>
      </c>
      <c r="AD900">
        <v>30</v>
      </c>
    </row>
    <row r="901" spans="1:37">
      <c r="A901">
        <v>8111</v>
      </c>
      <c r="B901" t="s">
        <v>174</v>
      </c>
      <c r="C901" t="s">
        <v>3991</v>
      </c>
      <c r="D901" t="s">
        <v>4642</v>
      </c>
      <c r="E901" t="s">
        <v>164</v>
      </c>
      <c r="G901" t="s">
        <v>4022</v>
      </c>
      <c r="H901" t="s">
        <v>4317</v>
      </c>
      <c r="I901" t="s">
        <v>4643</v>
      </c>
      <c r="J901" t="s">
        <v>4652</v>
      </c>
      <c r="K901" t="s">
        <v>981</v>
      </c>
      <c r="L901" t="s">
        <v>740</v>
      </c>
      <c r="M901" t="s">
        <v>5</v>
      </c>
      <c r="N901" t="s">
        <v>4653</v>
      </c>
      <c r="O901" t="s">
        <v>4654</v>
      </c>
      <c r="P901">
        <v>42.354256350180599</v>
      </c>
      <c r="Q901">
        <v>-71.061841788992496</v>
      </c>
      <c r="R901">
        <v>380</v>
      </c>
      <c r="U901" t="s">
        <v>4648</v>
      </c>
      <c r="V901" t="s">
        <v>4649</v>
      </c>
      <c r="W901" t="s">
        <v>4650</v>
      </c>
      <c r="X901" t="s">
        <v>1357</v>
      </c>
      <c r="Y901" t="s">
        <v>5</v>
      </c>
      <c r="Z901" t="s">
        <v>760</v>
      </c>
      <c r="AA901">
        <v>45336</v>
      </c>
      <c r="AB901" t="s">
        <v>4649</v>
      </c>
      <c r="AC901" t="s">
        <v>4651</v>
      </c>
      <c r="AD901">
        <v>30</v>
      </c>
    </row>
    <row r="902" spans="1:37">
      <c r="A902">
        <v>8112</v>
      </c>
      <c r="B902" t="s">
        <v>174</v>
      </c>
      <c r="C902" t="s">
        <v>3991</v>
      </c>
      <c r="D902" t="s">
        <v>4642</v>
      </c>
      <c r="E902" t="s">
        <v>164</v>
      </c>
      <c r="G902" t="s">
        <v>4022</v>
      </c>
      <c r="H902" t="s">
        <v>4317</v>
      </c>
      <c r="I902" t="s">
        <v>4643</v>
      </c>
      <c r="J902" t="s">
        <v>4655</v>
      </c>
      <c r="K902" t="s">
        <v>1000</v>
      </c>
      <c r="L902" t="s">
        <v>997</v>
      </c>
      <c r="M902" t="s">
        <v>6</v>
      </c>
      <c r="N902" t="s">
        <v>4656</v>
      </c>
      <c r="O902" t="s">
        <v>4657</v>
      </c>
      <c r="P902">
        <v>51.045725348428597</v>
      </c>
      <c r="Q902">
        <v>-114.069791630997</v>
      </c>
      <c r="R902">
        <v>380</v>
      </c>
      <c r="U902" t="s">
        <v>4648</v>
      </c>
      <c r="V902" t="s">
        <v>4649</v>
      </c>
      <c r="W902" t="s">
        <v>4650</v>
      </c>
      <c r="X902" t="s">
        <v>1357</v>
      </c>
      <c r="Y902" t="s">
        <v>5</v>
      </c>
      <c r="Z902" t="s">
        <v>760</v>
      </c>
      <c r="AA902">
        <v>45336</v>
      </c>
      <c r="AB902" t="s">
        <v>4649</v>
      </c>
      <c r="AC902" t="s">
        <v>4651</v>
      </c>
      <c r="AD902">
        <v>30</v>
      </c>
    </row>
    <row r="903" spans="1:37">
      <c r="A903">
        <v>8113</v>
      </c>
      <c r="B903" t="s">
        <v>174</v>
      </c>
      <c r="C903" t="s">
        <v>3991</v>
      </c>
      <c r="D903" t="s">
        <v>4642</v>
      </c>
      <c r="E903" t="s">
        <v>164</v>
      </c>
      <c r="G903" t="s">
        <v>4022</v>
      </c>
      <c r="H903" t="s">
        <v>4317</v>
      </c>
      <c r="I903" t="s">
        <v>4643</v>
      </c>
      <c r="J903" t="s">
        <v>4658</v>
      </c>
      <c r="K903" t="s">
        <v>1483</v>
      </c>
      <c r="L903" t="s">
        <v>755</v>
      </c>
      <c r="M903" t="s">
        <v>5</v>
      </c>
      <c r="N903">
        <v>77057</v>
      </c>
      <c r="O903" t="s">
        <v>4659</v>
      </c>
      <c r="P903">
        <v>29.749773581469299</v>
      </c>
      <c r="Q903">
        <v>-95.481916287508795</v>
      </c>
      <c r="R903">
        <v>380</v>
      </c>
      <c r="U903" t="s">
        <v>4648</v>
      </c>
      <c r="V903" t="s">
        <v>4649</v>
      </c>
      <c r="W903" t="s">
        <v>4650</v>
      </c>
      <c r="X903" t="s">
        <v>1357</v>
      </c>
      <c r="Y903" t="s">
        <v>5</v>
      </c>
      <c r="Z903" t="s">
        <v>760</v>
      </c>
      <c r="AA903">
        <v>45336</v>
      </c>
      <c r="AB903" t="s">
        <v>4649</v>
      </c>
      <c r="AC903" t="s">
        <v>4651</v>
      </c>
      <c r="AD903">
        <v>30</v>
      </c>
    </row>
    <row r="904" spans="1:37">
      <c r="A904">
        <v>8114</v>
      </c>
      <c r="B904" t="s">
        <v>174</v>
      </c>
      <c r="C904" t="s">
        <v>3991</v>
      </c>
      <c r="D904" t="s">
        <v>4642</v>
      </c>
      <c r="E904" t="s">
        <v>164</v>
      </c>
      <c r="G904" t="s">
        <v>4022</v>
      </c>
      <c r="H904" t="s">
        <v>4317</v>
      </c>
      <c r="I904" t="s">
        <v>4643</v>
      </c>
      <c r="J904" t="s">
        <v>4660</v>
      </c>
      <c r="K904" t="s">
        <v>3821</v>
      </c>
      <c r="L904" t="s">
        <v>808</v>
      </c>
      <c r="M904" t="s">
        <v>5</v>
      </c>
      <c r="N904">
        <v>10018</v>
      </c>
      <c r="O904" t="s">
        <v>4661</v>
      </c>
      <c r="P904">
        <v>40.7522411197221</v>
      </c>
      <c r="Q904">
        <v>-73.982352389046099</v>
      </c>
      <c r="R904">
        <v>380</v>
      </c>
      <c r="U904" t="s">
        <v>4648</v>
      </c>
      <c r="V904" t="s">
        <v>4649</v>
      </c>
      <c r="W904" t="s">
        <v>4650</v>
      </c>
      <c r="X904" t="s">
        <v>1357</v>
      </c>
      <c r="Y904" t="s">
        <v>5</v>
      </c>
      <c r="Z904" t="s">
        <v>760</v>
      </c>
      <c r="AA904">
        <v>45336</v>
      </c>
      <c r="AB904" t="s">
        <v>4649</v>
      </c>
      <c r="AC904" t="s">
        <v>4651</v>
      </c>
      <c r="AD904">
        <v>30</v>
      </c>
    </row>
    <row r="905" spans="1:37">
      <c r="A905">
        <v>8115</v>
      </c>
      <c r="B905" t="s">
        <v>174</v>
      </c>
      <c r="C905" t="s">
        <v>3991</v>
      </c>
      <c r="D905" t="s">
        <v>4642</v>
      </c>
      <c r="E905" t="s">
        <v>164</v>
      </c>
      <c r="G905" t="s">
        <v>4022</v>
      </c>
      <c r="H905" t="s">
        <v>4317</v>
      </c>
      <c r="I905" t="s">
        <v>4643</v>
      </c>
      <c r="J905" t="s">
        <v>4662</v>
      </c>
      <c r="K905" t="s">
        <v>217</v>
      </c>
      <c r="L905" t="s">
        <v>214</v>
      </c>
      <c r="M905" t="s">
        <v>5</v>
      </c>
      <c r="N905" t="s">
        <v>4663</v>
      </c>
      <c r="O905" t="s">
        <v>4664</v>
      </c>
      <c r="P905">
        <v>43.670598885214403</v>
      </c>
      <c r="Q905">
        <v>-79.387282087095798</v>
      </c>
      <c r="R905">
        <v>380</v>
      </c>
      <c r="U905" t="s">
        <v>4648</v>
      </c>
      <c r="V905" t="s">
        <v>4649</v>
      </c>
      <c r="W905" t="s">
        <v>4650</v>
      </c>
      <c r="X905" t="s">
        <v>1357</v>
      </c>
      <c r="Y905" t="s">
        <v>5</v>
      </c>
      <c r="Z905" t="s">
        <v>760</v>
      </c>
      <c r="AA905">
        <v>45336</v>
      </c>
      <c r="AB905" t="s">
        <v>4649</v>
      </c>
      <c r="AC905" t="s">
        <v>4651</v>
      </c>
      <c r="AD905">
        <v>30</v>
      </c>
    </row>
    <row r="906" spans="1:37">
      <c r="A906">
        <v>8116</v>
      </c>
      <c r="B906" t="s">
        <v>174</v>
      </c>
      <c r="C906" t="s">
        <v>7</v>
      </c>
      <c r="D906" t="s">
        <v>8857</v>
      </c>
      <c r="E906" t="s">
        <v>164</v>
      </c>
      <c r="G906" t="s">
        <v>4022</v>
      </c>
      <c r="H906" t="s">
        <v>4317</v>
      </c>
      <c r="I906" t="s">
        <v>8858</v>
      </c>
      <c r="J906" t="s">
        <v>8859</v>
      </c>
      <c r="K906" t="s">
        <v>8860</v>
      </c>
      <c r="L906" t="s">
        <v>1300</v>
      </c>
      <c r="M906" t="s">
        <v>5</v>
      </c>
      <c r="N906">
        <v>19350</v>
      </c>
      <c r="P906">
        <v>39.793581599315999</v>
      </c>
      <c r="Q906">
        <v>-75.742639432992803</v>
      </c>
      <c r="R906">
        <v>5</v>
      </c>
      <c r="U906" t="s">
        <v>8857</v>
      </c>
      <c r="V906" t="s">
        <v>8861</v>
      </c>
      <c r="W906" t="s">
        <v>4016</v>
      </c>
      <c r="X906" t="s">
        <v>2056</v>
      </c>
      <c r="Y906" t="s">
        <v>2057</v>
      </c>
      <c r="Z906" t="s">
        <v>7932</v>
      </c>
      <c r="AA906">
        <v>45692</v>
      </c>
      <c r="AB906" t="s">
        <v>8858</v>
      </c>
      <c r="AC906" t="s">
        <v>8862</v>
      </c>
      <c r="AD906">
        <v>14</v>
      </c>
    </row>
    <row r="907" spans="1:37">
      <c r="A907">
        <v>8117</v>
      </c>
      <c r="B907" t="s">
        <v>174</v>
      </c>
      <c r="C907" t="s">
        <v>7</v>
      </c>
      <c r="D907" t="s">
        <v>8932</v>
      </c>
      <c r="E907" t="s">
        <v>164</v>
      </c>
      <c r="G907" t="s">
        <v>4022</v>
      </c>
      <c r="H907" t="s">
        <v>9009</v>
      </c>
      <c r="I907" t="s">
        <v>8933</v>
      </c>
      <c r="J907" t="s">
        <v>8934</v>
      </c>
      <c r="K907" t="s">
        <v>6381</v>
      </c>
      <c r="L907" t="s">
        <v>755</v>
      </c>
      <c r="M907" t="s">
        <v>5</v>
      </c>
      <c r="N907">
        <v>75039</v>
      </c>
      <c r="O907" t="s">
        <v>8935</v>
      </c>
      <c r="P907">
        <v>32.9003585537248</v>
      </c>
      <c r="Q907">
        <v>-96.952991917957206</v>
      </c>
      <c r="U907" t="s">
        <v>8936</v>
      </c>
      <c r="V907" t="s">
        <v>8933</v>
      </c>
      <c r="W907" t="s">
        <v>6381</v>
      </c>
      <c r="X907" t="s">
        <v>755</v>
      </c>
      <c r="Y907" t="s">
        <v>5</v>
      </c>
      <c r="Z907" t="s">
        <v>7932</v>
      </c>
      <c r="AA907">
        <v>45698</v>
      </c>
      <c r="AB907" t="s">
        <v>8937</v>
      </c>
      <c r="AC907" t="s">
        <v>9006</v>
      </c>
      <c r="AD907">
        <v>18</v>
      </c>
      <c r="AF907" t="s">
        <v>8938</v>
      </c>
      <c r="AK907" t="s">
        <v>8939</v>
      </c>
    </row>
    <row r="908" spans="1:37">
      <c r="A908">
        <v>8118</v>
      </c>
      <c r="B908" t="s">
        <v>174</v>
      </c>
      <c r="C908" t="s">
        <v>7</v>
      </c>
      <c r="D908" t="s">
        <v>8945</v>
      </c>
      <c r="E908" t="s">
        <v>164</v>
      </c>
      <c r="G908" t="s">
        <v>9007</v>
      </c>
      <c r="H908" t="s">
        <v>9007</v>
      </c>
      <c r="I908" t="s">
        <v>8940</v>
      </c>
      <c r="J908" t="s">
        <v>8941</v>
      </c>
      <c r="K908" t="s">
        <v>8942</v>
      </c>
      <c r="L908" t="s">
        <v>8943</v>
      </c>
      <c r="M908" t="s">
        <v>5</v>
      </c>
      <c r="N908">
        <v>4084</v>
      </c>
      <c r="O908" t="s">
        <v>8944</v>
      </c>
      <c r="P908">
        <v>43.749025380892</v>
      </c>
      <c r="Q908">
        <v>-70.539521813492996</v>
      </c>
      <c r="R908">
        <v>50</v>
      </c>
      <c r="U908" t="s">
        <v>8945</v>
      </c>
      <c r="V908" t="s">
        <v>8940</v>
      </c>
      <c r="W908" t="s">
        <v>981</v>
      </c>
      <c r="X908" t="s">
        <v>740</v>
      </c>
      <c r="Y908" t="s">
        <v>5</v>
      </c>
      <c r="Z908" t="s">
        <v>312</v>
      </c>
      <c r="AA908">
        <v>45699</v>
      </c>
      <c r="AB908" t="s">
        <v>8946</v>
      </c>
      <c r="AC908" t="s">
        <v>9008</v>
      </c>
      <c r="AD908">
        <v>32</v>
      </c>
    </row>
    <row r="909" spans="1:37">
      <c r="A909">
        <v>8119</v>
      </c>
      <c r="B909" t="s">
        <v>174</v>
      </c>
      <c r="C909" t="s">
        <v>7</v>
      </c>
      <c r="D909" t="s">
        <v>8951</v>
      </c>
      <c r="E909" t="s">
        <v>164</v>
      </c>
      <c r="G909" t="s">
        <v>8950</v>
      </c>
      <c r="H909" t="s">
        <v>8950</v>
      </c>
      <c r="I909" t="s">
        <v>8952</v>
      </c>
      <c r="J909" t="s">
        <v>8953</v>
      </c>
      <c r="K909" t="s">
        <v>6672</v>
      </c>
      <c r="L909" t="s">
        <v>1857</v>
      </c>
      <c r="M909" t="s">
        <v>5</v>
      </c>
      <c r="N909">
        <v>21045</v>
      </c>
      <c r="P909">
        <v>39.190531623602602</v>
      </c>
      <c r="Q909">
        <v>-76.815944684657396</v>
      </c>
      <c r="R909">
        <v>5000</v>
      </c>
      <c r="U909" t="s">
        <v>8951</v>
      </c>
      <c r="V909" t="s">
        <v>8952</v>
      </c>
      <c r="W909" t="s">
        <v>6672</v>
      </c>
      <c r="X909" t="s">
        <v>1857</v>
      </c>
      <c r="Y909" t="s">
        <v>5</v>
      </c>
      <c r="Z909" t="s">
        <v>312</v>
      </c>
      <c r="AA909">
        <v>45699</v>
      </c>
      <c r="AB909" t="s">
        <v>8946</v>
      </c>
      <c r="AC909" t="s">
        <v>9010</v>
      </c>
      <c r="AD909">
        <v>24</v>
      </c>
    </row>
    <row r="910" spans="1:37">
      <c r="A910">
        <v>8120</v>
      </c>
      <c r="B910" t="s">
        <v>174</v>
      </c>
      <c r="C910" t="s">
        <v>7</v>
      </c>
      <c r="D910" t="s">
        <v>8954</v>
      </c>
      <c r="E910" t="s">
        <v>164</v>
      </c>
      <c r="G910" t="s">
        <v>4022</v>
      </c>
      <c r="H910" t="s">
        <v>4022</v>
      </c>
      <c r="I910" t="s">
        <v>8955</v>
      </c>
      <c r="K910" t="s">
        <v>8957</v>
      </c>
      <c r="L910" t="s">
        <v>170</v>
      </c>
      <c r="M910" t="s">
        <v>5</v>
      </c>
      <c r="N910">
        <v>92679</v>
      </c>
      <c r="O910" t="s">
        <v>8956</v>
      </c>
      <c r="R910">
        <v>50</v>
      </c>
      <c r="U910" t="s">
        <v>8954</v>
      </c>
      <c r="V910" t="s">
        <v>8955</v>
      </c>
      <c r="W910" t="s">
        <v>8957</v>
      </c>
      <c r="X910" t="s">
        <v>170</v>
      </c>
      <c r="Y910" t="s">
        <v>5</v>
      </c>
      <c r="Z910" t="s">
        <v>312</v>
      </c>
      <c r="AA910">
        <v>45699</v>
      </c>
      <c r="AB910" t="s">
        <v>8946</v>
      </c>
      <c r="AC910" t="s">
        <v>9011</v>
      </c>
      <c r="AD910">
        <v>22</v>
      </c>
    </row>
    <row r="911" spans="1:37">
      <c r="A911">
        <v>8121</v>
      </c>
      <c r="B911" t="s">
        <v>174</v>
      </c>
      <c r="C911" t="s">
        <v>7</v>
      </c>
      <c r="D911" t="s">
        <v>9048</v>
      </c>
      <c r="E911" t="s">
        <v>164</v>
      </c>
      <c r="G911" t="s">
        <v>9049</v>
      </c>
      <c r="H911" t="s">
        <v>9050</v>
      </c>
      <c r="I911" t="s">
        <v>9051</v>
      </c>
      <c r="J911" t="s">
        <v>9054</v>
      </c>
      <c r="K911" t="s">
        <v>6604</v>
      </c>
      <c r="L911" t="s">
        <v>170</v>
      </c>
      <c r="M911" t="s">
        <v>5</v>
      </c>
      <c r="N911">
        <v>90404</v>
      </c>
      <c r="O911" t="s">
        <v>9055</v>
      </c>
      <c r="P911">
        <v>34.0253452604994</v>
      </c>
      <c r="Q911">
        <v>-118.47677946032201</v>
      </c>
      <c r="R911">
        <v>5</v>
      </c>
      <c r="U911" t="s">
        <v>9048</v>
      </c>
      <c r="V911" t="s">
        <v>9052</v>
      </c>
      <c r="X911" t="s">
        <v>170</v>
      </c>
      <c r="Y911" t="s">
        <v>5</v>
      </c>
      <c r="Z911" t="s">
        <v>312</v>
      </c>
      <c r="AA911">
        <v>45702</v>
      </c>
      <c r="AB911" t="s">
        <v>9024</v>
      </c>
      <c r="AC911" t="s">
        <v>9053</v>
      </c>
      <c r="AD911">
        <v>29</v>
      </c>
    </row>
    <row r="912" spans="1:37">
      <c r="A912">
        <v>8122</v>
      </c>
      <c r="B912" t="s">
        <v>174</v>
      </c>
      <c r="C912" t="s">
        <v>7</v>
      </c>
      <c r="D912" t="s">
        <v>9128</v>
      </c>
      <c r="E912" t="s">
        <v>164</v>
      </c>
      <c r="G912" t="s">
        <v>4469</v>
      </c>
      <c r="H912" t="s">
        <v>9129</v>
      </c>
      <c r="I912" t="s">
        <v>9130</v>
      </c>
      <c r="K912" t="s">
        <v>4583</v>
      </c>
      <c r="L912" t="s">
        <v>755</v>
      </c>
      <c r="M912" t="s">
        <v>5</v>
      </c>
      <c r="P912">
        <v>29.424099999999999</v>
      </c>
      <c r="Q912">
        <v>-98.493600000000001</v>
      </c>
      <c r="U912" t="s">
        <v>9131</v>
      </c>
      <c r="V912" t="s">
        <v>9132</v>
      </c>
      <c r="W912" t="s">
        <v>3218</v>
      </c>
      <c r="X912" t="s">
        <v>1300</v>
      </c>
      <c r="Y912" t="s">
        <v>5</v>
      </c>
      <c r="Z912" t="s">
        <v>7932</v>
      </c>
      <c r="AA912">
        <v>45867</v>
      </c>
      <c r="AB912" t="s">
        <v>9133</v>
      </c>
      <c r="AC912" t="s">
        <v>9134</v>
      </c>
      <c r="AD912">
        <v>19</v>
      </c>
      <c r="AE912" t="s">
        <v>9135</v>
      </c>
    </row>
    <row r="913" spans="1:37">
      <c r="A913">
        <v>8123</v>
      </c>
      <c r="B913" t="s">
        <v>174</v>
      </c>
      <c r="C913" t="s">
        <v>7</v>
      </c>
      <c r="D913" t="s">
        <v>9188</v>
      </c>
      <c r="E913" t="s">
        <v>164</v>
      </c>
      <c r="G913" t="s">
        <v>4022</v>
      </c>
      <c r="H913" t="s">
        <v>4022</v>
      </c>
      <c r="I913" t="s">
        <v>9189</v>
      </c>
      <c r="J913" t="s">
        <v>9190</v>
      </c>
      <c r="K913" t="s">
        <v>835</v>
      </c>
      <c r="L913" t="s">
        <v>836</v>
      </c>
      <c r="M913" t="s">
        <v>5</v>
      </c>
      <c r="N913">
        <v>60654</v>
      </c>
      <c r="P913">
        <v>41.889000000000003</v>
      </c>
      <c r="Q913">
        <v>-87.632199999999997</v>
      </c>
      <c r="U913" t="s">
        <v>9188</v>
      </c>
      <c r="V913" t="s">
        <v>9189</v>
      </c>
      <c r="W913" t="s">
        <v>1605</v>
      </c>
      <c r="Y913" t="s">
        <v>907</v>
      </c>
      <c r="Z913" t="s">
        <v>7932</v>
      </c>
      <c r="AA913">
        <v>45867</v>
      </c>
      <c r="AB913" t="s">
        <v>9191</v>
      </c>
      <c r="AC913" t="s">
        <v>10347</v>
      </c>
      <c r="AD913">
        <v>25</v>
      </c>
      <c r="AE913" t="s">
        <v>9192</v>
      </c>
    </row>
    <row r="914" spans="1:37">
      <c r="A914">
        <v>8124</v>
      </c>
      <c r="B914" t="s">
        <v>174</v>
      </c>
      <c r="C914" t="s">
        <v>7</v>
      </c>
      <c r="D914" t="s">
        <v>9226</v>
      </c>
      <c r="E914" t="s">
        <v>164</v>
      </c>
      <c r="G914" t="s">
        <v>4022</v>
      </c>
      <c r="H914" t="s">
        <v>4317</v>
      </c>
      <c r="I914" t="s">
        <v>9227</v>
      </c>
      <c r="M914" t="s">
        <v>5</v>
      </c>
      <c r="U914" t="s">
        <v>9226</v>
      </c>
      <c r="V914" t="s">
        <v>9227</v>
      </c>
      <c r="Z914" t="s">
        <v>7932</v>
      </c>
      <c r="AA914">
        <v>45867</v>
      </c>
      <c r="AB914" t="s">
        <v>9227</v>
      </c>
      <c r="AC914" t="s">
        <v>10348</v>
      </c>
      <c r="AD914">
        <v>20</v>
      </c>
    </row>
    <row r="915" spans="1:37">
      <c r="A915">
        <v>8125</v>
      </c>
      <c r="B915" t="s">
        <v>174</v>
      </c>
      <c r="C915" t="s">
        <v>7</v>
      </c>
      <c r="D915" t="s">
        <v>9243</v>
      </c>
      <c r="E915" t="s">
        <v>164</v>
      </c>
      <c r="G915" t="s">
        <v>4022</v>
      </c>
      <c r="H915" t="s">
        <v>9244</v>
      </c>
      <c r="I915" t="s">
        <v>9245</v>
      </c>
      <c r="J915" t="s">
        <v>9246</v>
      </c>
      <c r="K915" t="s">
        <v>9247</v>
      </c>
      <c r="L915" t="s">
        <v>1300</v>
      </c>
      <c r="M915" t="s">
        <v>5</v>
      </c>
      <c r="N915">
        <v>19442</v>
      </c>
      <c r="P915">
        <v>40.1325</v>
      </c>
      <c r="Q915">
        <v>-75.572800000000001</v>
      </c>
      <c r="R915">
        <v>320</v>
      </c>
      <c r="U915" t="s">
        <v>9243</v>
      </c>
      <c r="V915" t="s">
        <v>9245</v>
      </c>
      <c r="W915" t="s">
        <v>9247</v>
      </c>
      <c r="X915" t="s">
        <v>1300</v>
      </c>
      <c r="Y915" t="s">
        <v>5</v>
      </c>
      <c r="Z915" t="s">
        <v>7932</v>
      </c>
      <c r="AA915">
        <v>45867</v>
      </c>
      <c r="AB915" t="s">
        <v>9248</v>
      </c>
      <c r="AC915" t="s">
        <v>10349</v>
      </c>
      <c r="AD915">
        <v>22</v>
      </c>
    </row>
    <row r="916" spans="1:37">
      <c r="A916">
        <v>8126</v>
      </c>
      <c r="B916" t="s">
        <v>174</v>
      </c>
      <c r="C916" t="s">
        <v>7</v>
      </c>
      <c r="D916" t="s">
        <v>9249</v>
      </c>
      <c r="E916" t="s">
        <v>164</v>
      </c>
      <c r="G916" t="s">
        <v>9251</v>
      </c>
      <c r="H916" t="s">
        <v>9250</v>
      </c>
      <c r="I916" t="s">
        <v>9252</v>
      </c>
      <c r="J916" t="s">
        <v>9253</v>
      </c>
      <c r="K916" t="s">
        <v>9254</v>
      </c>
      <c r="L916" t="s">
        <v>916</v>
      </c>
      <c r="M916" t="s">
        <v>5</v>
      </c>
      <c r="N916">
        <v>43061</v>
      </c>
      <c r="O916" t="s">
        <v>9255</v>
      </c>
      <c r="P916">
        <v>40.224600000000002</v>
      </c>
      <c r="Q916">
        <v>-83.195499999999996</v>
      </c>
      <c r="U916" t="s">
        <v>9249</v>
      </c>
      <c r="V916" t="s">
        <v>9252</v>
      </c>
      <c r="W916" t="s">
        <v>9254</v>
      </c>
      <c r="X916" t="s">
        <v>916</v>
      </c>
      <c r="Y916" t="s">
        <v>5</v>
      </c>
      <c r="Z916" t="s">
        <v>7932</v>
      </c>
      <c r="AA916">
        <v>45867</v>
      </c>
      <c r="AB916" t="s">
        <v>9256</v>
      </c>
      <c r="AC916" t="s">
        <v>10350</v>
      </c>
      <c r="AD916">
        <v>27</v>
      </c>
    </row>
    <row r="917" spans="1:37">
      <c r="A917">
        <v>8127</v>
      </c>
      <c r="B917" t="s">
        <v>174</v>
      </c>
      <c r="C917" t="s">
        <v>7</v>
      </c>
      <c r="D917" t="s">
        <v>9311</v>
      </c>
      <c r="E917" t="s">
        <v>164</v>
      </c>
      <c r="G917" t="s">
        <v>4022</v>
      </c>
      <c r="H917" t="s">
        <v>5582</v>
      </c>
      <c r="I917" t="s">
        <v>9312</v>
      </c>
      <c r="J917" t="s">
        <v>9313</v>
      </c>
      <c r="K917" t="s">
        <v>835</v>
      </c>
      <c r="L917" t="s">
        <v>836</v>
      </c>
      <c r="M917" t="s">
        <v>5</v>
      </c>
      <c r="N917">
        <v>60654</v>
      </c>
      <c r="O917" t="s">
        <v>9314</v>
      </c>
      <c r="P917">
        <v>41.889299999999999</v>
      </c>
      <c r="Q917">
        <v>-87.632099999999994</v>
      </c>
      <c r="U917" t="s">
        <v>9311</v>
      </c>
      <c r="V917" t="s">
        <v>9312</v>
      </c>
      <c r="W917" t="s">
        <v>986</v>
      </c>
      <c r="X917" t="s">
        <v>987</v>
      </c>
      <c r="Y917" t="s">
        <v>5</v>
      </c>
      <c r="Z917" t="s">
        <v>7932</v>
      </c>
      <c r="AA917">
        <v>45872</v>
      </c>
      <c r="AB917" t="s">
        <v>9315</v>
      </c>
      <c r="AC917" t="s">
        <v>9316</v>
      </c>
      <c r="AD917">
        <v>29</v>
      </c>
    </row>
    <row r="918" spans="1:37">
      <c r="A918">
        <v>8128</v>
      </c>
      <c r="B918" t="s">
        <v>174</v>
      </c>
      <c r="C918" t="s">
        <v>7</v>
      </c>
      <c r="D918" t="s">
        <v>9530</v>
      </c>
      <c r="E918" t="s">
        <v>164</v>
      </c>
      <c r="G918" t="s">
        <v>9251</v>
      </c>
      <c r="H918" t="s">
        <v>9531</v>
      </c>
      <c r="I918" t="s">
        <v>9532</v>
      </c>
      <c r="J918" t="s">
        <v>9533</v>
      </c>
      <c r="K918" t="s">
        <v>3122</v>
      </c>
      <c r="L918" t="s">
        <v>170</v>
      </c>
      <c r="M918" t="s">
        <v>5</v>
      </c>
      <c r="N918">
        <v>94551</v>
      </c>
      <c r="O918" t="s">
        <v>9534</v>
      </c>
      <c r="P918">
        <v>37.691699999999997</v>
      </c>
      <c r="Q918">
        <v>-121.76609999999999</v>
      </c>
      <c r="R918">
        <v>10</v>
      </c>
      <c r="U918" t="s">
        <v>9530</v>
      </c>
      <c r="V918" t="s">
        <v>9532</v>
      </c>
      <c r="W918" t="s">
        <v>3122</v>
      </c>
      <c r="X918" t="s">
        <v>170</v>
      </c>
      <c r="Y918" t="s">
        <v>5</v>
      </c>
      <c r="Z918" t="s">
        <v>7932</v>
      </c>
      <c r="AA918">
        <v>45872</v>
      </c>
      <c r="AB918" t="s">
        <v>313</v>
      </c>
      <c r="AC918" t="s">
        <v>9535</v>
      </c>
      <c r="AD918">
        <v>26</v>
      </c>
      <c r="AF918" t="s">
        <v>9536</v>
      </c>
      <c r="AH918" t="s">
        <v>9534</v>
      </c>
      <c r="AK918" t="s">
        <v>9537</v>
      </c>
    </row>
    <row r="919" spans="1:37">
      <c r="A919">
        <v>8129</v>
      </c>
      <c r="B919" t="s">
        <v>174</v>
      </c>
      <c r="C919" t="s">
        <v>7</v>
      </c>
      <c r="D919" t="s">
        <v>9559</v>
      </c>
      <c r="E919" t="s">
        <v>176</v>
      </c>
      <c r="G919" t="s">
        <v>9251</v>
      </c>
      <c r="H919" t="s">
        <v>9560</v>
      </c>
      <c r="I919" t="s">
        <v>9561</v>
      </c>
      <c r="J919" t="s">
        <v>9562</v>
      </c>
      <c r="K919" t="s">
        <v>835</v>
      </c>
      <c r="L919" t="s">
        <v>836</v>
      </c>
      <c r="M919" t="s">
        <v>5</v>
      </c>
      <c r="N919">
        <v>60601</v>
      </c>
      <c r="O919" t="s">
        <v>9563</v>
      </c>
      <c r="P919">
        <v>41.886400000000002</v>
      </c>
      <c r="Q919">
        <v>-87.622600000000006</v>
      </c>
      <c r="U919" t="s">
        <v>9564</v>
      </c>
      <c r="V919" t="s">
        <v>9561</v>
      </c>
      <c r="W919" t="s">
        <v>835</v>
      </c>
      <c r="X919" t="s">
        <v>836</v>
      </c>
      <c r="Y919" t="s">
        <v>5</v>
      </c>
      <c r="Z919" t="s">
        <v>7932</v>
      </c>
      <c r="AA919">
        <v>45872</v>
      </c>
      <c r="AB919" t="s">
        <v>313</v>
      </c>
      <c r="AC919" t="s">
        <v>10351</v>
      </c>
      <c r="AD919">
        <v>28</v>
      </c>
      <c r="AF919" t="s">
        <v>9565</v>
      </c>
      <c r="AH919" t="s">
        <v>9563</v>
      </c>
      <c r="AK919" t="s">
        <v>9566</v>
      </c>
    </row>
    <row r="920" spans="1:37">
      <c r="A920">
        <v>8130</v>
      </c>
      <c r="B920" t="s">
        <v>174</v>
      </c>
      <c r="C920" t="s">
        <v>7</v>
      </c>
      <c r="D920" t="s">
        <v>9621</v>
      </c>
      <c r="E920" t="s">
        <v>164</v>
      </c>
      <c r="G920" t="s">
        <v>9251</v>
      </c>
      <c r="H920" t="s">
        <v>9622</v>
      </c>
      <c r="I920" t="s">
        <v>9613</v>
      </c>
      <c r="J920" t="s">
        <v>9614</v>
      </c>
      <c r="K920" t="s">
        <v>6491</v>
      </c>
      <c r="L920" t="s">
        <v>1613</v>
      </c>
      <c r="M920" t="s">
        <v>5</v>
      </c>
      <c r="N920">
        <v>23603</v>
      </c>
      <c r="O920" t="s">
        <v>9615</v>
      </c>
      <c r="P920">
        <v>37.113199999999999</v>
      </c>
      <c r="Q920">
        <v>-76.531899999999993</v>
      </c>
      <c r="R920">
        <v>50</v>
      </c>
      <c r="U920" t="s">
        <v>9621</v>
      </c>
      <c r="V920" t="s">
        <v>9613</v>
      </c>
      <c r="W920" t="s">
        <v>9617</v>
      </c>
      <c r="X920" t="s">
        <v>1606</v>
      </c>
      <c r="Y920" t="s">
        <v>907</v>
      </c>
      <c r="Z920" t="s">
        <v>7932</v>
      </c>
      <c r="AA920">
        <v>45873</v>
      </c>
      <c r="AB920" t="s">
        <v>313</v>
      </c>
      <c r="AC920" t="s">
        <v>10337</v>
      </c>
      <c r="AD920">
        <v>30</v>
      </c>
      <c r="AF920" t="s">
        <v>9618</v>
      </c>
      <c r="AH920" t="s">
        <v>9620</v>
      </c>
      <c r="AK920" t="s">
        <v>9619</v>
      </c>
    </row>
    <row r="921" spans="1:37">
      <c r="A921">
        <v>8131</v>
      </c>
      <c r="B921" t="s">
        <v>174</v>
      </c>
      <c r="C921" t="s">
        <v>7</v>
      </c>
      <c r="D921" t="s">
        <v>9635</v>
      </c>
      <c r="E921" t="s">
        <v>164</v>
      </c>
      <c r="G921" t="s">
        <v>4022</v>
      </c>
      <c r="H921" t="s">
        <v>9636</v>
      </c>
      <c r="I921" t="s">
        <v>9637</v>
      </c>
      <c r="J921" t="s">
        <v>9638</v>
      </c>
      <c r="K921" t="s">
        <v>3040</v>
      </c>
      <c r="L921" t="s">
        <v>842</v>
      </c>
      <c r="M921" t="s">
        <v>5</v>
      </c>
      <c r="N921">
        <v>30346</v>
      </c>
      <c r="P921">
        <v>33.924100000000003</v>
      </c>
      <c r="Q921">
        <v>-84.341099999999997</v>
      </c>
      <c r="U921" t="s">
        <v>9635</v>
      </c>
      <c r="V921" t="s">
        <v>9639</v>
      </c>
      <c r="W921" t="s">
        <v>9640</v>
      </c>
      <c r="Y921" t="s">
        <v>327</v>
      </c>
      <c r="Z921" t="s">
        <v>7932</v>
      </c>
      <c r="AA921">
        <v>45873</v>
      </c>
      <c r="AB921" t="s">
        <v>313</v>
      </c>
      <c r="AC921" t="s">
        <v>10352</v>
      </c>
      <c r="AD921">
        <v>28</v>
      </c>
      <c r="AF921" t="s">
        <v>9641</v>
      </c>
      <c r="AH921" t="s">
        <v>9643</v>
      </c>
      <c r="AK921" t="s">
        <v>9642</v>
      </c>
    </row>
    <row r="922" spans="1:37">
      <c r="A922">
        <v>8132</v>
      </c>
      <c r="B922" t="s">
        <v>198</v>
      </c>
      <c r="C922" t="s">
        <v>7</v>
      </c>
      <c r="D922" t="s">
        <v>9203</v>
      </c>
      <c r="E922" t="s">
        <v>164</v>
      </c>
      <c r="G922" t="s">
        <v>9655</v>
      </c>
      <c r="H922" t="s">
        <v>7768</v>
      </c>
      <c r="I922" t="s">
        <v>9205</v>
      </c>
      <c r="K922" t="s">
        <v>6680</v>
      </c>
      <c r="L922" t="s">
        <v>1045</v>
      </c>
      <c r="M922" t="s">
        <v>5</v>
      </c>
      <c r="P922">
        <v>33.415199999999999</v>
      </c>
      <c r="Q922">
        <v>-111.83150000000001</v>
      </c>
      <c r="U922" t="s">
        <v>9203</v>
      </c>
      <c r="V922" t="s">
        <v>9205</v>
      </c>
      <c r="W922" t="s">
        <v>1390</v>
      </c>
      <c r="X922" t="s">
        <v>755</v>
      </c>
      <c r="Y922" t="s">
        <v>5</v>
      </c>
      <c r="Z922" t="s">
        <v>7932</v>
      </c>
      <c r="AA922">
        <v>45873</v>
      </c>
      <c r="AB922" t="s">
        <v>9216</v>
      </c>
      <c r="AC922" t="s">
        <v>10353</v>
      </c>
      <c r="AD922">
        <v>21</v>
      </c>
      <c r="AE922" t="s">
        <v>9217</v>
      </c>
    </row>
    <row r="923" spans="1:37">
      <c r="A923">
        <v>8133</v>
      </c>
      <c r="B923" t="s">
        <v>198</v>
      </c>
      <c r="C923" t="s">
        <v>7</v>
      </c>
      <c r="D923" t="s">
        <v>9203</v>
      </c>
      <c r="E923" t="s">
        <v>164</v>
      </c>
      <c r="G923" t="s">
        <v>9655</v>
      </c>
      <c r="H923" t="s">
        <v>7768</v>
      </c>
      <c r="I923" t="s">
        <v>9205</v>
      </c>
      <c r="J923" t="s">
        <v>9218</v>
      </c>
      <c r="K923" t="s">
        <v>10354</v>
      </c>
      <c r="L923" t="s">
        <v>9219</v>
      </c>
      <c r="M923" t="s">
        <v>5</v>
      </c>
      <c r="P923">
        <v>35.084400000000002</v>
      </c>
      <c r="Q923">
        <v>-106.6504</v>
      </c>
      <c r="U923" t="s">
        <v>9203</v>
      </c>
      <c r="V923" t="s">
        <v>9205</v>
      </c>
      <c r="W923" t="s">
        <v>1390</v>
      </c>
      <c r="X923" t="s">
        <v>755</v>
      </c>
      <c r="Y923" t="s">
        <v>5</v>
      </c>
      <c r="Z923" t="s">
        <v>7932</v>
      </c>
      <c r="AA923">
        <v>45873</v>
      </c>
      <c r="AB923" t="s">
        <v>9220</v>
      </c>
      <c r="AC923" t="s">
        <v>10353</v>
      </c>
      <c r="AD923">
        <v>21</v>
      </c>
      <c r="AE923" t="s">
        <v>9221</v>
      </c>
    </row>
    <row r="924" spans="1:37">
      <c r="A924">
        <v>8134</v>
      </c>
      <c r="B924" t="s">
        <v>174</v>
      </c>
      <c r="C924" t="s">
        <v>7</v>
      </c>
      <c r="D924" t="s">
        <v>9222</v>
      </c>
      <c r="E924" t="s">
        <v>164</v>
      </c>
      <c r="G924" t="s">
        <v>9655</v>
      </c>
      <c r="H924" t="s">
        <v>7768</v>
      </c>
      <c r="I924" t="s">
        <v>9205</v>
      </c>
      <c r="J924" t="s">
        <v>9223</v>
      </c>
      <c r="K924" t="s">
        <v>2670</v>
      </c>
      <c r="L924" t="s">
        <v>214</v>
      </c>
      <c r="M924" t="s">
        <v>6</v>
      </c>
      <c r="N924" t="s">
        <v>9224</v>
      </c>
      <c r="P924">
        <v>43.4345</v>
      </c>
      <c r="Q924">
        <v>-79.721400000000003</v>
      </c>
      <c r="U924" t="s">
        <v>9203</v>
      </c>
      <c r="V924" t="s">
        <v>9205</v>
      </c>
      <c r="W924" t="s">
        <v>1390</v>
      </c>
      <c r="X924" t="s">
        <v>755</v>
      </c>
      <c r="Y924" t="s">
        <v>5</v>
      </c>
      <c r="Z924" t="s">
        <v>7932</v>
      </c>
      <c r="AA924">
        <v>45873</v>
      </c>
      <c r="AB924" t="s">
        <v>9220</v>
      </c>
      <c r="AC924" t="s">
        <v>10353</v>
      </c>
      <c r="AD924">
        <v>21</v>
      </c>
      <c r="AE924" t="s">
        <v>9225</v>
      </c>
    </row>
    <row r="925" spans="1:37">
      <c r="A925">
        <v>8135</v>
      </c>
      <c r="B925" t="s">
        <v>174</v>
      </c>
      <c r="C925" t="s">
        <v>7</v>
      </c>
      <c r="D925" t="s">
        <v>9304</v>
      </c>
      <c r="E925" t="s">
        <v>164</v>
      </c>
      <c r="G925" t="s">
        <v>9655</v>
      </c>
      <c r="H925" t="s">
        <v>7768</v>
      </c>
      <c r="I925" t="s">
        <v>9305</v>
      </c>
      <c r="J925" t="s">
        <v>9306</v>
      </c>
      <c r="K925" t="s">
        <v>9307</v>
      </c>
      <c r="L925" t="s">
        <v>1357</v>
      </c>
      <c r="M925" t="s">
        <v>5</v>
      </c>
      <c r="N925" t="s">
        <v>9308</v>
      </c>
      <c r="O925" t="s">
        <v>9309</v>
      </c>
      <c r="P925">
        <v>40.540100000000002</v>
      </c>
      <c r="Q925">
        <v>-74.455399999999997</v>
      </c>
      <c r="U925" t="s">
        <v>9304</v>
      </c>
      <c r="V925" t="s">
        <v>9305</v>
      </c>
      <c r="W925" t="s">
        <v>9307</v>
      </c>
      <c r="X925" t="s">
        <v>1357</v>
      </c>
      <c r="Y925" t="s">
        <v>5</v>
      </c>
      <c r="Z925" t="s">
        <v>7932</v>
      </c>
      <c r="AA925">
        <v>45873</v>
      </c>
      <c r="AB925" t="s">
        <v>9310</v>
      </c>
      <c r="AC925" t="s">
        <v>10355</v>
      </c>
      <c r="AD925">
        <v>26</v>
      </c>
    </row>
    <row r="926" spans="1:37">
      <c r="A926">
        <v>8136</v>
      </c>
      <c r="B926" t="s">
        <v>174</v>
      </c>
      <c r="C926" t="s">
        <v>7</v>
      </c>
      <c r="D926" t="s">
        <v>9324</v>
      </c>
      <c r="E926" t="s">
        <v>164</v>
      </c>
      <c r="G926" t="s">
        <v>9655</v>
      </c>
      <c r="H926" t="s">
        <v>7768</v>
      </c>
      <c r="I926" t="s">
        <v>9325</v>
      </c>
      <c r="K926" t="s">
        <v>9326</v>
      </c>
      <c r="L926" t="s">
        <v>1045</v>
      </c>
      <c r="M926" t="s">
        <v>5</v>
      </c>
      <c r="P926">
        <v>33.435699999999997</v>
      </c>
      <c r="Q926">
        <v>-112.3496</v>
      </c>
      <c r="U926" t="s">
        <v>9324</v>
      </c>
      <c r="V926" t="s">
        <v>9325</v>
      </c>
      <c r="W926" t="s">
        <v>6145</v>
      </c>
      <c r="X926" t="s">
        <v>755</v>
      </c>
      <c r="Y926" t="s">
        <v>5</v>
      </c>
      <c r="Z926" t="s">
        <v>7932</v>
      </c>
      <c r="AA926">
        <v>45873</v>
      </c>
      <c r="AB926" t="s">
        <v>9327</v>
      </c>
      <c r="AC926" t="s">
        <v>9328</v>
      </c>
      <c r="AD926">
        <v>27</v>
      </c>
      <c r="AE926" t="s">
        <v>9329</v>
      </c>
    </row>
    <row r="927" spans="1:37">
      <c r="A927">
        <v>8137</v>
      </c>
      <c r="B927" t="s">
        <v>174</v>
      </c>
      <c r="C927" t="s">
        <v>7</v>
      </c>
      <c r="D927" t="s">
        <v>9330</v>
      </c>
      <c r="E927" t="s">
        <v>164</v>
      </c>
      <c r="G927" t="s">
        <v>9655</v>
      </c>
      <c r="H927" t="s">
        <v>7768</v>
      </c>
      <c r="I927" t="s">
        <v>9331</v>
      </c>
      <c r="K927" t="s">
        <v>9332</v>
      </c>
      <c r="L927" t="s">
        <v>170</v>
      </c>
      <c r="M927" t="s">
        <v>5</v>
      </c>
      <c r="P927">
        <v>33.678899999999999</v>
      </c>
      <c r="Q927">
        <v>-117.15219999999999</v>
      </c>
      <c r="U927" t="s">
        <v>9330</v>
      </c>
      <c r="V927" t="s">
        <v>9331</v>
      </c>
      <c r="W927" t="s">
        <v>1483</v>
      </c>
      <c r="X927" t="s">
        <v>755</v>
      </c>
      <c r="Y927" t="s">
        <v>5</v>
      </c>
      <c r="Z927" t="s">
        <v>7932</v>
      </c>
      <c r="AA927">
        <v>45873</v>
      </c>
      <c r="AB927" t="s">
        <v>9327</v>
      </c>
      <c r="AC927" t="s">
        <v>9333</v>
      </c>
      <c r="AD927">
        <v>28</v>
      </c>
    </row>
    <row r="928" spans="1:37">
      <c r="A928">
        <v>8138</v>
      </c>
      <c r="B928" t="s">
        <v>392</v>
      </c>
      <c r="C928" t="s">
        <v>7</v>
      </c>
      <c r="D928" t="s">
        <v>9340</v>
      </c>
      <c r="E928" t="s">
        <v>164</v>
      </c>
      <c r="G928" t="s">
        <v>9655</v>
      </c>
      <c r="H928" t="s">
        <v>7768</v>
      </c>
      <c r="I928" t="s">
        <v>9341</v>
      </c>
      <c r="K928" t="s">
        <v>9342</v>
      </c>
      <c r="L928" t="s">
        <v>170</v>
      </c>
      <c r="M928" t="s">
        <v>5</v>
      </c>
      <c r="P928">
        <v>32.962800000000001</v>
      </c>
      <c r="Q928">
        <v>-17.036100000000001</v>
      </c>
      <c r="U928" t="s">
        <v>9340</v>
      </c>
      <c r="V928" t="s">
        <v>9341</v>
      </c>
      <c r="W928" t="s">
        <v>9343</v>
      </c>
      <c r="X928" t="s">
        <v>1045</v>
      </c>
      <c r="Y928" t="s">
        <v>5</v>
      </c>
      <c r="Z928" t="s">
        <v>7932</v>
      </c>
      <c r="AA928">
        <v>45873</v>
      </c>
      <c r="AB928" t="s">
        <v>9344</v>
      </c>
      <c r="AC928" t="s">
        <v>9345</v>
      </c>
      <c r="AD928">
        <v>22</v>
      </c>
      <c r="AE928" t="s">
        <v>9346</v>
      </c>
    </row>
    <row r="929" spans="1:37">
      <c r="A929">
        <v>8139</v>
      </c>
      <c r="B929" t="s">
        <v>198</v>
      </c>
      <c r="C929" t="s">
        <v>7</v>
      </c>
      <c r="D929" t="s">
        <v>9347</v>
      </c>
      <c r="E929" t="s">
        <v>164</v>
      </c>
      <c r="G929" t="s">
        <v>9655</v>
      </c>
      <c r="H929" t="s">
        <v>7768</v>
      </c>
      <c r="I929" t="s">
        <v>9348</v>
      </c>
      <c r="K929" t="s">
        <v>9349</v>
      </c>
      <c r="L929" t="s">
        <v>1045</v>
      </c>
      <c r="M929" t="s">
        <v>5</v>
      </c>
      <c r="P929">
        <v>34.901400000000002</v>
      </c>
      <c r="Q929">
        <v>-110.111</v>
      </c>
      <c r="U929" t="s">
        <v>9351</v>
      </c>
      <c r="V929" t="s">
        <v>9355</v>
      </c>
      <c r="W929" t="s">
        <v>9352</v>
      </c>
      <c r="X929" t="s">
        <v>9353</v>
      </c>
      <c r="Y929" t="s">
        <v>9354</v>
      </c>
      <c r="Z929" t="s">
        <v>7932</v>
      </c>
      <c r="AA929">
        <v>45873</v>
      </c>
      <c r="AB929" t="s">
        <v>9350</v>
      </c>
      <c r="AC929" t="s">
        <v>10356</v>
      </c>
      <c r="AD929">
        <v>40</v>
      </c>
      <c r="AE929" t="s">
        <v>9356</v>
      </c>
    </row>
    <row r="930" spans="1:37">
      <c r="A930">
        <v>8140</v>
      </c>
      <c r="B930" t="s">
        <v>198</v>
      </c>
      <c r="C930" t="s">
        <v>7</v>
      </c>
      <c r="D930" t="s">
        <v>9357</v>
      </c>
      <c r="E930" t="s">
        <v>164</v>
      </c>
      <c r="G930" t="s">
        <v>9655</v>
      </c>
      <c r="H930" t="s">
        <v>7768</v>
      </c>
      <c r="I930" t="s">
        <v>9358</v>
      </c>
      <c r="J930" t="s">
        <v>9359</v>
      </c>
      <c r="K930" t="s">
        <v>2927</v>
      </c>
      <c r="L930" t="s">
        <v>1045</v>
      </c>
      <c r="M930" t="s">
        <v>5</v>
      </c>
      <c r="P930">
        <v>32.978099999999998</v>
      </c>
      <c r="Q930">
        <v>-111.51730000000001</v>
      </c>
      <c r="U930" t="s">
        <v>9360</v>
      </c>
      <c r="V930" t="s">
        <v>9361</v>
      </c>
      <c r="W930" t="s">
        <v>9362</v>
      </c>
      <c r="Y930" t="s">
        <v>6843</v>
      </c>
      <c r="Z930" t="s">
        <v>7932</v>
      </c>
      <c r="AA930">
        <v>45873</v>
      </c>
      <c r="AB930" t="s">
        <v>9363</v>
      </c>
      <c r="AC930" t="s">
        <v>9364</v>
      </c>
      <c r="AD930">
        <v>26</v>
      </c>
      <c r="AE930" t="s">
        <v>9365</v>
      </c>
    </row>
    <row r="931" spans="1:37">
      <c r="A931">
        <v>8141</v>
      </c>
      <c r="B931" t="s">
        <v>174</v>
      </c>
      <c r="C931" t="s">
        <v>7</v>
      </c>
      <c r="D931" t="s">
        <v>9680</v>
      </c>
      <c r="E931" t="s">
        <v>164</v>
      </c>
      <c r="G931" t="s">
        <v>4050</v>
      </c>
      <c r="H931" t="s">
        <v>9681</v>
      </c>
      <c r="I931" t="s">
        <v>9682</v>
      </c>
      <c r="J931" t="s">
        <v>9683</v>
      </c>
      <c r="K931" t="s">
        <v>1762</v>
      </c>
      <c r="L931" t="s">
        <v>436</v>
      </c>
      <c r="M931" t="s">
        <v>5</v>
      </c>
      <c r="N931" t="s">
        <v>9684</v>
      </c>
      <c r="O931" t="s">
        <v>9685</v>
      </c>
      <c r="P931">
        <v>42.321800000000003</v>
      </c>
      <c r="Q931">
        <v>-83.067300000000003</v>
      </c>
      <c r="U931" t="s">
        <v>9686</v>
      </c>
      <c r="V931" t="s">
        <v>9687</v>
      </c>
      <c r="W931" t="s">
        <v>1762</v>
      </c>
      <c r="X931" t="s">
        <v>436</v>
      </c>
      <c r="Y931" t="s">
        <v>5</v>
      </c>
      <c r="Z931" t="s">
        <v>7932</v>
      </c>
      <c r="AA931">
        <v>45876</v>
      </c>
      <c r="AB931" t="s">
        <v>9688</v>
      </c>
      <c r="AC931" t="s">
        <v>9689</v>
      </c>
      <c r="AD931">
        <v>22</v>
      </c>
      <c r="AE931" t="s">
        <v>9690</v>
      </c>
      <c r="AF931" t="s">
        <v>9691</v>
      </c>
      <c r="AH931" t="s">
        <v>10214</v>
      </c>
      <c r="AK931" t="s">
        <v>9692</v>
      </c>
    </row>
    <row r="932" spans="1:37">
      <c r="A932">
        <v>8142</v>
      </c>
      <c r="B932" t="s">
        <v>174</v>
      </c>
      <c r="C932" t="s">
        <v>7</v>
      </c>
      <c r="D932" t="s">
        <v>10218</v>
      </c>
      <c r="E932" t="s">
        <v>164</v>
      </c>
      <c r="G932" t="s">
        <v>4050</v>
      </c>
      <c r="H932" t="s">
        <v>10219</v>
      </c>
      <c r="I932" t="s">
        <v>10220</v>
      </c>
      <c r="J932" t="s">
        <v>10221</v>
      </c>
      <c r="K932" t="s">
        <v>4494</v>
      </c>
      <c r="L932" t="s">
        <v>436</v>
      </c>
      <c r="M932" t="s">
        <v>5</v>
      </c>
      <c r="N932" t="s">
        <v>10222</v>
      </c>
      <c r="O932" t="s">
        <v>10223</v>
      </c>
      <c r="P932">
        <v>42.467799999999997</v>
      </c>
      <c r="Q932">
        <v>-83.221000000000004</v>
      </c>
      <c r="R932">
        <v>250</v>
      </c>
      <c r="U932" t="s">
        <v>10224</v>
      </c>
      <c r="V932" t="s">
        <v>10225</v>
      </c>
      <c r="W932" t="s">
        <v>4016</v>
      </c>
      <c r="Y932" t="s">
        <v>2057</v>
      </c>
      <c r="Z932" t="s">
        <v>7932</v>
      </c>
      <c r="AA932">
        <v>45924</v>
      </c>
      <c r="AB932" t="s">
        <v>313</v>
      </c>
      <c r="AC932" t="s">
        <v>10226</v>
      </c>
      <c r="AD932">
        <v>26</v>
      </c>
      <c r="AF932" t="s">
        <v>10227</v>
      </c>
      <c r="AH932" t="s">
        <v>10223</v>
      </c>
      <c r="AK932" t="s">
        <v>10228</v>
      </c>
    </row>
    <row r="933" spans="1:37">
      <c r="A933">
        <v>8143</v>
      </c>
      <c r="B933" t="s">
        <v>174</v>
      </c>
      <c r="C933" t="s">
        <v>7</v>
      </c>
      <c r="D933" t="s">
        <v>10229</v>
      </c>
      <c r="E933" t="s">
        <v>164</v>
      </c>
      <c r="G933" t="s">
        <v>9251</v>
      </c>
      <c r="H933" t="s">
        <v>10230</v>
      </c>
      <c r="I933" t="s">
        <v>10231</v>
      </c>
      <c r="J933" t="s">
        <v>10232</v>
      </c>
      <c r="K933" t="s">
        <v>10233</v>
      </c>
      <c r="L933" t="s">
        <v>755</v>
      </c>
      <c r="M933" t="s">
        <v>5</v>
      </c>
      <c r="N933" t="s">
        <v>10234</v>
      </c>
      <c r="O933" t="s">
        <v>10235</v>
      </c>
      <c r="P933">
        <v>32.744100000000003</v>
      </c>
      <c r="Q933">
        <v>-97.266000000000005</v>
      </c>
      <c r="R933">
        <v>50</v>
      </c>
      <c r="U933" t="s">
        <v>10229</v>
      </c>
      <c r="V933" t="s">
        <v>10231</v>
      </c>
      <c r="W933" t="s">
        <v>3606</v>
      </c>
      <c r="X933" t="s">
        <v>436</v>
      </c>
      <c r="Y933" t="s">
        <v>5</v>
      </c>
      <c r="Z933" t="s">
        <v>7932</v>
      </c>
      <c r="AA933">
        <v>45924</v>
      </c>
      <c r="AB933" t="s">
        <v>313</v>
      </c>
      <c r="AC933" t="s">
        <v>10236</v>
      </c>
      <c r="AD933">
        <v>25</v>
      </c>
      <c r="AF933" t="s">
        <v>10237</v>
      </c>
      <c r="AH933" t="s">
        <v>10235</v>
      </c>
      <c r="AK933" t="s">
        <v>10238</v>
      </c>
    </row>
    <row r="934" spans="1:37">
      <c r="A934">
        <v>8144</v>
      </c>
      <c r="B934" t="s">
        <v>174</v>
      </c>
      <c r="C934" t="s">
        <v>7</v>
      </c>
      <c r="D934" t="s">
        <v>10245</v>
      </c>
      <c r="E934" t="s">
        <v>164</v>
      </c>
      <c r="G934" t="s">
        <v>4050</v>
      </c>
      <c r="H934" t="s">
        <v>10246</v>
      </c>
      <c r="I934" t="s">
        <v>10247</v>
      </c>
      <c r="J934" t="s">
        <v>10248</v>
      </c>
      <c r="K934" t="s">
        <v>4891</v>
      </c>
      <c r="L934" t="s">
        <v>170</v>
      </c>
      <c r="M934" t="s">
        <v>5</v>
      </c>
      <c r="N934" t="s">
        <v>9730</v>
      </c>
      <c r="O934" t="s">
        <v>10249</v>
      </c>
      <c r="P934">
        <v>37.433799999999998</v>
      </c>
      <c r="Q934">
        <v>-122.1583</v>
      </c>
      <c r="U934" t="s">
        <v>10245</v>
      </c>
      <c r="V934" t="s">
        <v>10247</v>
      </c>
      <c r="W934" t="s">
        <v>4891</v>
      </c>
      <c r="X934" t="s">
        <v>170</v>
      </c>
      <c r="Y934" t="s">
        <v>5</v>
      </c>
      <c r="Z934" t="s">
        <v>7932</v>
      </c>
      <c r="AA934">
        <v>45924</v>
      </c>
      <c r="AB934" t="s">
        <v>313</v>
      </c>
      <c r="AC934" t="s">
        <v>10357</v>
      </c>
      <c r="AD934">
        <v>26</v>
      </c>
      <c r="AF934" t="s">
        <v>10250</v>
      </c>
      <c r="AH934" t="s">
        <v>10249</v>
      </c>
      <c r="AK934" t="s">
        <v>10251</v>
      </c>
    </row>
    <row r="935" spans="1:37">
      <c r="A935">
        <v>8145</v>
      </c>
      <c r="B935" t="s">
        <v>174</v>
      </c>
      <c r="C935" t="s">
        <v>7</v>
      </c>
      <c r="D935" t="s">
        <v>11204</v>
      </c>
      <c r="E935" t="s">
        <v>164</v>
      </c>
      <c r="G935" t="s">
        <v>9251</v>
      </c>
      <c r="H935" t="s">
        <v>11205</v>
      </c>
      <c r="I935" t="s">
        <v>11206</v>
      </c>
      <c r="J935" t="s">
        <v>11207</v>
      </c>
      <c r="K935" t="s">
        <v>11208</v>
      </c>
      <c r="L935" t="s">
        <v>2352</v>
      </c>
      <c r="M935" t="s">
        <v>5</v>
      </c>
      <c r="N935" t="s">
        <v>11209</v>
      </c>
      <c r="O935" t="s">
        <v>11210</v>
      </c>
      <c r="P935">
        <v>41.074800000000003</v>
      </c>
      <c r="Q935">
        <v>-73.542400000000001</v>
      </c>
      <c r="R935">
        <v>4</v>
      </c>
      <c r="U935" t="s">
        <v>11204</v>
      </c>
      <c r="V935" t="s">
        <v>11206</v>
      </c>
      <c r="W935" t="s">
        <v>11208</v>
      </c>
      <c r="X935" t="s">
        <v>2352</v>
      </c>
      <c r="Y935" t="s">
        <v>5</v>
      </c>
      <c r="Z935" t="s">
        <v>7932</v>
      </c>
      <c r="AA935">
        <v>46093</v>
      </c>
      <c r="AB935" t="s">
        <v>11211</v>
      </c>
      <c r="AC935" t="s">
        <v>11212</v>
      </c>
      <c r="AD935">
        <v>33</v>
      </c>
      <c r="AF935" t="s">
        <v>11213</v>
      </c>
      <c r="AH935" t="s">
        <v>11210</v>
      </c>
      <c r="AK935" t="s">
        <v>11214</v>
      </c>
    </row>
    <row r="936" spans="1:37">
      <c r="A936">
        <v>8146</v>
      </c>
      <c r="B936" t="s">
        <v>161</v>
      </c>
      <c r="C936" t="s">
        <v>7</v>
      </c>
      <c r="D936" t="s">
        <v>11226</v>
      </c>
      <c r="E936" t="s">
        <v>164</v>
      </c>
      <c r="G936" t="s">
        <v>9251</v>
      </c>
      <c r="H936" t="s">
        <v>11227</v>
      </c>
      <c r="I936" t="s">
        <v>11228</v>
      </c>
      <c r="J936" t="s">
        <v>11229</v>
      </c>
      <c r="K936" t="s">
        <v>11230</v>
      </c>
      <c r="L936" t="s">
        <v>4521</v>
      </c>
      <c r="M936" t="s">
        <v>5</v>
      </c>
      <c r="N936" t="s">
        <v>11231</v>
      </c>
      <c r="P936">
        <v>44.7973</v>
      </c>
      <c r="Q936">
        <v>-106.95610000000001</v>
      </c>
      <c r="U936" t="s">
        <v>11233</v>
      </c>
      <c r="V936" t="s">
        <v>11228</v>
      </c>
      <c r="W936" t="s">
        <v>11230</v>
      </c>
      <c r="X936" t="s">
        <v>4521</v>
      </c>
      <c r="Y936" t="s">
        <v>5</v>
      </c>
      <c r="Z936" t="s">
        <v>7932</v>
      </c>
      <c r="AA936">
        <v>46093</v>
      </c>
      <c r="AB936" t="s">
        <v>11234</v>
      </c>
      <c r="AC936" t="s">
        <v>11235</v>
      </c>
      <c r="AD936">
        <v>17</v>
      </c>
      <c r="AF936" t="s">
        <v>11236</v>
      </c>
      <c r="AH936" t="s">
        <v>11232</v>
      </c>
      <c r="AK936" t="s">
        <v>11237</v>
      </c>
    </row>
    <row r="937" spans="1:37">
      <c r="A937">
        <v>8147</v>
      </c>
      <c r="B937" t="s">
        <v>174</v>
      </c>
      <c r="C937" t="s">
        <v>7</v>
      </c>
      <c r="D937" t="s">
        <v>11281</v>
      </c>
      <c r="E937" t="s">
        <v>164</v>
      </c>
      <c r="G937" t="s">
        <v>9251</v>
      </c>
      <c r="H937" t="s">
        <v>11282</v>
      </c>
      <c r="I937" t="s">
        <v>11283</v>
      </c>
      <c r="J937" t="s">
        <v>11284</v>
      </c>
      <c r="K937" t="s">
        <v>2285</v>
      </c>
      <c r="L937" t="s">
        <v>916</v>
      </c>
      <c r="M937" t="s">
        <v>5</v>
      </c>
      <c r="N937" t="s">
        <v>11285</v>
      </c>
      <c r="O937" t="s">
        <v>11286</v>
      </c>
      <c r="P937">
        <v>40.098399999999998</v>
      </c>
      <c r="Q937">
        <v>-82.964399999999998</v>
      </c>
      <c r="R937">
        <v>10</v>
      </c>
      <c r="U937" t="s">
        <v>11281</v>
      </c>
      <c r="V937" t="s">
        <v>11287</v>
      </c>
      <c r="W937" t="s">
        <v>2285</v>
      </c>
      <c r="X937" t="s">
        <v>916</v>
      </c>
      <c r="Y937" t="s">
        <v>5</v>
      </c>
      <c r="Z937" t="s">
        <v>7932</v>
      </c>
      <c r="AA937">
        <v>46093</v>
      </c>
      <c r="AB937" t="s">
        <v>313</v>
      </c>
      <c r="AC937" t="s">
        <v>11289</v>
      </c>
      <c r="AD937">
        <v>18</v>
      </c>
      <c r="AF937" t="s">
        <v>11290</v>
      </c>
      <c r="AH937" t="s">
        <v>11286</v>
      </c>
      <c r="AK937" t="s">
        <v>11291</v>
      </c>
    </row>
    <row r="938" spans="1:37">
      <c r="A938">
        <v>8148</v>
      </c>
      <c r="B938" t="s">
        <v>174</v>
      </c>
      <c r="C938" t="s">
        <v>7</v>
      </c>
      <c r="D938" t="s">
        <v>11292</v>
      </c>
      <c r="E938" t="s">
        <v>164</v>
      </c>
      <c r="G938" t="s">
        <v>9251</v>
      </c>
      <c r="H938" t="s">
        <v>11301</v>
      </c>
      <c r="I938" t="s">
        <v>11296</v>
      </c>
      <c r="K938" t="s">
        <v>11293</v>
      </c>
      <c r="L938" t="s">
        <v>214</v>
      </c>
      <c r="M938" t="s">
        <v>6</v>
      </c>
      <c r="N938" t="s">
        <v>11294</v>
      </c>
      <c r="O938" t="s">
        <v>11295</v>
      </c>
      <c r="P938">
        <v>44.116700000000002</v>
      </c>
      <c r="Q938">
        <v>-79.333299999999994</v>
      </c>
      <c r="R938">
        <v>1</v>
      </c>
      <c r="U938" t="s">
        <v>11292</v>
      </c>
      <c r="V938" t="s">
        <v>11296</v>
      </c>
      <c r="W938" t="s">
        <v>11293</v>
      </c>
      <c r="X938" t="s">
        <v>214</v>
      </c>
      <c r="Y938" t="s">
        <v>6</v>
      </c>
      <c r="Z938" t="s">
        <v>7932</v>
      </c>
      <c r="AA938">
        <v>46097</v>
      </c>
      <c r="AB938" t="s">
        <v>11297</v>
      </c>
      <c r="AC938" t="s">
        <v>11298</v>
      </c>
      <c r="AD938">
        <v>22</v>
      </c>
      <c r="AF938" t="s">
        <v>11299</v>
      </c>
      <c r="AH938" t="s">
        <v>11295</v>
      </c>
      <c r="AK938" t="s">
        <v>11300</v>
      </c>
    </row>
    <row r="939" spans="1:37">
      <c r="A939">
        <v>9001</v>
      </c>
      <c r="B939" t="s">
        <v>161</v>
      </c>
      <c r="C939" t="s">
        <v>4665</v>
      </c>
      <c r="D939" t="s">
        <v>1495</v>
      </c>
      <c r="E939" t="s">
        <v>176</v>
      </c>
      <c r="F939" t="s">
        <v>9735</v>
      </c>
      <c r="G939" t="s">
        <v>7876</v>
      </c>
      <c r="H939" t="s">
        <v>9736</v>
      </c>
      <c r="I939" t="s">
        <v>1499</v>
      </c>
      <c r="J939" t="s">
        <v>1500</v>
      </c>
      <c r="K939" t="s">
        <v>1501</v>
      </c>
      <c r="L939" t="s">
        <v>740</v>
      </c>
      <c r="M939" t="s">
        <v>5</v>
      </c>
      <c r="N939" t="s">
        <v>1502</v>
      </c>
      <c r="O939" t="s">
        <v>1503</v>
      </c>
      <c r="P939">
        <v>42.3604747455975</v>
      </c>
      <c r="Q939">
        <v>-71.104283712274807</v>
      </c>
      <c r="R939">
        <v>150</v>
      </c>
      <c r="U939" t="s">
        <v>1504</v>
      </c>
      <c r="V939" t="s">
        <v>1499</v>
      </c>
      <c r="W939" t="s">
        <v>1501</v>
      </c>
      <c r="X939" t="s">
        <v>740</v>
      </c>
      <c r="Y939" t="s">
        <v>5</v>
      </c>
      <c r="Z939" t="s">
        <v>7932</v>
      </c>
      <c r="AA939">
        <v>45883</v>
      </c>
      <c r="AB939" t="s">
        <v>9737</v>
      </c>
      <c r="AC939" t="s">
        <v>10346</v>
      </c>
      <c r="AD939">
        <v>26</v>
      </c>
      <c r="AE939" t="s">
        <v>9738</v>
      </c>
    </row>
    <row r="940" spans="1:37">
      <c r="A940">
        <v>9002</v>
      </c>
      <c r="B940" t="s">
        <v>174</v>
      </c>
      <c r="C940" t="s">
        <v>4665</v>
      </c>
      <c r="D940" t="s">
        <v>733</v>
      </c>
      <c r="E940" t="s">
        <v>176</v>
      </c>
      <c r="F940" t="s">
        <v>4666</v>
      </c>
      <c r="G940" t="s">
        <v>4671</v>
      </c>
      <c r="H940" t="s">
        <v>4672</v>
      </c>
      <c r="I940" t="s">
        <v>4673</v>
      </c>
      <c r="J940" t="s">
        <v>738</v>
      </c>
      <c r="K940" t="s">
        <v>739</v>
      </c>
      <c r="L940" t="s">
        <v>740</v>
      </c>
      <c r="M940" t="s">
        <v>5</v>
      </c>
      <c r="N940" t="s">
        <v>741</v>
      </c>
      <c r="O940" t="s">
        <v>742</v>
      </c>
      <c r="P940">
        <v>42.718565880453497</v>
      </c>
      <c r="Q940">
        <v>-71.114521729456996</v>
      </c>
      <c r="R940">
        <v>11</v>
      </c>
      <c r="U940" t="s">
        <v>733</v>
      </c>
      <c r="V940" t="s">
        <v>737</v>
      </c>
      <c r="W940" t="s">
        <v>739</v>
      </c>
      <c r="X940" t="s">
        <v>740</v>
      </c>
      <c r="Y940" t="s">
        <v>5</v>
      </c>
      <c r="Z940" t="s">
        <v>172</v>
      </c>
      <c r="AA940">
        <v>44443</v>
      </c>
      <c r="AB940" t="s">
        <v>4670</v>
      </c>
      <c r="AC940" t="s">
        <v>746</v>
      </c>
      <c r="AD940">
        <v>25</v>
      </c>
    </row>
    <row r="941" spans="1:37">
      <c r="A941">
        <v>9003</v>
      </c>
      <c r="B941" t="s">
        <v>174</v>
      </c>
      <c r="C941" t="s">
        <v>4665</v>
      </c>
      <c r="D941" t="s">
        <v>733</v>
      </c>
      <c r="E941" t="s">
        <v>176</v>
      </c>
      <c r="F941" t="s">
        <v>4666</v>
      </c>
      <c r="G941" t="s">
        <v>4667</v>
      </c>
      <c r="H941" t="s">
        <v>4668</v>
      </c>
      <c r="I941" t="s">
        <v>4669</v>
      </c>
      <c r="J941" t="s">
        <v>738</v>
      </c>
      <c r="K941" t="s">
        <v>739</v>
      </c>
      <c r="L941" t="s">
        <v>740</v>
      </c>
      <c r="M941" t="s">
        <v>5</v>
      </c>
      <c r="N941" t="s">
        <v>741</v>
      </c>
      <c r="O941" t="s">
        <v>742</v>
      </c>
      <c r="P941">
        <v>42.718565880453497</v>
      </c>
      <c r="Q941">
        <v>-71.114521729456996</v>
      </c>
      <c r="R941">
        <v>11</v>
      </c>
      <c r="U941" t="s">
        <v>733</v>
      </c>
      <c r="V941" t="s">
        <v>737</v>
      </c>
      <c r="W941" t="s">
        <v>739</v>
      </c>
      <c r="X941" t="s">
        <v>740</v>
      </c>
      <c r="Y941" t="s">
        <v>5</v>
      </c>
      <c r="Z941" t="s">
        <v>172</v>
      </c>
      <c r="AA941">
        <v>44773</v>
      </c>
      <c r="AB941" t="s">
        <v>4670</v>
      </c>
      <c r="AC941" t="s">
        <v>746</v>
      </c>
      <c r="AD941">
        <v>25</v>
      </c>
    </row>
    <row r="942" spans="1:37">
      <c r="A942">
        <v>9004</v>
      </c>
      <c r="B942" t="s">
        <v>174</v>
      </c>
      <c r="C942" t="s">
        <v>4665</v>
      </c>
      <c r="D942" t="s">
        <v>1507</v>
      </c>
      <c r="E942" t="s">
        <v>164</v>
      </c>
      <c r="F942" t="s">
        <v>1508</v>
      </c>
      <c r="G942" t="s">
        <v>4674</v>
      </c>
      <c r="H942" t="s">
        <v>4675</v>
      </c>
      <c r="I942" t="s">
        <v>1509</v>
      </c>
      <c r="J942" t="s">
        <v>885</v>
      </c>
      <c r="K942" t="s">
        <v>886</v>
      </c>
      <c r="L942" t="s">
        <v>436</v>
      </c>
      <c r="M942" t="s">
        <v>5</v>
      </c>
      <c r="N942">
        <v>48377</v>
      </c>
      <c r="O942" t="s">
        <v>1510</v>
      </c>
      <c r="P942">
        <v>42.490551826460603</v>
      </c>
      <c r="Q942">
        <v>-83.487059742135301</v>
      </c>
      <c r="U942" t="s">
        <v>1511</v>
      </c>
      <c r="V942" t="s">
        <v>1509</v>
      </c>
      <c r="W942" t="s">
        <v>1512</v>
      </c>
      <c r="X942" t="s">
        <v>1513</v>
      </c>
      <c r="Y942" t="s">
        <v>1091</v>
      </c>
      <c r="Z942" t="s">
        <v>172</v>
      </c>
      <c r="AA942">
        <v>44434</v>
      </c>
      <c r="AB942" t="s">
        <v>4676</v>
      </c>
      <c r="AC942" t="s">
        <v>4677</v>
      </c>
      <c r="AD942">
        <v>30</v>
      </c>
    </row>
    <row r="943" spans="1:37">
      <c r="A943">
        <v>9005</v>
      </c>
      <c r="B943" t="s">
        <v>174</v>
      </c>
      <c r="C943" t="s">
        <v>4665</v>
      </c>
      <c r="D943" t="s">
        <v>1507</v>
      </c>
      <c r="E943" t="s">
        <v>164</v>
      </c>
      <c r="F943" t="s">
        <v>4678</v>
      </c>
      <c r="G943" t="s">
        <v>4667</v>
      </c>
      <c r="H943" t="s">
        <v>4675</v>
      </c>
      <c r="I943" t="s">
        <v>1509</v>
      </c>
      <c r="J943" t="s">
        <v>4679</v>
      </c>
      <c r="K943" t="s">
        <v>4680</v>
      </c>
      <c r="L943" t="s">
        <v>740</v>
      </c>
      <c r="M943" t="s">
        <v>5</v>
      </c>
      <c r="N943">
        <v>1748</v>
      </c>
      <c r="O943" t="s">
        <v>4681</v>
      </c>
      <c r="P943">
        <v>42.198856967624401</v>
      </c>
      <c r="Q943">
        <v>-71.544692086579502</v>
      </c>
      <c r="U943" t="s">
        <v>1511</v>
      </c>
      <c r="V943" t="s">
        <v>1509</v>
      </c>
      <c r="W943" t="s">
        <v>1512</v>
      </c>
      <c r="X943" t="s">
        <v>1513</v>
      </c>
      <c r="Y943" t="s">
        <v>1091</v>
      </c>
      <c r="AB943" t="s">
        <v>4676</v>
      </c>
      <c r="AC943" t="s">
        <v>4677</v>
      </c>
      <c r="AD943">
        <v>30</v>
      </c>
    </row>
    <row r="944" spans="1:37">
      <c r="A944">
        <v>9006</v>
      </c>
      <c r="B944" t="s">
        <v>174</v>
      </c>
      <c r="C944" t="s">
        <v>4665</v>
      </c>
      <c r="D944" t="s">
        <v>1507</v>
      </c>
      <c r="E944" t="s">
        <v>164</v>
      </c>
      <c r="F944" t="s">
        <v>4682</v>
      </c>
      <c r="G944" t="s">
        <v>4667</v>
      </c>
      <c r="H944" t="s">
        <v>4675</v>
      </c>
      <c r="I944" t="s">
        <v>1509</v>
      </c>
      <c r="J944" t="s">
        <v>4683</v>
      </c>
      <c r="K944" t="s">
        <v>4684</v>
      </c>
      <c r="L944" t="s">
        <v>740</v>
      </c>
      <c r="M944" t="s">
        <v>5</v>
      </c>
      <c r="N944">
        <v>2451</v>
      </c>
      <c r="O944" t="s">
        <v>4685</v>
      </c>
      <c r="P944">
        <v>42.391967302596697</v>
      </c>
      <c r="Q944">
        <v>-71.268778486319505</v>
      </c>
      <c r="U944" t="s">
        <v>1511</v>
      </c>
      <c r="V944" t="s">
        <v>1509</v>
      </c>
      <c r="W944" t="s">
        <v>1512</v>
      </c>
      <c r="X944" t="s">
        <v>1513</v>
      </c>
      <c r="Y944" t="s">
        <v>1091</v>
      </c>
      <c r="AB944" t="s">
        <v>4676</v>
      </c>
      <c r="AC944" t="s">
        <v>4677</v>
      </c>
      <c r="AD944">
        <v>30</v>
      </c>
    </row>
    <row r="945" spans="1:34">
      <c r="A945">
        <v>9007</v>
      </c>
      <c r="B945" t="s">
        <v>174</v>
      </c>
      <c r="C945" t="s">
        <v>4665</v>
      </c>
      <c r="D945" t="s">
        <v>4686</v>
      </c>
      <c r="E945" t="s">
        <v>164</v>
      </c>
      <c r="F945" t="s">
        <v>4686</v>
      </c>
      <c r="G945" t="s">
        <v>4674</v>
      </c>
      <c r="H945" t="s">
        <v>4687</v>
      </c>
      <c r="I945" t="s">
        <v>2292</v>
      </c>
      <c r="J945" t="s">
        <v>9468</v>
      </c>
      <c r="K945" t="s">
        <v>9469</v>
      </c>
      <c r="L945" t="s">
        <v>723</v>
      </c>
      <c r="M945" t="s">
        <v>5</v>
      </c>
      <c r="N945">
        <v>80122</v>
      </c>
      <c r="O945" t="s">
        <v>9470</v>
      </c>
      <c r="P945">
        <v>39.569319999999998</v>
      </c>
      <c r="Q945">
        <v>-104.8681</v>
      </c>
      <c r="R945" t="s">
        <v>9471</v>
      </c>
      <c r="U945" t="s">
        <v>2291</v>
      </c>
      <c r="V945" t="s">
        <v>2292</v>
      </c>
      <c r="W945" t="s">
        <v>9469</v>
      </c>
      <c r="X945" t="s">
        <v>723</v>
      </c>
      <c r="Y945" t="s">
        <v>5</v>
      </c>
      <c r="Z945" t="s">
        <v>8379</v>
      </c>
      <c r="AA945" t="s">
        <v>9472</v>
      </c>
      <c r="AB945" t="s">
        <v>4688</v>
      </c>
      <c r="AC945" t="s">
        <v>9473</v>
      </c>
      <c r="AD945">
        <v>22</v>
      </c>
      <c r="AF945" t="s">
        <v>9474</v>
      </c>
      <c r="AG945" t="s">
        <v>9475</v>
      </c>
      <c r="AH945" t="s">
        <v>9470</v>
      </c>
    </row>
    <row r="946" spans="1:34">
      <c r="A946">
        <v>9008</v>
      </c>
      <c r="B946" t="s">
        <v>174</v>
      </c>
      <c r="C946" t="s">
        <v>4665</v>
      </c>
      <c r="D946" t="s">
        <v>797</v>
      </c>
      <c r="E946" t="s">
        <v>176</v>
      </c>
      <c r="F946" t="s">
        <v>4689</v>
      </c>
      <c r="G946" t="s">
        <v>4671</v>
      </c>
      <c r="H946" t="s">
        <v>4690</v>
      </c>
      <c r="I946" t="s">
        <v>801</v>
      </c>
      <c r="J946" t="s">
        <v>4691</v>
      </c>
      <c r="K946" t="s">
        <v>4692</v>
      </c>
      <c r="L946" t="s">
        <v>786</v>
      </c>
      <c r="M946" t="s">
        <v>5</v>
      </c>
      <c r="N946">
        <v>29483</v>
      </c>
      <c r="O946" t="s">
        <v>4693</v>
      </c>
      <c r="P946">
        <v>33.045738706781499</v>
      </c>
      <c r="Q946">
        <v>-80.213119645096896</v>
      </c>
      <c r="R946">
        <v>110</v>
      </c>
      <c r="U946" t="s">
        <v>4694</v>
      </c>
      <c r="V946" t="s">
        <v>801</v>
      </c>
      <c r="W946" t="s">
        <v>807</v>
      </c>
      <c r="X946" t="s">
        <v>808</v>
      </c>
      <c r="Y946" t="s">
        <v>5</v>
      </c>
      <c r="Z946" t="s">
        <v>172</v>
      </c>
      <c r="AA946">
        <v>44801</v>
      </c>
      <c r="AB946" t="s">
        <v>4695</v>
      </c>
      <c r="AC946" t="s">
        <v>810</v>
      </c>
      <c r="AD946">
        <v>27</v>
      </c>
      <c r="AE946" t="s">
        <v>4696</v>
      </c>
    </row>
    <row r="947" spans="1:34">
      <c r="A947">
        <v>9009</v>
      </c>
      <c r="B947" t="s">
        <v>174</v>
      </c>
      <c r="C947" t="s">
        <v>4665</v>
      </c>
      <c r="D947" t="s">
        <v>2334</v>
      </c>
      <c r="E947" t="s">
        <v>176</v>
      </c>
      <c r="F947" t="s">
        <v>4697</v>
      </c>
      <c r="G947" t="s">
        <v>4674</v>
      </c>
      <c r="H947" t="s">
        <v>4698</v>
      </c>
      <c r="I947" t="s">
        <v>2335</v>
      </c>
      <c r="J947" t="s">
        <v>3488</v>
      </c>
      <c r="K947" t="s">
        <v>2337</v>
      </c>
      <c r="L947" t="s">
        <v>436</v>
      </c>
      <c r="M947" t="s">
        <v>5</v>
      </c>
      <c r="N947">
        <v>48359</v>
      </c>
      <c r="O947" t="s">
        <v>4699</v>
      </c>
      <c r="P947">
        <v>42.7266560310538</v>
      </c>
      <c r="Q947">
        <v>-83.246289582435907</v>
      </c>
      <c r="R947">
        <v>115</v>
      </c>
      <c r="U947" t="s">
        <v>2334</v>
      </c>
      <c r="V947" t="s">
        <v>2335</v>
      </c>
      <c r="W947" t="s">
        <v>2337</v>
      </c>
      <c r="X947" t="s">
        <v>436</v>
      </c>
      <c r="Y947" t="s">
        <v>5</v>
      </c>
      <c r="Z947" t="s">
        <v>172</v>
      </c>
      <c r="AA947">
        <v>44774</v>
      </c>
      <c r="AB947" t="s">
        <v>4700</v>
      </c>
      <c r="AC947" t="s">
        <v>4701</v>
      </c>
      <c r="AD947">
        <v>9</v>
      </c>
    </row>
    <row r="948" spans="1:34">
      <c r="A948">
        <v>9010</v>
      </c>
      <c r="B948" t="s">
        <v>174</v>
      </c>
      <c r="C948" t="s">
        <v>4665</v>
      </c>
      <c r="D948" t="s">
        <v>812</v>
      </c>
      <c r="E948" t="s">
        <v>176</v>
      </c>
      <c r="F948" t="s">
        <v>10586</v>
      </c>
      <c r="G948" t="s">
        <v>4608</v>
      </c>
      <c r="H948" t="s">
        <v>10587</v>
      </c>
      <c r="I948" t="s">
        <v>814</v>
      </c>
      <c r="J948" t="s">
        <v>10588</v>
      </c>
      <c r="K948" t="s">
        <v>1549</v>
      </c>
      <c r="L948" t="s">
        <v>182</v>
      </c>
      <c r="M948" t="s">
        <v>5</v>
      </c>
      <c r="N948">
        <v>89501</v>
      </c>
      <c r="P948">
        <v>39.521299769830001</v>
      </c>
      <c r="Q948">
        <v>-119.812755519394</v>
      </c>
      <c r="U948" t="s">
        <v>6549</v>
      </c>
      <c r="V948" t="s">
        <v>1549</v>
      </c>
      <c r="W948" t="s">
        <v>182</v>
      </c>
      <c r="X948" t="s">
        <v>5</v>
      </c>
      <c r="Y948" t="s">
        <v>7932</v>
      </c>
      <c r="Z948" t="s">
        <v>11034</v>
      </c>
      <c r="AD948">
        <v>0</v>
      </c>
      <c r="AG948">
        <v>1</v>
      </c>
    </row>
    <row r="949" spans="1:34">
      <c r="A949">
        <v>9011</v>
      </c>
      <c r="B949" t="s">
        <v>198</v>
      </c>
      <c r="C949" t="s">
        <v>4665</v>
      </c>
      <c r="D949" t="s">
        <v>4021</v>
      </c>
      <c r="E949" t="s">
        <v>176</v>
      </c>
      <c r="F949" t="s">
        <v>4702</v>
      </c>
      <c r="G949" t="s">
        <v>4703</v>
      </c>
      <c r="H949" t="s">
        <v>4704</v>
      </c>
      <c r="I949" t="s">
        <v>4024</v>
      </c>
      <c r="K949" t="s">
        <v>4592</v>
      </c>
      <c r="L949" t="s">
        <v>3657</v>
      </c>
      <c r="M949" t="s">
        <v>5</v>
      </c>
      <c r="O949" t="s">
        <v>4027</v>
      </c>
      <c r="P949">
        <v>35.494624161086598</v>
      </c>
      <c r="Q949">
        <v>-97.572624862383705</v>
      </c>
      <c r="R949">
        <v>20</v>
      </c>
      <c r="U949" t="s">
        <v>4021</v>
      </c>
      <c r="V949" t="s">
        <v>4024</v>
      </c>
      <c r="W949" t="s">
        <v>4028</v>
      </c>
      <c r="X949" t="s">
        <v>1300</v>
      </c>
      <c r="Y949" t="s">
        <v>5</v>
      </c>
      <c r="Z949" t="s">
        <v>172</v>
      </c>
      <c r="AA949">
        <v>44891</v>
      </c>
      <c r="AB949" t="s">
        <v>2738</v>
      </c>
      <c r="AC949" t="s">
        <v>4705</v>
      </c>
      <c r="AD949">
        <v>18</v>
      </c>
      <c r="AE949" t="s">
        <v>4706</v>
      </c>
    </row>
    <row r="950" spans="1:34">
      <c r="A950">
        <v>9012</v>
      </c>
      <c r="B950" t="s">
        <v>174</v>
      </c>
      <c r="C950" t="s">
        <v>4665</v>
      </c>
      <c r="D950" t="s">
        <v>1560</v>
      </c>
      <c r="E950" t="s">
        <v>164</v>
      </c>
      <c r="F950" t="s">
        <v>1560</v>
      </c>
      <c r="G950" t="s">
        <v>4671</v>
      </c>
      <c r="H950" t="s">
        <v>4707</v>
      </c>
      <c r="I950" t="s">
        <v>1562</v>
      </c>
      <c r="J950" t="s">
        <v>1563</v>
      </c>
      <c r="K950" t="s">
        <v>268</v>
      </c>
      <c r="L950" t="s">
        <v>170</v>
      </c>
      <c r="M950" t="s">
        <v>5</v>
      </c>
      <c r="N950">
        <v>92008</v>
      </c>
      <c r="O950" t="s">
        <v>1564</v>
      </c>
      <c r="P950">
        <v>33.1318085328693</v>
      </c>
      <c r="Q950">
        <v>-117.276002289274</v>
      </c>
      <c r="R950">
        <v>13</v>
      </c>
      <c r="U950" t="s">
        <v>1560</v>
      </c>
      <c r="V950" t="s">
        <v>1562</v>
      </c>
      <c r="W950" t="s">
        <v>268</v>
      </c>
      <c r="X950" t="s">
        <v>170</v>
      </c>
      <c r="Y950" t="s">
        <v>5</v>
      </c>
      <c r="Z950" t="s">
        <v>172</v>
      </c>
      <c r="AA950">
        <v>44773</v>
      </c>
      <c r="AB950" t="s">
        <v>2341</v>
      </c>
      <c r="AC950" t="s">
        <v>2342</v>
      </c>
      <c r="AD950">
        <v>13</v>
      </c>
    </row>
    <row r="951" spans="1:34">
      <c r="A951">
        <v>9013</v>
      </c>
      <c r="B951" t="s">
        <v>174</v>
      </c>
      <c r="C951" t="s">
        <v>4665</v>
      </c>
      <c r="D951" t="s">
        <v>8791</v>
      </c>
      <c r="E951" t="s">
        <v>164</v>
      </c>
      <c r="F951" t="s">
        <v>8791</v>
      </c>
      <c r="G951" t="s">
        <v>8792</v>
      </c>
      <c r="H951" t="s">
        <v>8994</v>
      </c>
      <c r="I951" t="s">
        <v>8793</v>
      </c>
      <c r="J951" t="s">
        <v>8794</v>
      </c>
      <c r="K951" t="s">
        <v>2661</v>
      </c>
      <c r="L951" t="s">
        <v>170</v>
      </c>
      <c r="M951" t="s">
        <v>5</v>
      </c>
      <c r="N951">
        <v>92081</v>
      </c>
      <c r="P951">
        <v>33.141689155621698</v>
      </c>
      <c r="Q951">
        <v>-117.239258097554</v>
      </c>
      <c r="R951">
        <v>30</v>
      </c>
      <c r="U951" t="s">
        <v>8791</v>
      </c>
      <c r="V951" t="s">
        <v>8793</v>
      </c>
      <c r="W951" t="s">
        <v>2661</v>
      </c>
      <c r="X951" t="s">
        <v>170</v>
      </c>
      <c r="Y951" t="s">
        <v>5</v>
      </c>
      <c r="Z951" t="s">
        <v>7932</v>
      </c>
      <c r="AA951">
        <v>45692</v>
      </c>
      <c r="AB951" t="s">
        <v>8795</v>
      </c>
      <c r="AC951" t="s">
        <v>8995</v>
      </c>
      <c r="AD951">
        <v>29</v>
      </c>
    </row>
    <row r="952" spans="1:34">
      <c r="A952">
        <v>9014</v>
      </c>
      <c r="B952" t="s">
        <v>174</v>
      </c>
      <c r="C952" t="s">
        <v>4665</v>
      </c>
      <c r="D952" t="s">
        <v>4708</v>
      </c>
      <c r="E952" t="s">
        <v>176</v>
      </c>
      <c r="F952" t="s">
        <v>4708</v>
      </c>
      <c r="G952" t="s">
        <v>4709</v>
      </c>
      <c r="H952" t="s">
        <v>4710</v>
      </c>
      <c r="I952" t="s">
        <v>4711</v>
      </c>
      <c r="J952" t="s">
        <v>4712</v>
      </c>
      <c r="K952" t="s">
        <v>636</v>
      </c>
      <c r="L952" t="s">
        <v>633</v>
      </c>
      <c r="M952" t="s">
        <v>6</v>
      </c>
      <c r="N952" t="s">
        <v>4713</v>
      </c>
      <c r="O952" t="s">
        <v>4714</v>
      </c>
      <c r="P952">
        <v>49.915991181435899</v>
      </c>
      <c r="Q952">
        <v>-97.212554857834803</v>
      </c>
      <c r="U952" t="s">
        <v>2374</v>
      </c>
      <c r="V952" t="s">
        <v>4711</v>
      </c>
      <c r="W952" t="s">
        <v>2351</v>
      </c>
      <c r="X952" t="s">
        <v>2352</v>
      </c>
      <c r="Y952" t="s">
        <v>5</v>
      </c>
      <c r="Z952" t="s">
        <v>172</v>
      </c>
      <c r="AA952">
        <v>44435</v>
      </c>
      <c r="AB952" t="s">
        <v>313</v>
      </c>
      <c r="AC952" t="s">
        <v>4715</v>
      </c>
      <c r="AD952">
        <v>32</v>
      </c>
    </row>
    <row r="953" spans="1:34">
      <c r="A953">
        <v>9015</v>
      </c>
      <c r="B953" t="s">
        <v>174</v>
      </c>
      <c r="C953" t="s">
        <v>4665</v>
      </c>
      <c r="D953" t="s">
        <v>816</v>
      </c>
      <c r="E953" t="s">
        <v>164</v>
      </c>
      <c r="F953" t="s">
        <v>817</v>
      </c>
      <c r="G953" t="s">
        <v>767</v>
      </c>
      <c r="H953" t="s">
        <v>4716</v>
      </c>
      <c r="I953" t="s">
        <v>818</v>
      </c>
      <c r="J953" t="s">
        <v>819</v>
      </c>
      <c r="K953" t="s">
        <v>820</v>
      </c>
      <c r="L953" t="s">
        <v>170</v>
      </c>
      <c r="M953" t="s">
        <v>5</v>
      </c>
      <c r="N953">
        <v>94538</v>
      </c>
      <c r="O953" t="s">
        <v>821</v>
      </c>
      <c r="P953">
        <v>37.468235725983099</v>
      </c>
      <c r="Q953">
        <v>-121.925672668253</v>
      </c>
      <c r="U953" t="s">
        <v>823</v>
      </c>
      <c r="V953" t="s">
        <v>818</v>
      </c>
      <c r="W953" t="s">
        <v>820</v>
      </c>
      <c r="X953" t="s">
        <v>170</v>
      </c>
      <c r="Y953" t="s">
        <v>5</v>
      </c>
      <c r="Z953" t="s">
        <v>172</v>
      </c>
      <c r="AA953">
        <v>45096</v>
      </c>
      <c r="AB953" t="s">
        <v>4717</v>
      </c>
      <c r="AC953" t="s">
        <v>4718</v>
      </c>
      <c r="AD953">
        <v>21</v>
      </c>
      <c r="AE953" t="s">
        <v>826</v>
      </c>
    </row>
    <row r="954" spans="1:34">
      <c r="A954">
        <v>9016</v>
      </c>
      <c r="B954" t="s">
        <v>161</v>
      </c>
      <c r="C954" t="s">
        <v>4665</v>
      </c>
      <c r="D954" t="s">
        <v>8863</v>
      </c>
      <c r="E954" t="s">
        <v>164</v>
      </c>
      <c r="F954" t="s">
        <v>8863</v>
      </c>
      <c r="G954" t="s">
        <v>7876</v>
      </c>
      <c r="H954" t="s">
        <v>8864</v>
      </c>
      <c r="I954" t="s">
        <v>8865</v>
      </c>
      <c r="J954" t="s">
        <v>8866</v>
      </c>
      <c r="K954" t="s">
        <v>1196</v>
      </c>
      <c r="L954" t="s">
        <v>170</v>
      </c>
      <c r="M954" t="s">
        <v>5</v>
      </c>
      <c r="N954">
        <v>94041</v>
      </c>
      <c r="O954" t="s">
        <v>8867</v>
      </c>
      <c r="P954">
        <v>37.393700000000003</v>
      </c>
      <c r="Q954">
        <v>-122.0808</v>
      </c>
      <c r="U954" t="s">
        <v>8863</v>
      </c>
      <c r="V954" t="s">
        <v>8865</v>
      </c>
      <c r="W954" t="s">
        <v>1196</v>
      </c>
      <c r="X954" t="s">
        <v>170</v>
      </c>
      <c r="Y954" t="s">
        <v>5</v>
      </c>
      <c r="Z954" t="s">
        <v>7932</v>
      </c>
      <c r="AA954">
        <v>45692</v>
      </c>
      <c r="AB954" t="s">
        <v>8868</v>
      </c>
      <c r="AC954" t="s">
        <v>8869</v>
      </c>
      <c r="AD954">
        <v>14</v>
      </c>
    </row>
    <row r="955" spans="1:34">
      <c r="A955">
        <v>9017</v>
      </c>
      <c r="B955" t="s">
        <v>161</v>
      </c>
      <c r="C955" t="s">
        <v>4665</v>
      </c>
      <c r="D955" t="s">
        <v>9600</v>
      </c>
      <c r="E955" t="s">
        <v>164</v>
      </c>
      <c r="F955" t="s">
        <v>9601</v>
      </c>
      <c r="G955" t="s">
        <v>7876</v>
      </c>
      <c r="H955" t="s">
        <v>9602</v>
      </c>
      <c r="I955" t="s">
        <v>9603</v>
      </c>
      <c r="J955" t="s">
        <v>9604</v>
      </c>
      <c r="K955" t="s">
        <v>9605</v>
      </c>
      <c r="L955" t="s">
        <v>723</v>
      </c>
      <c r="M955" t="s">
        <v>5</v>
      </c>
      <c r="N955" t="s">
        <v>9606</v>
      </c>
      <c r="O955" t="s">
        <v>9607</v>
      </c>
      <c r="P955">
        <v>39.549199999999999</v>
      </c>
      <c r="Q955">
        <v>-107.3248</v>
      </c>
      <c r="R955">
        <v>4</v>
      </c>
      <c r="U955" t="s">
        <v>9600</v>
      </c>
      <c r="V955" t="s">
        <v>9603</v>
      </c>
      <c r="W955" t="s">
        <v>9605</v>
      </c>
      <c r="X955" t="s">
        <v>723</v>
      </c>
      <c r="Y955" t="s">
        <v>5</v>
      </c>
      <c r="Z955" t="s">
        <v>7932</v>
      </c>
      <c r="AA955">
        <v>45873</v>
      </c>
      <c r="AB955" t="s">
        <v>9608</v>
      </c>
      <c r="AC955" t="s">
        <v>9609</v>
      </c>
      <c r="AD955">
        <v>24</v>
      </c>
      <c r="AE955" t="s">
        <v>9610</v>
      </c>
      <c r="AF955" t="s">
        <v>9632</v>
      </c>
      <c r="AG955" t="s">
        <v>9633</v>
      </c>
      <c r="AH955" t="s">
        <v>9634</v>
      </c>
    </row>
    <row r="956" spans="1:34">
      <c r="A956">
        <v>9018</v>
      </c>
      <c r="B956" t="s">
        <v>198</v>
      </c>
      <c r="C956" t="s">
        <v>4665</v>
      </c>
      <c r="D956" t="s">
        <v>8809</v>
      </c>
      <c r="E956" t="s">
        <v>164</v>
      </c>
      <c r="F956" t="s">
        <v>8814</v>
      </c>
      <c r="G956" t="s">
        <v>7876</v>
      </c>
      <c r="H956" t="s">
        <v>5233</v>
      </c>
      <c r="I956" t="s">
        <v>8811</v>
      </c>
      <c r="J956" t="s">
        <v>8815</v>
      </c>
      <c r="K956" t="s">
        <v>1326</v>
      </c>
      <c r="L956" t="s">
        <v>170</v>
      </c>
      <c r="M956" t="s">
        <v>5</v>
      </c>
      <c r="N956">
        <v>94502</v>
      </c>
      <c r="O956" t="s">
        <v>8816</v>
      </c>
      <c r="P956">
        <v>37.730781279335702</v>
      </c>
      <c r="Q956">
        <v>-122.24177554544799</v>
      </c>
      <c r="R956">
        <v>51</v>
      </c>
      <c r="U956" t="s">
        <v>8809</v>
      </c>
      <c r="V956" t="s">
        <v>8811</v>
      </c>
      <c r="W956" t="s">
        <v>1326</v>
      </c>
      <c r="X956" t="s">
        <v>170</v>
      </c>
      <c r="Y956" t="s">
        <v>5</v>
      </c>
      <c r="Z956" t="s">
        <v>7932</v>
      </c>
      <c r="AA956">
        <v>45692</v>
      </c>
      <c r="AB956" t="s">
        <v>8817</v>
      </c>
      <c r="AC956" t="s">
        <v>8813</v>
      </c>
      <c r="AD956">
        <v>12</v>
      </c>
      <c r="AE956" t="s">
        <v>8818</v>
      </c>
    </row>
    <row r="957" spans="1:34">
      <c r="A957">
        <v>9019</v>
      </c>
      <c r="B957" t="s">
        <v>161</v>
      </c>
      <c r="C957" t="s">
        <v>4665</v>
      </c>
      <c r="D957" t="s">
        <v>8796</v>
      </c>
      <c r="E957" t="s">
        <v>164</v>
      </c>
      <c r="F957" t="s">
        <v>8797</v>
      </c>
      <c r="G957" t="s">
        <v>7876</v>
      </c>
      <c r="H957" t="s">
        <v>5233</v>
      </c>
      <c r="I957" t="s">
        <v>8798</v>
      </c>
      <c r="J957" t="s">
        <v>8799</v>
      </c>
      <c r="K957" t="s">
        <v>1403</v>
      </c>
      <c r="L957" t="s">
        <v>436</v>
      </c>
      <c r="M957" t="s">
        <v>5</v>
      </c>
      <c r="N957">
        <v>48103</v>
      </c>
      <c r="P957">
        <v>42.276329578370202</v>
      </c>
      <c r="Q957">
        <v>-83.754033437195503</v>
      </c>
      <c r="R957">
        <v>3</v>
      </c>
      <c r="V957" t="s">
        <v>8798</v>
      </c>
      <c r="W957" t="s">
        <v>1403</v>
      </c>
      <c r="X957" t="s">
        <v>436</v>
      </c>
      <c r="Y957" t="s">
        <v>5</v>
      </c>
      <c r="Z957" t="s">
        <v>7932</v>
      </c>
      <c r="AA957">
        <v>45692</v>
      </c>
      <c r="AB957" t="s">
        <v>8801</v>
      </c>
      <c r="AC957" t="s">
        <v>8800</v>
      </c>
      <c r="AD957">
        <v>22</v>
      </c>
    </row>
    <row r="958" spans="1:34">
      <c r="A958">
        <v>9020</v>
      </c>
      <c r="B958" t="s">
        <v>174</v>
      </c>
      <c r="C958" t="s">
        <v>4665</v>
      </c>
      <c r="D958" t="s">
        <v>2381</v>
      </c>
      <c r="E958" t="s">
        <v>176</v>
      </c>
      <c r="F958" t="s">
        <v>4719</v>
      </c>
      <c r="G958" t="s">
        <v>4671</v>
      </c>
      <c r="H958" t="s">
        <v>4720</v>
      </c>
      <c r="I958" t="s">
        <v>4721</v>
      </c>
      <c r="J958" t="s">
        <v>4722</v>
      </c>
      <c r="K958" t="s">
        <v>2387</v>
      </c>
      <c r="L958" t="s">
        <v>1300</v>
      </c>
      <c r="M958" t="s">
        <v>5</v>
      </c>
      <c r="N958" t="s">
        <v>4723</v>
      </c>
      <c r="O958" t="s">
        <v>4724</v>
      </c>
      <c r="P958">
        <v>40.096159480016297</v>
      </c>
      <c r="Q958">
        <v>-75.404519787216401</v>
      </c>
      <c r="U958" t="s">
        <v>2381</v>
      </c>
      <c r="V958" t="s">
        <v>4725</v>
      </c>
      <c r="W958" t="s">
        <v>2387</v>
      </c>
      <c r="X958" t="s">
        <v>1300</v>
      </c>
      <c r="Y958" t="s">
        <v>5</v>
      </c>
      <c r="Z958" t="s">
        <v>172</v>
      </c>
      <c r="AA958">
        <v>44888</v>
      </c>
      <c r="AB958" t="s">
        <v>4726</v>
      </c>
      <c r="AC958" t="s">
        <v>4727</v>
      </c>
      <c r="AD958">
        <v>24</v>
      </c>
    </row>
    <row r="959" spans="1:34">
      <c r="A959">
        <v>9021</v>
      </c>
      <c r="B959" t="s">
        <v>174</v>
      </c>
      <c r="C959" t="s">
        <v>4665</v>
      </c>
      <c r="D959" t="s">
        <v>871</v>
      </c>
      <c r="E959" t="s">
        <v>176</v>
      </c>
      <c r="F959" t="s">
        <v>4728</v>
      </c>
      <c r="G959" t="s">
        <v>88</v>
      </c>
      <c r="H959" t="s">
        <v>4729</v>
      </c>
      <c r="I959" t="s">
        <v>4730</v>
      </c>
      <c r="J959" t="s">
        <v>885</v>
      </c>
      <c r="K959" t="s">
        <v>886</v>
      </c>
      <c r="L959" t="s">
        <v>436</v>
      </c>
      <c r="M959" t="s">
        <v>5</v>
      </c>
      <c r="N959">
        <v>48377</v>
      </c>
      <c r="P959">
        <v>42.490528092489498</v>
      </c>
      <c r="Q959">
        <v>-83.487124115972506</v>
      </c>
      <c r="U959" t="s">
        <v>4731</v>
      </c>
      <c r="V959" t="s">
        <v>4732</v>
      </c>
      <c r="W959" t="s">
        <v>4733</v>
      </c>
      <c r="X959" t="s">
        <v>740</v>
      </c>
      <c r="Y959" t="s">
        <v>5</v>
      </c>
      <c r="Z959" t="s">
        <v>172</v>
      </c>
      <c r="AA959">
        <v>44435</v>
      </c>
      <c r="AB959" t="s">
        <v>4734</v>
      </c>
      <c r="AC959" t="s">
        <v>4735</v>
      </c>
      <c r="AD959">
        <v>23</v>
      </c>
    </row>
    <row r="960" spans="1:34">
      <c r="A960">
        <v>9022</v>
      </c>
      <c r="B960" t="s">
        <v>174</v>
      </c>
      <c r="C960" t="s">
        <v>4665</v>
      </c>
      <c r="D960" t="s">
        <v>871</v>
      </c>
      <c r="E960" t="s">
        <v>176</v>
      </c>
      <c r="F960" t="s">
        <v>4736</v>
      </c>
      <c r="G960" t="s">
        <v>88</v>
      </c>
      <c r="H960" t="s">
        <v>4737</v>
      </c>
      <c r="I960" t="s">
        <v>4730</v>
      </c>
      <c r="J960" t="s">
        <v>4738</v>
      </c>
      <c r="K960" t="s">
        <v>881</v>
      </c>
      <c r="L960" t="s">
        <v>740</v>
      </c>
      <c r="M960" t="s">
        <v>5</v>
      </c>
      <c r="N960" t="s">
        <v>4739</v>
      </c>
      <c r="O960" t="s">
        <v>4740</v>
      </c>
      <c r="P960">
        <v>42.275348487635199</v>
      </c>
      <c r="Q960">
        <v>-71.571332387143997</v>
      </c>
      <c r="U960" t="s">
        <v>4731</v>
      </c>
      <c r="V960" t="s">
        <v>4732</v>
      </c>
      <c r="W960" t="s">
        <v>4733</v>
      </c>
      <c r="X960" t="s">
        <v>740</v>
      </c>
      <c r="Y960" t="s">
        <v>5</v>
      </c>
      <c r="Z960" t="s">
        <v>172</v>
      </c>
      <c r="AA960">
        <v>44435</v>
      </c>
      <c r="AB960" t="s">
        <v>4734</v>
      </c>
      <c r="AC960" t="s">
        <v>4735</v>
      </c>
      <c r="AD960">
        <v>23</v>
      </c>
    </row>
    <row r="961" spans="1:36">
      <c r="A961">
        <v>9023</v>
      </c>
      <c r="B961" t="s">
        <v>174</v>
      </c>
      <c r="C961" t="s">
        <v>4665</v>
      </c>
      <c r="D961" t="s">
        <v>871</v>
      </c>
      <c r="E961" t="s">
        <v>176</v>
      </c>
      <c r="F961" t="s">
        <v>4741</v>
      </c>
      <c r="G961" t="s">
        <v>88</v>
      </c>
      <c r="H961" t="s">
        <v>4742</v>
      </c>
      <c r="I961" t="s">
        <v>4730</v>
      </c>
      <c r="J961" t="s">
        <v>4743</v>
      </c>
      <c r="K961" t="s">
        <v>4733</v>
      </c>
      <c r="L961" t="s">
        <v>740</v>
      </c>
      <c r="M961" t="s">
        <v>5</v>
      </c>
      <c r="N961" t="s">
        <v>4744</v>
      </c>
      <c r="P961">
        <v>42.314290645615401</v>
      </c>
      <c r="Q961">
        <v>-71.797926002486093</v>
      </c>
      <c r="U961" t="s">
        <v>4731</v>
      </c>
      <c r="V961" t="s">
        <v>4732</v>
      </c>
      <c r="W961" t="s">
        <v>4733</v>
      </c>
      <c r="X961" t="s">
        <v>740</v>
      </c>
      <c r="Y961" t="s">
        <v>5</v>
      </c>
      <c r="Z961" t="s">
        <v>172</v>
      </c>
      <c r="AA961">
        <v>44435</v>
      </c>
      <c r="AB961" t="s">
        <v>4734</v>
      </c>
      <c r="AC961" t="s">
        <v>4735</v>
      </c>
      <c r="AD961">
        <v>23</v>
      </c>
    </row>
    <row r="962" spans="1:36">
      <c r="A962">
        <v>9024</v>
      </c>
      <c r="B962" t="s">
        <v>174</v>
      </c>
      <c r="C962" t="s">
        <v>4665</v>
      </c>
      <c r="D962" t="s">
        <v>911</v>
      </c>
      <c r="E962" t="s">
        <v>176</v>
      </c>
      <c r="F962" t="s">
        <v>4745</v>
      </c>
      <c r="G962" t="s">
        <v>4671</v>
      </c>
      <c r="H962" t="s">
        <v>4746</v>
      </c>
      <c r="I962" t="s">
        <v>4747</v>
      </c>
      <c r="J962" t="s">
        <v>4748</v>
      </c>
      <c r="K962" t="s">
        <v>4454</v>
      </c>
      <c r="L962" t="s">
        <v>916</v>
      </c>
      <c r="M962" t="s">
        <v>5</v>
      </c>
      <c r="N962">
        <v>44122</v>
      </c>
      <c r="P962">
        <v>41.4636528185613</v>
      </c>
      <c r="Q962">
        <v>-81.511905531461693</v>
      </c>
      <c r="U962" t="s">
        <v>903</v>
      </c>
      <c r="V962" t="s">
        <v>4749</v>
      </c>
      <c r="W962" t="s">
        <v>4750</v>
      </c>
      <c r="X962" t="s">
        <v>1357</v>
      </c>
      <c r="Y962" t="s">
        <v>5</v>
      </c>
      <c r="AB962" t="s">
        <v>4751</v>
      </c>
      <c r="AC962" t="s">
        <v>4752</v>
      </c>
      <c r="AD962">
        <v>29</v>
      </c>
    </row>
    <row r="963" spans="1:36">
      <c r="A963">
        <v>9025</v>
      </c>
      <c r="B963" t="s">
        <v>174</v>
      </c>
      <c r="C963" t="s">
        <v>4665</v>
      </c>
      <c r="D963" t="s">
        <v>8897</v>
      </c>
      <c r="E963" t="s">
        <v>164</v>
      </c>
      <c r="F963" t="s">
        <v>8899</v>
      </c>
      <c r="G963" t="s">
        <v>7876</v>
      </c>
      <c r="H963" t="s">
        <v>8864</v>
      </c>
      <c r="I963" t="s">
        <v>8898</v>
      </c>
      <c r="J963" t="s">
        <v>8900</v>
      </c>
      <c r="K963" t="s">
        <v>8901</v>
      </c>
      <c r="L963" t="s">
        <v>8902</v>
      </c>
      <c r="M963" t="s">
        <v>5</v>
      </c>
      <c r="N963" t="s">
        <v>8903</v>
      </c>
      <c r="O963" t="s">
        <v>8905</v>
      </c>
      <c r="P963">
        <v>44.834704173954997</v>
      </c>
      <c r="Q963">
        <v>-73.076116515342804</v>
      </c>
      <c r="U963" t="s">
        <v>8897</v>
      </c>
      <c r="V963" t="s">
        <v>8898</v>
      </c>
      <c r="W963" t="s">
        <v>8906</v>
      </c>
      <c r="X963" t="s">
        <v>8902</v>
      </c>
      <c r="Y963" t="s">
        <v>5</v>
      </c>
      <c r="Z963" t="s">
        <v>7932</v>
      </c>
      <c r="AA963">
        <v>45698</v>
      </c>
      <c r="AB963" t="s">
        <v>8904</v>
      </c>
      <c r="AC963" t="s">
        <v>8907</v>
      </c>
      <c r="AD963">
        <v>13</v>
      </c>
    </row>
    <row r="964" spans="1:36">
      <c r="A964">
        <v>9026</v>
      </c>
      <c r="B964" t="s">
        <v>174</v>
      </c>
      <c r="C964" t="s">
        <v>4665</v>
      </c>
      <c r="D964" t="s">
        <v>4753</v>
      </c>
      <c r="E964" t="s">
        <v>176</v>
      </c>
      <c r="F964" t="s">
        <v>4754</v>
      </c>
      <c r="G964" t="s">
        <v>4671</v>
      </c>
      <c r="H964" t="s">
        <v>2081</v>
      </c>
      <c r="I964" t="s">
        <v>977</v>
      </c>
      <c r="J964" t="s">
        <v>4755</v>
      </c>
      <c r="K964" t="s">
        <v>3307</v>
      </c>
      <c r="L964" t="s">
        <v>740</v>
      </c>
      <c r="M964" t="s">
        <v>5</v>
      </c>
      <c r="N964" t="s">
        <v>4756</v>
      </c>
      <c r="O964" t="s">
        <v>4757</v>
      </c>
      <c r="P964">
        <v>42.552711758926201</v>
      </c>
      <c r="Q964">
        <v>-71.2782674599367</v>
      </c>
      <c r="R964">
        <v>300</v>
      </c>
      <c r="U964" t="s">
        <v>4753</v>
      </c>
      <c r="V964" t="s">
        <v>977</v>
      </c>
      <c r="W964" t="s">
        <v>981</v>
      </c>
      <c r="X964" t="s">
        <v>740</v>
      </c>
      <c r="Y964" t="s">
        <v>5</v>
      </c>
      <c r="Z964" t="s">
        <v>172</v>
      </c>
      <c r="AA964">
        <v>44425</v>
      </c>
      <c r="AB964" t="s">
        <v>4758</v>
      </c>
      <c r="AC964" t="s">
        <v>4759</v>
      </c>
      <c r="AD964">
        <v>17</v>
      </c>
      <c r="AE964" t="s">
        <v>4760</v>
      </c>
      <c r="AJ964" t="s">
        <v>4761</v>
      </c>
    </row>
    <row r="965" spans="1:36">
      <c r="A965">
        <v>9027</v>
      </c>
      <c r="B965" t="s">
        <v>174</v>
      </c>
      <c r="C965" t="s">
        <v>4665</v>
      </c>
      <c r="D965" t="s">
        <v>4762</v>
      </c>
      <c r="E965" t="s">
        <v>164</v>
      </c>
      <c r="F965" t="s">
        <v>4763</v>
      </c>
      <c r="G965" t="s">
        <v>2031</v>
      </c>
      <c r="H965" t="s">
        <v>4764</v>
      </c>
      <c r="I965" t="s">
        <v>4765</v>
      </c>
      <c r="J965" t="s">
        <v>4766</v>
      </c>
      <c r="K965" t="s">
        <v>4767</v>
      </c>
      <c r="L965" t="s">
        <v>2352</v>
      </c>
      <c r="M965" t="s">
        <v>5</v>
      </c>
      <c r="N965" t="s">
        <v>4768</v>
      </c>
      <c r="O965" t="s">
        <v>4769</v>
      </c>
      <c r="P965">
        <v>41.384028825943403</v>
      </c>
      <c r="Q965">
        <v>-73.5316960048863</v>
      </c>
      <c r="R965">
        <v>35</v>
      </c>
      <c r="U965" t="s">
        <v>4770</v>
      </c>
      <c r="V965" t="s">
        <v>4765</v>
      </c>
      <c r="W965" t="s">
        <v>4767</v>
      </c>
      <c r="X965" t="s">
        <v>2352</v>
      </c>
      <c r="Y965" t="s">
        <v>5</v>
      </c>
      <c r="Z965" t="s">
        <v>172</v>
      </c>
      <c r="AA965">
        <v>44773</v>
      </c>
      <c r="AB965" t="s">
        <v>4771</v>
      </c>
      <c r="AC965" t="s">
        <v>4772</v>
      </c>
      <c r="AD965">
        <v>30</v>
      </c>
      <c r="AE965" t="s">
        <v>4773</v>
      </c>
    </row>
    <row r="966" spans="1:36">
      <c r="A966">
        <v>9028</v>
      </c>
      <c r="B966" t="s">
        <v>174</v>
      </c>
      <c r="C966" t="s">
        <v>4665</v>
      </c>
      <c r="D966" t="s">
        <v>4774</v>
      </c>
      <c r="E966" t="s">
        <v>164</v>
      </c>
      <c r="F966" t="s">
        <v>4774</v>
      </c>
      <c r="G966" t="s">
        <v>4775</v>
      </c>
      <c r="H966" t="s">
        <v>4776</v>
      </c>
      <c r="I966" t="s">
        <v>1631</v>
      </c>
      <c r="J966" t="s">
        <v>1632</v>
      </c>
      <c r="K966" t="s">
        <v>922</v>
      </c>
      <c r="L966" t="s">
        <v>436</v>
      </c>
      <c r="M966" t="s">
        <v>5</v>
      </c>
      <c r="N966">
        <v>49037</v>
      </c>
      <c r="O966" t="s">
        <v>1633</v>
      </c>
      <c r="P966">
        <v>42.3357616120662</v>
      </c>
      <c r="Q966">
        <v>-85.269506097448897</v>
      </c>
      <c r="R966">
        <v>40</v>
      </c>
      <c r="U966" t="s">
        <v>1634</v>
      </c>
      <c r="V966" t="s">
        <v>1631</v>
      </c>
      <c r="W966" t="s">
        <v>1636</v>
      </c>
      <c r="X966" t="s">
        <v>1637</v>
      </c>
      <c r="Y966" t="s">
        <v>1091</v>
      </c>
      <c r="Z966" t="s">
        <v>172</v>
      </c>
      <c r="AA966">
        <v>45088</v>
      </c>
      <c r="AB966" t="s">
        <v>1638</v>
      </c>
      <c r="AC966" t="s">
        <v>4777</v>
      </c>
      <c r="AD966">
        <v>21</v>
      </c>
    </row>
    <row r="967" spans="1:36">
      <c r="A967">
        <v>9029</v>
      </c>
      <c r="B967" t="s">
        <v>174</v>
      </c>
      <c r="C967" t="s">
        <v>4665</v>
      </c>
      <c r="D967" t="s">
        <v>4778</v>
      </c>
      <c r="E967" t="s">
        <v>176</v>
      </c>
      <c r="F967" t="s">
        <v>4778</v>
      </c>
      <c r="G967" t="s">
        <v>4671</v>
      </c>
      <c r="H967" t="s">
        <v>4779</v>
      </c>
      <c r="I967" t="s">
        <v>4780</v>
      </c>
      <c r="J967" t="s">
        <v>4781</v>
      </c>
      <c r="K967" t="s">
        <v>4782</v>
      </c>
      <c r="L967" t="s">
        <v>740</v>
      </c>
      <c r="M967" t="s">
        <v>5</v>
      </c>
      <c r="N967" t="s">
        <v>4783</v>
      </c>
      <c r="O967" t="s">
        <v>4784</v>
      </c>
      <c r="P967">
        <v>42.473324014247297</v>
      </c>
      <c r="Q967">
        <v>-71.256931017824201</v>
      </c>
      <c r="R967">
        <v>13</v>
      </c>
      <c r="U967" t="s">
        <v>4785</v>
      </c>
      <c r="V967" t="s">
        <v>4780</v>
      </c>
      <c r="W967" t="s">
        <v>4782</v>
      </c>
      <c r="X967" t="s">
        <v>740</v>
      </c>
      <c r="Y967" t="s">
        <v>5</v>
      </c>
      <c r="Z967" t="s">
        <v>172</v>
      </c>
      <c r="AA967">
        <v>44773</v>
      </c>
      <c r="AB967" t="s">
        <v>4786</v>
      </c>
      <c r="AC967" t="s">
        <v>4787</v>
      </c>
      <c r="AD967">
        <v>30</v>
      </c>
      <c r="AE967" t="s">
        <v>4788</v>
      </c>
    </row>
    <row r="968" spans="1:36">
      <c r="A968">
        <v>9030</v>
      </c>
      <c r="B968" t="s">
        <v>174</v>
      </c>
      <c r="C968" t="s">
        <v>4665</v>
      </c>
      <c r="D968" t="s">
        <v>9019</v>
      </c>
      <c r="F968" t="s">
        <v>9019</v>
      </c>
      <c r="G968" t="s">
        <v>7876</v>
      </c>
      <c r="H968" t="s">
        <v>9020</v>
      </c>
      <c r="I968" t="s">
        <v>8924</v>
      </c>
      <c r="J968" t="s">
        <v>9021</v>
      </c>
      <c r="K968" t="s">
        <v>9022</v>
      </c>
      <c r="L968" t="s">
        <v>188</v>
      </c>
      <c r="M968" t="s">
        <v>5</v>
      </c>
      <c r="N968">
        <v>27302</v>
      </c>
      <c r="O968" t="s">
        <v>9023</v>
      </c>
      <c r="P968">
        <v>36.078819452910501</v>
      </c>
      <c r="Q968">
        <v>-79.300612704177595</v>
      </c>
      <c r="R968">
        <v>200</v>
      </c>
      <c r="U968" t="s">
        <v>9019</v>
      </c>
      <c r="V968" t="s">
        <v>8924</v>
      </c>
      <c r="W968" t="s">
        <v>9022</v>
      </c>
      <c r="X968" t="s">
        <v>188</v>
      </c>
      <c r="Y968" t="s">
        <v>5</v>
      </c>
      <c r="Z968" t="s">
        <v>312</v>
      </c>
      <c r="AA968">
        <v>45702</v>
      </c>
      <c r="AB968" t="s">
        <v>9024</v>
      </c>
      <c r="AC968" t="s">
        <v>9025</v>
      </c>
      <c r="AD968">
        <v>30</v>
      </c>
    </row>
    <row r="969" spans="1:36">
      <c r="A969">
        <v>9031</v>
      </c>
      <c r="B969" t="s">
        <v>198</v>
      </c>
      <c r="C969" t="s">
        <v>4665</v>
      </c>
      <c r="D969" t="s">
        <v>8012</v>
      </c>
      <c r="E969" t="s">
        <v>176</v>
      </c>
      <c r="F969" t="s">
        <v>8252</v>
      </c>
      <c r="G969" t="s">
        <v>8253</v>
      </c>
      <c r="H969" t="s">
        <v>5177</v>
      </c>
      <c r="J969" t="s">
        <v>8255</v>
      </c>
      <c r="K969" t="s">
        <v>8256</v>
      </c>
      <c r="L969" t="s">
        <v>312</v>
      </c>
      <c r="M969" t="s">
        <v>5</v>
      </c>
      <c r="N969">
        <v>57701</v>
      </c>
      <c r="O969" t="s">
        <v>8257</v>
      </c>
      <c r="P969">
        <v>44.073599817028601</v>
      </c>
      <c r="Q969">
        <v>-103.20484653275101</v>
      </c>
      <c r="R969">
        <v>20</v>
      </c>
      <c r="U969" t="s">
        <v>8012</v>
      </c>
      <c r="V969" t="s">
        <v>8258</v>
      </c>
      <c r="W969" t="s">
        <v>8256</v>
      </c>
      <c r="X969" t="s">
        <v>312</v>
      </c>
      <c r="Y969" t="s">
        <v>5</v>
      </c>
      <c r="Z969" t="s">
        <v>7932</v>
      </c>
      <c r="AA969">
        <v>45580</v>
      </c>
      <c r="AC969" t="s">
        <v>8990</v>
      </c>
      <c r="AD969">
        <v>32</v>
      </c>
      <c r="AE969" t="s">
        <v>8254</v>
      </c>
      <c r="AF969" t="s">
        <v>8259</v>
      </c>
      <c r="AG969" t="s">
        <v>8260</v>
      </c>
      <c r="AH969" t="s">
        <v>8257</v>
      </c>
      <c r="AJ969" t="s">
        <v>313</v>
      </c>
    </row>
    <row r="970" spans="1:36">
      <c r="A970">
        <v>9032</v>
      </c>
      <c r="B970" t="s">
        <v>174</v>
      </c>
      <c r="C970" t="s">
        <v>4665</v>
      </c>
      <c r="D970" t="s">
        <v>4789</v>
      </c>
      <c r="E970" t="s">
        <v>164</v>
      </c>
      <c r="F970" t="s">
        <v>4789</v>
      </c>
      <c r="G970" t="s">
        <v>4709</v>
      </c>
      <c r="H970" t="s">
        <v>4790</v>
      </c>
      <c r="I970" t="s">
        <v>4157</v>
      </c>
      <c r="J970" t="s">
        <v>4791</v>
      </c>
      <c r="K970" t="s">
        <v>4792</v>
      </c>
      <c r="L970" t="s">
        <v>808</v>
      </c>
      <c r="M970" t="s">
        <v>5</v>
      </c>
      <c r="N970">
        <v>13902</v>
      </c>
      <c r="O970" t="s">
        <v>4160</v>
      </c>
      <c r="P970">
        <v>42.0895847383564</v>
      </c>
      <c r="Q970">
        <v>-75.9694089559069</v>
      </c>
      <c r="U970" t="s">
        <v>4789</v>
      </c>
      <c r="V970" t="s">
        <v>4157</v>
      </c>
      <c r="W970" t="s">
        <v>4792</v>
      </c>
      <c r="X970" t="s">
        <v>808</v>
      </c>
      <c r="Y970" t="s">
        <v>5</v>
      </c>
      <c r="Z970" t="s">
        <v>172</v>
      </c>
      <c r="AA970">
        <v>44443</v>
      </c>
      <c r="AB970" t="s">
        <v>4793</v>
      </c>
      <c r="AC970" t="s">
        <v>4794</v>
      </c>
      <c r="AD970">
        <v>21</v>
      </c>
      <c r="AE970" t="s">
        <v>4795</v>
      </c>
    </row>
    <row r="971" spans="1:36">
      <c r="A971">
        <v>9033</v>
      </c>
      <c r="B971" t="s">
        <v>174</v>
      </c>
      <c r="C971" t="s">
        <v>4665</v>
      </c>
      <c r="D971" t="s">
        <v>4796</v>
      </c>
      <c r="E971" t="s">
        <v>176</v>
      </c>
      <c r="F971" t="s">
        <v>3927</v>
      </c>
      <c r="G971" t="s">
        <v>4671</v>
      </c>
      <c r="H971" t="s">
        <v>4797</v>
      </c>
      <c r="I971" t="s">
        <v>4798</v>
      </c>
      <c r="J971" t="s">
        <v>4799</v>
      </c>
      <c r="K971" t="s">
        <v>4800</v>
      </c>
      <c r="L971" t="s">
        <v>740</v>
      </c>
      <c r="M971" t="s">
        <v>5</v>
      </c>
      <c r="N971" t="s">
        <v>4801</v>
      </c>
      <c r="O971" t="s">
        <v>4802</v>
      </c>
      <c r="P971">
        <v>42.162292999999998</v>
      </c>
      <c r="Q971">
        <v>-71.159040192000006</v>
      </c>
      <c r="R971">
        <v>6</v>
      </c>
      <c r="U971" t="s">
        <v>4796</v>
      </c>
      <c r="V971" t="s">
        <v>4803</v>
      </c>
      <c r="W971" t="s">
        <v>4800</v>
      </c>
      <c r="X971" t="s">
        <v>740</v>
      </c>
      <c r="Y971" t="s">
        <v>5</v>
      </c>
      <c r="Z971" t="s">
        <v>172</v>
      </c>
      <c r="AA971">
        <v>45084</v>
      </c>
      <c r="AB971" t="s">
        <v>313</v>
      </c>
      <c r="AC971" t="s">
        <v>4804</v>
      </c>
      <c r="AD971">
        <v>20</v>
      </c>
    </row>
    <row r="972" spans="1:36">
      <c r="A972">
        <v>9034</v>
      </c>
      <c r="B972" t="s">
        <v>174</v>
      </c>
      <c r="C972" t="s">
        <v>4665</v>
      </c>
      <c r="D972" t="s">
        <v>4805</v>
      </c>
      <c r="E972" t="s">
        <v>164</v>
      </c>
      <c r="F972" t="s">
        <v>4806</v>
      </c>
      <c r="G972" t="s">
        <v>4671</v>
      </c>
      <c r="H972" t="s">
        <v>4807</v>
      </c>
      <c r="I972" t="s">
        <v>4808</v>
      </c>
      <c r="J972" t="s">
        <v>4809</v>
      </c>
      <c r="K972" t="s">
        <v>2796</v>
      </c>
      <c r="L972" t="s">
        <v>4810</v>
      </c>
      <c r="M972" t="s">
        <v>5</v>
      </c>
      <c r="N972" t="s">
        <v>4811</v>
      </c>
      <c r="O972" t="s">
        <v>4812</v>
      </c>
      <c r="P972">
        <v>39.662300246467801</v>
      </c>
      <c r="Q972">
        <v>-75.755474529558597</v>
      </c>
      <c r="U972" t="s">
        <v>4813</v>
      </c>
      <c r="V972" t="s">
        <v>4808</v>
      </c>
      <c r="W972" t="s">
        <v>4814</v>
      </c>
      <c r="X972" t="s">
        <v>4810</v>
      </c>
      <c r="Y972" t="s">
        <v>5</v>
      </c>
      <c r="Z972" t="s">
        <v>172</v>
      </c>
      <c r="AA972">
        <v>44443</v>
      </c>
      <c r="AB972" t="s">
        <v>313</v>
      </c>
      <c r="AC972" t="s">
        <v>4815</v>
      </c>
      <c r="AD972">
        <v>25</v>
      </c>
    </row>
    <row r="973" spans="1:36">
      <c r="A973">
        <v>9035</v>
      </c>
      <c r="B973" t="s">
        <v>161</v>
      </c>
      <c r="C973" t="s">
        <v>4665</v>
      </c>
      <c r="D973" t="s">
        <v>9026</v>
      </c>
      <c r="F973" t="s">
        <v>9026</v>
      </c>
      <c r="G973" t="s">
        <v>7876</v>
      </c>
      <c r="H973" t="s">
        <v>9073</v>
      </c>
      <c r="I973" t="s">
        <v>9027</v>
      </c>
      <c r="J973" t="s">
        <v>9028</v>
      </c>
      <c r="K973" t="s">
        <v>9029</v>
      </c>
      <c r="L973" t="s">
        <v>170</v>
      </c>
      <c r="M973" t="s">
        <v>5</v>
      </c>
      <c r="N973">
        <v>91790</v>
      </c>
      <c r="O973" t="s">
        <v>9030</v>
      </c>
      <c r="P973">
        <v>34.090883960041801</v>
      </c>
      <c r="Q973">
        <v>-117.94562911961</v>
      </c>
      <c r="R973">
        <v>460</v>
      </c>
      <c r="U973" t="s">
        <v>9031</v>
      </c>
      <c r="V973" t="s">
        <v>9032</v>
      </c>
      <c r="W973" t="s">
        <v>9029</v>
      </c>
      <c r="X973" t="s">
        <v>170</v>
      </c>
      <c r="Y973" t="s">
        <v>5</v>
      </c>
      <c r="Z973" t="s">
        <v>312</v>
      </c>
      <c r="AA973">
        <v>45702</v>
      </c>
      <c r="AB973" t="s">
        <v>9024</v>
      </c>
      <c r="AC973" t="s">
        <v>9033</v>
      </c>
      <c r="AD973">
        <v>23</v>
      </c>
    </row>
    <row r="974" spans="1:36">
      <c r="A974">
        <v>9036</v>
      </c>
      <c r="B974" t="s">
        <v>174</v>
      </c>
      <c r="C974" t="s">
        <v>4665</v>
      </c>
      <c r="D974" t="s">
        <v>4816</v>
      </c>
      <c r="E974" t="s">
        <v>176</v>
      </c>
      <c r="F974" t="s">
        <v>4817</v>
      </c>
      <c r="G974" t="s">
        <v>4709</v>
      </c>
      <c r="H974" t="s">
        <v>4818</v>
      </c>
      <c r="I974" t="s">
        <v>4819</v>
      </c>
      <c r="J974" t="s">
        <v>4820</v>
      </c>
      <c r="K974" t="s">
        <v>4817</v>
      </c>
      <c r="L974" t="s">
        <v>436</v>
      </c>
      <c r="M974" t="s">
        <v>5</v>
      </c>
      <c r="N974" t="s">
        <v>4821</v>
      </c>
      <c r="O974" t="s">
        <v>4822</v>
      </c>
      <c r="P974">
        <v>42.639885019948998</v>
      </c>
      <c r="Q974">
        <v>-83.1728654007279</v>
      </c>
      <c r="R974">
        <v>30</v>
      </c>
      <c r="U974" t="s">
        <v>4823</v>
      </c>
      <c r="V974" t="s">
        <v>4819</v>
      </c>
      <c r="W974" t="s">
        <v>1660</v>
      </c>
      <c r="X974" t="s">
        <v>1661</v>
      </c>
      <c r="Y974" t="s">
        <v>1091</v>
      </c>
      <c r="Z974" t="s">
        <v>172</v>
      </c>
      <c r="AA974">
        <v>44443</v>
      </c>
      <c r="AB974" t="s">
        <v>4824</v>
      </c>
      <c r="AC974" t="s">
        <v>1662</v>
      </c>
      <c r="AD974">
        <v>22</v>
      </c>
      <c r="AE974" t="s">
        <v>4825</v>
      </c>
    </row>
    <row r="975" spans="1:36">
      <c r="A975">
        <v>9037</v>
      </c>
      <c r="B975" t="s">
        <v>174</v>
      </c>
      <c r="C975" t="s">
        <v>4665</v>
      </c>
      <c r="D975" t="s">
        <v>4184</v>
      </c>
      <c r="E975" t="s">
        <v>164</v>
      </c>
      <c r="F975" t="s">
        <v>4184</v>
      </c>
      <c r="G975" t="s">
        <v>4671</v>
      </c>
      <c r="H975" t="s">
        <v>4826</v>
      </c>
      <c r="I975" t="s">
        <v>4186</v>
      </c>
      <c r="J975" t="s">
        <v>4187</v>
      </c>
      <c r="K975" t="s">
        <v>4188</v>
      </c>
      <c r="L975" t="s">
        <v>308</v>
      </c>
      <c r="M975" t="s">
        <v>5</v>
      </c>
      <c r="N975">
        <v>37404</v>
      </c>
      <c r="O975" t="s">
        <v>4189</v>
      </c>
      <c r="P975">
        <v>35.039288782713001</v>
      </c>
      <c r="Q975">
        <v>-85.286898760536005</v>
      </c>
      <c r="R975">
        <v>8</v>
      </c>
      <c r="U975" t="s">
        <v>4184</v>
      </c>
      <c r="V975" t="s">
        <v>4186</v>
      </c>
      <c r="W975" t="s">
        <v>4188</v>
      </c>
      <c r="X975" t="s">
        <v>308</v>
      </c>
      <c r="Y975" t="s">
        <v>5</v>
      </c>
      <c r="Z975" t="s">
        <v>172</v>
      </c>
      <c r="AA975">
        <v>44773</v>
      </c>
      <c r="AB975" t="s">
        <v>4827</v>
      </c>
      <c r="AC975" t="s">
        <v>4191</v>
      </c>
      <c r="AD975">
        <v>14</v>
      </c>
    </row>
    <row r="976" spans="1:36">
      <c r="A976">
        <v>9038</v>
      </c>
      <c r="B976" t="s">
        <v>174</v>
      </c>
      <c r="C976" t="s">
        <v>4665</v>
      </c>
      <c r="D976" t="s">
        <v>10590</v>
      </c>
      <c r="E976" t="s">
        <v>164</v>
      </c>
      <c r="F976" t="s">
        <v>10591</v>
      </c>
      <c r="G976" t="s">
        <v>10593</v>
      </c>
      <c r="H976" t="s">
        <v>10592</v>
      </c>
      <c r="I976" t="s">
        <v>10594</v>
      </c>
      <c r="J976" t="s">
        <v>10595</v>
      </c>
      <c r="K976" t="s">
        <v>10596</v>
      </c>
      <c r="L976" t="s">
        <v>916</v>
      </c>
      <c r="M976" t="s">
        <v>5</v>
      </c>
      <c r="N976">
        <v>45342</v>
      </c>
      <c r="O976" t="s">
        <v>10597</v>
      </c>
      <c r="P976">
        <v>39.595999999999997</v>
      </c>
      <c r="Q976">
        <v>-84.232500000000002</v>
      </c>
      <c r="R976">
        <v>100</v>
      </c>
      <c r="U976" t="s">
        <v>10590</v>
      </c>
      <c r="V976" t="s">
        <v>10598</v>
      </c>
      <c r="W976" t="s">
        <v>10596</v>
      </c>
      <c r="X976" t="s">
        <v>916</v>
      </c>
      <c r="Y976" t="s">
        <v>5</v>
      </c>
      <c r="Z976" t="s">
        <v>7932</v>
      </c>
      <c r="AA976">
        <v>46057</v>
      </c>
      <c r="AB976" t="s">
        <v>10599</v>
      </c>
      <c r="AC976" t="s">
        <v>10600</v>
      </c>
      <c r="AD976">
        <v>32</v>
      </c>
      <c r="AE976" t="s">
        <v>10601</v>
      </c>
    </row>
    <row r="977" spans="1:36">
      <c r="A977">
        <v>9039</v>
      </c>
      <c r="B977" t="s">
        <v>174</v>
      </c>
      <c r="C977" t="s">
        <v>4665</v>
      </c>
      <c r="D977" t="s">
        <v>4828</v>
      </c>
      <c r="E977" t="s">
        <v>176</v>
      </c>
      <c r="F977" t="s">
        <v>4829</v>
      </c>
      <c r="G977" t="s">
        <v>7</v>
      </c>
      <c r="H977" t="s">
        <v>4830</v>
      </c>
      <c r="I977" t="s">
        <v>4831</v>
      </c>
      <c r="J977" t="s">
        <v>4832</v>
      </c>
      <c r="K977" t="s">
        <v>1403</v>
      </c>
      <c r="L977" t="s">
        <v>436</v>
      </c>
      <c r="M977" t="s">
        <v>5</v>
      </c>
      <c r="N977">
        <v>48108</v>
      </c>
      <c r="O977" t="s">
        <v>4833</v>
      </c>
      <c r="P977">
        <v>42.232587142438099</v>
      </c>
      <c r="Q977">
        <v>-83.731221929580201</v>
      </c>
      <c r="U977" t="s">
        <v>2533</v>
      </c>
      <c r="V977" t="s">
        <v>2530</v>
      </c>
      <c r="W977" t="s">
        <v>2534</v>
      </c>
      <c r="X977" t="s">
        <v>2535</v>
      </c>
      <c r="Y977" t="s">
        <v>907</v>
      </c>
      <c r="AB977" t="s">
        <v>4834</v>
      </c>
      <c r="AC977" t="s">
        <v>4835</v>
      </c>
      <c r="AD977">
        <v>27</v>
      </c>
    </row>
    <row r="978" spans="1:36">
      <c r="A978">
        <v>9040</v>
      </c>
      <c r="B978" t="s">
        <v>174</v>
      </c>
      <c r="C978" t="s">
        <v>4665</v>
      </c>
      <c r="D978" t="s">
        <v>4828</v>
      </c>
      <c r="E978" t="s">
        <v>176</v>
      </c>
      <c r="F978" t="s">
        <v>4836</v>
      </c>
      <c r="G978" t="s">
        <v>7</v>
      </c>
      <c r="H978" t="s">
        <v>4830</v>
      </c>
      <c r="I978" t="s">
        <v>4831</v>
      </c>
      <c r="J978" t="s">
        <v>4837</v>
      </c>
      <c r="K978" t="s">
        <v>4838</v>
      </c>
      <c r="L978" t="s">
        <v>170</v>
      </c>
      <c r="M978" t="s">
        <v>5</v>
      </c>
      <c r="N978">
        <v>90810</v>
      </c>
      <c r="P978">
        <v>33.834418695178698</v>
      </c>
      <c r="Q978">
        <v>-118.212247385711</v>
      </c>
      <c r="U978" t="s">
        <v>2533</v>
      </c>
      <c r="V978" t="s">
        <v>2530</v>
      </c>
      <c r="W978" t="s">
        <v>2534</v>
      </c>
      <c r="X978" t="s">
        <v>2535</v>
      </c>
      <c r="Y978" t="s">
        <v>907</v>
      </c>
      <c r="AB978" t="s">
        <v>4834</v>
      </c>
      <c r="AC978" t="s">
        <v>4839</v>
      </c>
      <c r="AD978">
        <v>27</v>
      </c>
    </row>
    <row r="979" spans="1:36">
      <c r="A979">
        <v>9041</v>
      </c>
      <c r="B979" t="s">
        <v>174</v>
      </c>
      <c r="C979" t="s">
        <v>4665</v>
      </c>
      <c r="D979" t="s">
        <v>4828</v>
      </c>
      <c r="E979" t="s">
        <v>176</v>
      </c>
      <c r="F979" t="s">
        <v>4840</v>
      </c>
      <c r="G979" t="s">
        <v>7</v>
      </c>
      <c r="H979" t="s">
        <v>4841</v>
      </c>
      <c r="I979" t="s">
        <v>4831</v>
      </c>
      <c r="J979" t="s">
        <v>4842</v>
      </c>
      <c r="K979" t="s">
        <v>4843</v>
      </c>
      <c r="L979" t="s">
        <v>436</v>
      </c>
      <c r="M979" t="s">
        <v>5</v>
      </c>
      <c r="N979">
        <v>48239</v>
      </c>
      <c r="P979">
        <v>42.375342815694097</v>
      </c>
      <c r="Q979">
        <v>-83.273469016081904</v>
      </c>
      <c r="U979" t="s">
        <v>2533</v>
      </c>
      <c r="V979" t="s">
        <v>2530</v>
      </c>
      <c r="W979" t="s">
        <v>2534</v>
      </c>
      <c r="X979" t="s">
        <v>2535</v>
      </c>
      <c r="Y979" t="s">
        <v>907</v>
      </c>
      <c r="AB979" t="s">
        <v>4834</v>
      </c>
      <c r="AC979" t="s">
        <v>4839</v>
      </c>
      <c r="AD979">
        <v>27</v>
      </c>
    </row>
    <row r="980" spans="1:36">
      <c r="A980">
        <v>9042</v>
      </c>
      <c r="B980" t="s">
        <v>174</v>
      </c>
      <c r="C980" t="s">
        <v>4665</v>
      </c>
      <c r="D980" t="s">
        <v>3433</v>
      </c>
      <c r="E980" t="s">
        <v>164</v>
      </c>
      <c r="F980" t="s">
        <v>3434</v>
      </c>
      <c r="G980" t="s">
        <v>4608</v>
      </c>
      <c r="H980" t="s">
        <v>4844</v>
      </c>
      <c r="I980" t="s">
        <v>3436</v>
      </c>
      <c r="J980" t="s">
        <v>3437</v>
      </c>
      <c r="K980" t="s">
        <v>3438</v>
      </c>
      <c r="L980" t="s">
        <v>3439</v>
      </c>
      <c r="M980" t="s">
        <v>5</v>
      </c>
      <c r="N980">
        <v>13069</v>
      </c>
      <c r="O980" t="s">
        <v>3440</v>
      </c>
      <c r="P980">
        <v>43.327447677849598</v>
      </c>
      <c r="Q980">
        <v>-76.418482088319607</v>
      </c>
      <c r="R980">
        <v>100</v>
      </c>
      <c r="U980" t="s">
        <v>3433</v>
      </c>
      <c r="V980" t="s">
        <v>3436</v>
      </c>
      <c r="W980" t="s">
        <v>3441</v>
      </c>
      <c r="X980" t="s">
        <v>2352</v>
      </c>
      <c r="Y980" t="s">
        <v>5</v>
      </c>
      <c r="Z980" t="s">
        <v>172</v>
      </c>
      <c r="AA980">
        <v>44930</v>
      </c>
      <c r="AB980" t="s">
        <v>313</v>
      </c>
      <c r="AC980" t="s">
        <v>4845</v>
      </c>
      <c r="AD980">
        <v>23</v>
      </c>
      <c r="AF980" t="s">
        <v>3443</v>
      </c>
      <c r="AG980" t="s">
        <v>3445</v>
      </c>
      <c r="AH980" t="s">
        <v>3444</v>
      </c>
      <c r="AJ980" t="s">
        <v>313</v>
      </c>
    </row>
    <row r="981" spans="1:36">
      <c r="A981">
        <v>9043</v>
      </c>
      <c r="B981" t="s">
        <v>174</v>
      </c>
      <c r="C981" t="s">
        <v>4665</v>
      </c>
      <c r="D981" t="s">
        <v>10602</v>
      </c>
      <c r="E981" t="s">
        <v>164</v>
      </c>
      <c r="F981" t="s">
        <v>10603</v>
      </c>
      <c r="G981" t="s">
        <v>4709</v>
      </c>
      <c r="H981" t="s">
        <v>5286</v>
      </c>
      <c r="I981" t="s">
        <v>10609</v>
      </c>
      <c r="J981" t="s">
        <v>10604</v>
      </c>
      <c r="K981" t="s">
        <v>2274</v>
      </c>
      <c r="L981" t="s">
        <v>227</v>
      </c>
      <c r="M981" t="s">
        <v>6</v>
      </c>
      <c r="N981" t="s">
        <v>10605</v>
      </c>
      <c r="O981" t="s">
        <v>10606</v>
      </c>
      <c r="P981">
        <v>49.186500000000002</v>
      </c>
      <c r="Q981">
        <v>-123.05800000000001</v>
      </c>
      <c r="U981" t="s">
        <v>10602</v>
      </c>
      <c r="V981" t="s">
        <v>10607</v>
      </c>
      <c r="W981" t="s">
        <v>2274</v>
      </c>
      <c r="X981" t="s">
        <v>227</v>
      </c>
      <c r="Y981" t="s">
        <v>6</v>
      </c>
      <c r="Z981" t="s">
        <v>7932</v>
      </c>
      <c r="AA981">
        <v>46057</v>
      </c>
      <c r="AB981" t="s">
        <v>10608</v>
      </c>
      <c r="AC981" t="s">
        <v>10610</v>
      </c>
      <c r="AD981">
        <v>18</v>
      </c>
      <c r="AE981" t="s">
        <v>10611</v>
      </c>
    </row>
    <row r="982" spans="1:36">
      <c r="A982">
        <v>9044</v>
      </c>
      <c r="B982" t="s">
        <v>174</v>
      </c>
      <c r="C982" t="s">
        <v>4665</v>
      </c>
      <c r="D982" t="s">
        <v>4846</v>
      </c>
      <c r="E982" t="s">
        <v>176</v>
      </c>
      <c r="F982" t="s">
        <v>4847</v>
      </c>
      <c r="G982" t="s">
        <v>4709</v>
      </c>
      <c r="H982" t="s">
        <v>4848</v>
      </c>
      <c r="I982" t="s">
        <v>4849</v>
      </c>
      <c r="J982" t="s">
        <v>4850</v>
      </c>
      <c r="K982" t="s">
        <v>2084</v>
      </c>
      <c r="L982" t="s">
        <v>808</v>
      </c>
      <c r="M982" t="s">
        <v>5</v>
      </c>
      <c r="N982">
        <v>14615</v>
      </c>
      <c r="O982" t="s">
        <v>4851</v>
      </c>
      <c r="P982">
        <v>43.197308376768802</v>
      </c>
      <c r="Q982">
        <v>-77.661275715137407</v>
      </c>
      <c r="U982" t="s">
        <v>4846</v>
      </c>
      <c r="V982" t="s">
        <v>4849</v>
      </c>
      <c r="W982" t="s">
        <v>4852</v>
      </c>
      <c r="X982" t="s">
        <v>4852</v>
      </c>
      <c r="Y982" t="s">
        <v>4853</v>
      </c>
      <c r="Z982" t="s">
        <v>172</v>
      </c>
      <c r="AA982">
        <v>44888</v>
      </c>
      <c r="AB982" t="s">
        <v>4854</v>
      </c>
      <c r="AC982" t="s">
        <v>4855</v>
      </c>
      <c r="AD982">
        <v>28</v>
      </c>
      <c r="AE982" t="s">
        <v>4856</v>
      </c>
    </row>
    <row r="983" spans="1:36">
      <c r="A983">
        <v>9045</v>
      </c>
      <c r="B983" t="s">
        <v>174</v>
      </c>
      <c r="C983" t="s">
        <v>4665</v>
      </c>
      <c r="D983" t="s">
        <v>4857</v>
      </c>
      <c r="E983" t="s">
        <v>176</v>
      </c>
      <c r="F983" t="s">
        <v>4858</v>
      </c>
      <c r="G983" t="s">
        <v>4671</v>
      </c>
      <c r="H983" t="s">
        <v>4859</v>
      </c>
      <c r="I983" t="s">
        <v>4860</v>
      </c>
      <c r="J983" t="s">
        <v>4861</v>
      </c>
      <c r="K983" t="s">
        <v>4862</v>
      </c>
      <c r="L983" t="s">
        <v>436</v>
      </c>
      <c r="M983" t="s">
        <v>5</v>
      </c>
      <c r="N983">
        <v>48674</v>
      </c>
      <c r="O983" t="s">
        <v>4863</v>
      </c>
      <c r="P983">
        <v>43.615243089930097</v>
      </c>
      <c r="Q983">
        <v>-84.200162003648103</v>
      </c>
      <c r="U983" t="s">
        <v>4857</v>
      </c>
      <c r="V983" t="s">
        <v>4860</v>
      </c>
      <c r="W983" t="s">
        <v>2217</v>
      </c>
      <c r="X983" t="s">
        <v>436</v>
      </c>
      <c r="Y983" t="s">
        <v>5</v>
      </c>
      <c r="Z983" t="s">
        <v>4864</v>
      </c>
      <c r="AA983">
        <v>45336</v>
      </c>
      <c r="AB983" t="s">
        <v>313</v>
      </c>
      <c r="AC983" t="s">
        <v>4865</v>
      </c>
      <c r="AD983">
        <v>30</v>
      </c>
      <c r="AF983" t="s">
        <v>4866</v>
      </c>
      <c r="AG983" t="s">
        <v>4867</v>
      </c>
      <c r="AH983" t="s">
        <v>4868</v>
      </c>
    </row>
    <row r="984" spans="1:36">
      <c r="A984">
        <v>9046</v>
      </c>
      <c r="B984" t="s">
        <v>161</v>
      </c>
      <c r="C984" t="s">
        <v>4665</v>
      </c>
      <c r="D984" t="s">
        <v>8428</v>
      </c>
      <c r="E984" t="s">
        <v>164</v>
      </c>
      <c r="F984" t="s">
        <v>8428</v>
      </c>
      <c r="G984" t="s">
        <v>7876</v>
      </c>
      <c r="H984" t="s">
        <v>8435</v>
      </c>
      <c r="I984" t="s">
        <v>8430</v>
      </c>
      <c r="J984" t="s">
        <v>8442</v>
      </c>
      <c r="K984" t="s">
        <v>217</v>
      </c>
      <c r="L984" t="s">
        <v>214</v>
      </c>
      <c r="M984" t="s">
        <v>6</v>
      </c>
      <c r="N984" t="s">
        <v>8441</v>
      </c>
      <c r="P984">
        <v>43.646466667750701</v>
      </c>
      <c r="Q984">
        <v>-79.3842403039407</v>
      </c>
      <c r="U984" t="s">
        <v>8428</v>
      </c>
      <c r="V984" t="s">
        <v>8430</v>
      </c>
      <c r="W984" t="s">
        <v>217</v>
      </c>
      <c r="X984" t="s">
        <v>214</v>
      </c>
      <c r="Y984" t="s">
        <v>6</v>
      </c>
      <c r="Z984" t="s">
        <v>7932</v>
      </c>
      <c r="AA984">
        <v>45649</v>
      </c>
      <c r="AB984" t="s">
        <v>8440</v>
      </c>
      <c r="AC984" t="s">
        <v>8439</v>
      </c>
      <c r="AD984">
        <v>20</v>
      </c>
      <c r="AF984" t="s">
        <v>8436</v>
      </c>
      <c r="AG984" t="s">
        <v>8437</v>
      </c>
      <c r="AH984" t="s">
        <v>8438</v>
      </c>
    </row>
    <row r="985" spans="1:36">
      <c r="A985">
        <v>9047</v>
      </c>
      <c r="B985" t="s">
        <v>174</v>
      </c>
      <c r="C985" t="s">
        <v>4665</v>
      </c>
      <c r="D985" t="s">
        <v>3507</v>
      </c>
      <c r="E985" t="s">
        <v>176</v>
      </c>
      <c r="F985" t="s">
        <v>4869</v>
      </c>
      <c r="G985" t="s">
        <v>4709</v>
      </c>
      <c r="H985" t="s">
        <v>4870</v>
      </c>
      <c r="I985" t="s">
        <v>1668</v>
      </c>
      <c r="J985" t="s">
        <v>4871</v>
      </c>
      <c r="K985" t="s">
        <v>4872</v>
      </c>
      <c r="L985" t="s">
        <v>4389</v>
      </c>
      <c r="M985" t="s">
        <v>5</v>
      </c>
      <c r="N985" t="s">
        <v>4873</v>
      </c>
      <c r="O985" t="s">
        <v>4874</v>
      </c>
      <c r="P985">
        <v>41.642313134251197</v>
      </c>
      <c r="Q985">
        <v>-71.493872488801102</v>
      </c>
      <c r="U985" t="s">
        <v>3508</v>
      </c>
      <c r="V985" t="s">
        <v>1668</v>
      </c>
      <c r="W985" t="s">
        <v>491</v>
      </c>
      <c r="X985" t="s">
        <v>487</v>
      </c>
      <c r="Y985" t="s">
        <v>5</v>
      </c>
      <c r="Z985" t="s">
        <v>172</v>
      </c>
      <c r="AA985">
        <v>44415</v>
      </c>
      <c r="AB985" t="s">
        <v>1673</v>
      </c>
      <c r="AC985" t="s">
        <v>1674</v>
      </c>
      <c r="AD985">
        <v>23</v>
      </c>
      <c r="AE985" t="s">
        <v>4875</v>
      </c>
    </row>
    <row r="986" spans="1:36">
      <c r="A986">
        <v>9048</v>
      </c>
      <c r="B986" t="s">
        <v>174</v>
      </c>
      <c r="C986" t="s">
        <v>4665</v>
      </c>
      <c r="D986" t="s">
        <v>3507</v>
      </c>
      <c r="E986" t="s">
        <v>176</v>
      </c>
      <c r="F986" t="s">
        <v>4682</v>
      </c>
      <c r="G986" t="s">
        <v>4709</v>
      </c>
      <c r="H986" t="s">
        <v>4876</v>
      </c>
      <c r="I986" t="s">
        <v>1668</v>
      </c>
      <c r="J986" t="s">
        <v>4877</v>
      </c>
      <c r="K986" t="s">
        <v>1670</v>
      </c>
      <c r="L986" t="s">
        <v>487</v>
      </c>
      <c r="M986" t="s">
        <v>5</v>
      </c>
      <c r="N986">
        <v>64801</v>
      </c>
      <c r="O986" t="s">
        <v>1678</v>
      </c>
      <c r="P986">
        <v>37.094725920602201</v>
      </c>
      <c r="Q986">
        <v>-94.528379527252596</v>
      </c>
      <c r="U986" t="s">
        <v>3508</v>
      </c>
      <c r="V986" t="s">
        <v>1668</v>
      </c>
      <c r="W986" t="s">
        <v>491</v>
      </c>
      <c r="X986" t="s">
        <v>487</v>
      </c>
      <c r="Y986" t="s">
        <v>5</v>
      </c>
      <c r="Z986" t="s">
        <v>172</v>
      </c>
      <c r="AA986">
        <v>44415</v>
      </c>
      <c r="AB986" t="s">
        <v>1673</v>
      </c>
      <c r="AC986" t="s">
        <v>1674</v>
      </c>
      <c r="AD986">
        <v>23</v>
      </c>
      <c r="AE986" t="s">
        <v>4875</v>
      </c>
    </row>
    <row r="987" spans="1:36">
      <c r="A987">
        <v>9049</v>
      </c>
      <c r="B987" t="s">
        <v>174</v>
      </c>
      <c r="C987" t="s">
        <v>4665</v>
      </c>
      <c r="D987" t="s">
        <v>4878</v>
      </c>
      <c r="E987" t="s">
        <v>176</v>
      </c>
      <c r="F987" t="s">
        <v>9499</v>
      </c>
      <c r="G987" t="s">
        <v>4671</v>
      </c>
      <c r="H987" t="s">
        <v>9500</v>
      </c>
      <c r="I987" t="s">
        <v>4880</v>
      </c>
      <c r="J987" t="s">
        <v>4881</v>
      </c>
      <c r="K987" t="s">
        <v>820</v>
      </c>
      <c r="L987" t="s">
        <v>170</v>
      </c>
      <c r="M987" t="s">
        <v>5</v>
      </c>
      <c r="N987">
        <v>94538</v>
      </c>
      <c r="O987" t="s">
        <v>9501</v>
      </c>
      <c r="P987">
        <v>37.479378018689403</v>
      </c>
      <c r="Q987">
        <v>-121.94484534474201</v>
      </c>
      <c r="R987">
        <v>20</v>
      </c>
      <c r="U987" t="s">
        <v>4878</v>
      </c>
      <c r="V987" t="s">
        <v>4880</v>
      </c>
      <c r="W987" t="s">
        <v>820</v>
      </c>
      <c r="X987" t="s">
        <v>170</v>
      </c>
      <c r="Y987" t="s">
        <v>5</v>
      </c>
      <c r="Z987" t="s">
        <v>8379</v>
      </c>
      <c r="AA987" t="s">
        <v>9502</v>
      </c>
      <c r="AB987" t="s">
        <v>4882</v>
      </c>
      <c r="AC987" t="s">
        <v>10338</v>
      </c>
      <c r="AD987">
        <v>26</v>
      </c>
      <c r="AE987" t="s">
        <v>4883</v>
      </c>
      <c r="AF987" t="s">
        <v>9503</v>
      </c>
      <c r="AG987" t="s">
        <v>9504</v>
      </c>
      <c r="AH987" t="s">
        <v>9501</v>
      </c>
    </row>
    <row r="988" spans="1:36">
      <c r="A988">
        <v>9050</v>
      </c>
      <c r="B988" t="s">
        <v>174</v>
      </c>
      <c r="C988" t="s">
        <v>4665</v>
      </c>
      <c r="D988" t="s">
        <v>4884</v>
      </c>
      <c r="E988" t="s">
        <v>176</v>
      </c>
      <c r="F988" t="s">
        <v>4885</v>
      </c>
      <c r="G988" t="s">
        <v>7</v>
      </c>
      <c r="H988" t="s">
        <v>4886</v>
      </c>
      <c r="I988" t="s">
        <v>4887</v>
      </c>
      <c r="J988" t="s">
        <v>4888</v>
      </c>
      <c r="K988" t="s">
        <v>4889</v>
      </c>
      <c r="L988" t="s">
        <v>170</v>
      </c>
      <c r="M988" t="s">
        <v>5</v>
      </c>
      <c r="N988">
        <v>94304</v>
      </c>
      <c r="O988" t="s">
        <v>4890</v>
      </c>
      <c r="P988">
        <v>37.397138042901197</v>
      </c>
      <c r="Q988">
        <v>-122.145676969036</v>
      </c>
      <c r="U988" t="s">
        <v>4885</v>
      </c>
      <c r="V988" t="s">
        <v>4887</v>
      </c>
      <c r="W988" t="s">
        <v>4891</v>
      </c>
      <c r="X988" t="s">
        <v>170</v>
      </c>
      <c r="Y988" t="s">
        <v>5</v>
      </c>
      <c r="Z988" t="s">
        <v>172</v>
      </c>
      <c r="AA988">
        <v>44443</v>
      </c>
      <c r="AB988" t="s">
        <v>4892</v>
      </c>
      <c r="AC988" t="s">
        <v>4893</v>
      </c>
      <c r="AD988">
        <v>30</v>
      </c>
      <c r="AE988" t="s">
        <v>4894</v>
      </c>
    </row>
    <row r="989" spans="1:36">
      <c r="A989">
        <v>9051</v>
      </c>
      <c r="B989" t="s">
        <v>161</v>
      </c>
      <c r="C989" t="s">
        <v>4665</v>
      </c>
      <c r="D989" t="s">
        <v>9476</v>
      </c>
      <c r="E989" t="s">
        <v>164</v>
      </c>
      <c r="F989" t="s">
        <v>9477</v>
      </c>
      <c r="G989" t="s">
        <v>9479</v>
      </c>
      <c r="H989" t="s">
        <v>9478</v>
      </c>
      <c r="I989" t="s">
        <v>9480</v>
      </c>
      <c r="J989" t="s">
        <v>9481</v>
      </c>
      <c r="K989" t="s">
        <v>2027</v>
      </c>
      <c r="L989" t="s">
        <v>170</v>
      </c>
      <c r="M989" t="s">
        <v>5</v>
      </c>
      <c r="N989" t="s">
        <v>9482</v>
      </c>
      <c r="O989" t="s">
        <v>9483</v>
      </c>
      <c r="P989">
        <v>37.592700000000001</v>
      </c>
      <c r="Q989">
        <v>-122.3653</v>
      </c>
      <c r="R989">
        <v>8</v>
      </c>
      <c r="U989" t="s">
        <v>9476</v>
      </c>
      <c r="V989" t="s">
        <v>9480</v>
      </c>
      <c r="W989" t="s">
        <v>2027</v>
      </c>
      <c r="X989" t="s">
        <v>170</v>
      </c>
      <c r="Y989" t="s">
        <v>5</v>
      </c>
      <c r="Z989" t="s">
        <v>7932</v>
      </c>
      <c r="AA989">
        <v>45872</v>
      </c>
      <c r="AB989" t="s">
        <v>9485</v>
      </c>
      <c r="AC989" t="s">
        <v>9484</v>
      </c>
      <c r="AD989">
        <v>25</v>
      </c>
      <c r="AF989" t="s">
        <v>9486</v>
      </c>
      <c r="AG989" t="s">
        <v>9487</v>
      </c>
      <c r="AH989" t="s">
        <v>9483</v>
      </c>
    </row>
    <row r="990" spans="1:36">
      <c r="A990">
        <v>9052</v>
      </c>
      <c r="B990" t="s">
        <v>174</v>
      </c>
      <c r="C990" t="s">
        <v>4665</v>
      </c>
      <c r="D990" t="s">
        <v>4895</v>
      </c>
      <c r="E990" t="s">
        <v>164</v>
      </c>
      <c r="F990" t="s">
        <v>4896</v>
      </c>
      <c r="G990" t="s">
        <v>4709</v>
      </c>
      <c r="H990" t="s">
        <v>4897</v>
      </c>
      <c r="I990" t="s">
        <v>8261</v>
      </c>
      <c r="J990" t="s">
        <v>4898</v>
      </c>
      <c r="K990" t="s">
        <v>4899</v>
      </c>
      <c r="L990" t="s">
        <v>1300</v>
      </c>
      <c r="M990" t="s">
        <v>5</v>
      </c>
      <c r="N990" t="s">
        <v>4900</v>
      </c>
      <c r="O990" t="s">
        <v>4901</v>
      </c>
      <c r="P990">
        <v>40.228355822257903</v>
      </c>
      <c r="Q990">
        <v>-75.068549519171796</v>
      </c>
      <c r="R990">
        <v>4</v>
      </c>
      <c r="U990" t="s">
        <v>4895</v>
      </c>
      <c r="V990" t="s">
        <v>8261</v>
      </c>
      <c r="W990" t="s">
        <v>4899</v>
      </c>
      <c r="X990" t="s">
        <v>1300</v>
      </c>
      <c r="Y990" t="s">
        <v>5</v>
      </c>
      <c r="Z990" t="s">
        <v>4864</v>
      </c>
      <c r="AA990">
        <v>45336</v>
      </c>
      <c r="AB990" t="s">
        <v>313</v>
      </c>
      <c r="AC990" t="s">
        <v>4902</v>
      </c>
      <c r="AD990">
        <v>30</v>
      </c>
      <c r="AF990" t="s">
        <v>4903</v>
      </c>
      <c r="AG990" t="s">
        <v>4904</v>
      </c>
      <c r="AH990" t="s">
        <v>4905</v>
      </c>
    </row>
    <row r="991" spans="1:36">
      <c r="A991">
        <v>9053</v>
      </c>
      <c r="B991" t="s">
        <v>174</v>
      </c>
      <c r="C991" t="s">
        <v>4665</v>
      </c>
      <c r="D991" t="s">
        <v>9625</v>
      </c>
      <c r="E991" t="s">
        <v>164</v>
      </c>
      <c r="F991" t="s">
        <v>9626</v>
      </c>
      <c r="G991" t="s">
        <v>7876</v>
      </c>
      <c r="H991" t="s">
        <v>9627</v>
      </c>
      <c r="I991" t="s">
        <v>8582</v>
      </c>
      <c r="J991" t="s">
        <v>9628</v>
      </c>
      <c r="K991" t="s">
        <v>3003</v>
      </c>
      <c r="L991" t="s">
        <v>786</v>
      </c>
      <c r="M991" t="s">
        <v>5</v>
      </c>
      <c r="N991" t="s">
        <v>9629</v>
      </c>
      <c r="O991" t="s">
        <v>8581</v>
      </c>
      <c r="P991">
        <v>34.7956</v>
      </c>
      <c r="Q991">
        <v>-82.42</v>
      </c>
      <c r="U991" t="s">
        <v>9623</v>
      </c>
      <c r="V991" t="s">
        <v>8578</v>
      </c>
      <c r="W991" t="s">
        <v>8576</v>
      </c>
      <c r="X991" t="s">
        <v>8577</v>
      </c>
      <c r="Y991" t="s">
        <v>5</v>
      </c>
      <c r="Z991" t="s">
        <v>7932</v>
      </c>
      <c r="AA991">
        <v>45873</v>
      </c>
      <c r="AB991" t="s">
        <v>313</v>
      </c>
      <c r="AC991" t="s">
        <v>10303</v>
      </c>
      <c r="AD991">
        <v>26</v>
      </c>
      <c r="AF991" t="s">
        <v>8573</v>
      </c>
      <c r="AG991" t="s">
        <v>9630</v>
      </c>
      <c r="AH991" t="s">
        <v>9631</v>
      </c>
    </row>
    <row r="992" spans="1:36">
      <c r="A992">
        <v>9054</v>
      </c>
      <c r="B992" t="s">
        <v>174</v>
      </c>
      <c r="C992" t="s">
        <v>4665</v>
      </c>
      <c r="D992" t="s">
        <v>2583</v>
      </c>
      <c r="E992" t="s">
        <v>164</v>
      </c>
      <c r="F992" t="s">
        <v>2583</v>
      </c>
      <c r="G992" t="s">
        <v>7</v>
      </c>
      <c r="H992" t="s">
        <v>4906</v>
      </c>
      <c r="I992" t="s">
        <v>4907</v>
      </c>
      <c r="K992" t="s">
        <v>4908</v>
      </c>
      <c r="L992" t="s">
        <v>214</v>
      </c>
      <c r="M992" t="s">
        <v>6</v>
      </c>
      <c r="O992" t="s">
        <v>2588</v>
      </c>
      <c r="P992">
        <v>43.86036</v>
      </c>
      <c r="Q992">
        <v>-79.321520000000007</v>
      </c>
      <c r="R992">
        <v>17</v>
      </c>
      <c r="U992" t="s">
        <v>2583</v>
      </c>
      <c r="V992" t="s">
        <v>4907</v>
      </c>
      <c r="W992" t="s">
        <v>1000</v>
      </c>
      <c r="X992" t="s">
        <v>1079</v>
      </c>
      <c r="Y992" t="s">
        <v>6</v>
      </c>
      <c r="Z992" t="s">
        <v>172</v>
      </c>
      <c r="AA992">
        <v>44890</v>
      </c>
      <c r="AB992" t="s">
        <v>4909</v>
      </c>
      <c r="AC992" t="s">
        <v>2590</v>
      </c>
      <c r="AD992">
        <v>23</v>
      </c>
      <c r="AE992" t="s">
        <v>4910</v>
      </c>
    </row>
    <row r="993" spans="1:34">
      <c r="A993">
        <v>9055</v>
      </c>
      <c r="B993" t="s">
        <v>174</v>
      </c>
      <c r="C993" t="s">
        <v>4665</v>
      </c>
      <c r="D993" t="s">
        <v>1033</v>
      </c>
      <c r="E993" t="s">
        <v>164</v>
      </c>
      <c r="F993" t="s">
        <v>1033</v>
      </c>
      <c r="G993" t="s">
        <v>4709</v>
      </c>
      <c r="H993" t="s">
        <v>4911</v>
      </c>
      <c r="I993" t="s">
        <v>1034</v>
      </c>
      <c r="J993" t="s">
        <v>1035</v>
      </c>
      <c r="K993" t="s">
        <v>1036</v>
      </c>
      <c r="L993" t="s">
        <v>170</v>
      </c>
      <c r="M993" t="s">
        <v>5</v>
      </c>
      <c r="N993">
        <v>92617</v>
      </c>
      <c r="O993" t="s">
        <v>1037</v>
      </c>
      <c r="P993">
        <v>33.642878167885698</v>
      </c>
      <c r="Q993">
        <v>-117.855440272065</v>
      </c>
      <c r="R993">
        <v>71</v>
      </c>
      <c r="U993" t="s">
        <v>1033</v>
      </c>
      <c r="V993" t="s">
        <v>1034</v>
      </c>
      <c r="W993" t="s">
        <v>1036</v>
      </c>
      <c r="X993" t="s">
        <v>170</v>
      </c>
      <c r="Y993" t="s">
        <v>5</v>
      </c>
      <c r="Z993" t="s">
        <v>172</v>
      </c>
      <c r="AA993">
        <v>44890</v>
      </c>
      <c r="AB993" t="s">
        <v>4912</v>
      </c>
      <c r="AC993" t="s">
        <v>1039</v>
      </c>
      <c r="AD993">
        <v>18</v>
      </c>
      <c r="AE993" t="s">
        <v>4913</v>
      </c>
    </row>
    <row r="994" spans="1:34">
      <c r="A994">
        <v>9056</v>
      </c>
      <c r="B994" t="s">
        <v>174</v>
      </c>
      <c r="C994" t="s">
        <v>4665</v>
      </c>
      <c r="D994" t="s">
        <v>3526</v>
      </c>
      <c r="E994" t="s">
        <v>164</v>
      </c>
      <c r="F994" t="s">
        <v>4914</v>
      </c>
      <c r="G994" t="s">
        <v>4671</v>
      </c>
      <c r="H994" t="s">
        <v>4915</v>
      </c>
      <c r="I994" t="s">
        <v>3529</v>
      </c>
      <c r="J994" t="s">
        <v>3530</v>
      </c>
      <c r="K994" t="s">
        <v>3531</v>
      </c>
      <c r="L994" t="s">
        <v>3405</v>
      </c>
      <c r="M994" t="s">
        <v>5</v>
      </c>
      <c r="N994">
        <v>97355</v>
      </c>
      <c r="O994" t="s">
        <v>4916</v>
      </c>
      <c r="P994">
        <v>44.549052367809303</v>
      </c>
      <c r="Q994">
        <v>-122.91976220768601</v>
      </c>
      <c r="R994">
        <v>15</v>
      </c>
      <c r="U994" t="s">
        <v>3526</v>
      </c>
      <c r="V994" t="s">
        <v>3533</v>
      </c>
      <c r="W994" t="s">
        <v>3531</v>
      </c>
      <c r="X994" t="s">
        <v>3405</v>
      </c>
      <c r="Y994" t="s">
        <v>5</v>
      </c>
      <c r="Z994" t="s">
        <v>172</v>
      </c>
      <c r="AA994">
        <v>45095</v>
      </c>
      <c r="AB994" t="s">
        <v>3534</v>
      </c>
      <c r="AC994" t="s">
        <v>4917</v>
      </c>
      <c r="AD994">
        <v>16</v>
      </c>
    </row>
    <row r="995" spans="1:34">
      <c r="A995">
        <v>9057</v>
      </c>
      <c r="B995" t="s">
        <v>174</v>
      </c>
      <c r="C995" t="s">
        <v>4665</v>
      </c>
      <c r="D995" t="s">
        <v>4918</v>
      </c>
      <c r="E995" t="s">
        <v>164</v>
      </c>
      <c r="F995" t="s">
        <v>4919</v>
      </c>
      <c r="G995" t="s">
        <v>4709</v>
      </c>
      <c r="H995" t="s">
        <v>4920</v>
      </c>
      <c r="I995" t="s">
        <v>4921</v>
      </c>
      <c r="J995" t="s">
        <v>4922</v>
      </c>
      <c r="K995" t="s">
        <v>4923</v>
      </c>
      <c r="L995" t="s">
        <v>227</v>
      </c>
      <c r="M995" t="s">
        <v>6</v>
      </c>
      <c r="N995" t="s">
        <v>4924</v>
      </c>
      <c r="O995" t="s">
        <v>4925</v>
      </c>
      <c r="P995">
        <v>49.214055623117602</v>
      </c>
      <c r="Q995">
        <v>-122.66600448689</v>
      </c>
      <c r="R995">
        <v>75</v>
      </c>
      <c r="U995" t="s">
        <v>4926</v>
      </c>
      <c r="V995" t="s">
        <v>4921</v>
      </c>
      <c r="W995" t="s">
        <v>4927</v>
      </c>
      <c r="X995" t="s">
        <v>4927</v>
      </c>
      <c r="Y995" t="s">
        <v>3417</v>
      </c>
      <c r="Z995" t="s">
        <v>172</v>
      </c>
      <c r="AA995">
        <v>44435</v>
      </c>
      <c r="AB995" t="s">
        <v>4928</v>
      </c>
      <c r="AC995" t="s">
        <v>4929</v>
      </c>
      <c r="AD995">
        <v>22</v>
      </c>
    </row>
    <row r="996" spans="1:34">
      <c r="A996">
        <v>9058</v>
      </c>
      <c r="B996" t="s">
        <v>174</v>
      </c>
      <c r="C996" t="s">
        <v>4665</v>
      </c>
      <c r="D996" t="s">
        <v>4930</v>
      </c>
      <c r="E996" t="s">
        <v>164</v>
      </c>
      <c r="F996" t="s">
        <v>4930</v>
      </c>
      <c r="G996" t="s">
        <v>4667</v>
      </c>
      <c r="H996" t="s">
        <v>4931</v>
      </c>
      <c r="I996" t="s">
        <v>4932</v>
      </c>
      <c r="J996" t="s">
        <v>4933</v>
      </c>
      <c r="K996" t="s">
        <v>4934</v>
      </c>
      <c r="L996" t="s">
        <v>987</v>
      </c>
      <c r="M996" t="s">
        <v>5</v>
      </c>
      <c r="N996">
        <v>53080</v>
      </c>
      <c r="O996" t="s">
        <v>4935</v>
      </c>
      <c r="P996">
        <v>43.390432999616898</v>
      </c>
      <c r="Q996">
        <v>-87.951106429221596</v>
      </c>
      <c r="R996">
        <v>5</v>
      </c>
      <c r="U996" t="s">
        <v>4930</v>
      </c>
      <c r="V996" t="s">
        <v>4932</v>
      </c>
      <c r="W996" t="s">
        <v>4934</v>
      </c>
      <c r="X996" t="s">
        <v>987</v>
      </c>
      <c r="Y996" t="s">
        <v>5</v>
      </c>
      <c r="Z996" t="s">
        <v>172</v>
      </c>
      <c r="AA996">
        <v>44435</v>
      </c>
      <c r="AB996" t="s">
        <v>4936</v>
      </c>
      <c r="AC996" t="s">
        <v>4937</v>
      </c>
      <c r="AD996">
        <v>17</v>
      </c>
    </row>
    <row r="997" spans="1:34">
      <c r="A997">
        <v>9059</v>
      </c>
      <c r="B997" t="s">
        <v>174</v>
      </c>
      <c r="C997" t="s">
        <v>4665</v>
      </c>
      <c r="D997" t="s">
        <v>10617</v>
      </c>
      <c r="E997" t="s">
        <v>164</v>
      </c>
      <c r="F997" t="s">
        <v>10613</v>
      </c>
      <c r="G997" t="s">
        <v>4709</v>
      </c>
      <c r="H997" t="s">
        <v>5286</v>
      </c>
      <c r="I997" t="s">
        <v>10614</v>
      </c>
      <c r="J997" t="s">
        <v>10615</v>
      </c>
      <c r="K997" t="s">
        <v>3721</v>
      </c>
      <c r="L997" t="s">
        <v>916</v>
      </c>
      <c r="M997" t="s">
        <v>5</v>
      </c>
      <c r="N997">
        <v>43035</v>
      </c>
      <c r="O997" t="s">
        <v>10616</v>
      </c>
      <c r="P997">
        <v>40.187199999999997</v>
      </c>
      <c r="Q997">
        <v>-83.003500000000003</v>
      </c>
      <c r="R997">
        <v>25</v>
      </c>
      <c r="U997" t="s">
        <v>10612</v>
      </c>
      <c r="V997" t="s">
        <v>10619</v>
      </c>
      <c r="W997" t="s">
        <v>10618</v>
      </c>
      <c r="Y997" t="s">
        <v>1091</v>
      </c>
      <c r="Z997" t="s">
        <v>7932</v>
      </c>
      <c r="AA997">
        <v>46057</v>
      </c>
      <c r="AB997" t="s">
        <v>10620</v>
      </c>
      <c r="AC997" t="s">
        <v>10621</v>
      </c>
      <c r="AD997">
        <v>28</v>
      </c>
    </row>
    <row r="998" spans="1:34">
      <c r="A998">
        <v>9060</v>
      </c>
      <c r="B998" t="s">
        <v>174</v>
      </c>
      <c r="C998" t="s">
        <v>4665</v>
      </c>
      <c r="D998" t="s">
        <v>4938</v>
      </c>
      <c r="E998" t="s">
        <v>164</v>
      </c>
      <c r="F998" t="s">
        <v>4939</v>
      </c>
      <c r="G998" t="s">
        <v>4709</v>
      </c>
      <c r="H998" t="s">
        <v>4940</v>
      </c>
      <c r="I998" t="s">
        <v>4941</v>
      </c>
      <c r="J998" t="s">
        <v>4942</v>
      </c>
      <c r="K998" t="s">
        <v>4943</v>
      </c>
      <c r="L998" t="s">
        <v>170</v>
      </c>
      <c r="M998" t="s">
        <v>5</v>
      </c>
      <c r="N998">
        <v>94545</v>
      </c>
      <c r="O998" t="s">
        <v>4944</v>
      </c>
      <c r="P998">
        <v>37.640880727931098</v>
      </c>
      <c r="Q998">
        <v>-122.13744191798</v>
      </c>
      <c r="R998">
        <v>67</v>
      </c>
      <c r="U998" t="s">
        <v>4945</v>
      </c>
      <c r="V998" t="s">
        <v>4941</v>
      </c>
      <c r="W998" t="s">
        <v>4946</v>
      </c>
      <c r="X998" t="s">
        <v>4947</v>
      </c>
      <c r="Y998" t="s">
        <v>1091</v>
      </c>
      <c r="Z998" t="s">
        <v>172</v>
      </c>
      <c r="AA998">
        <v>44779</v>
      </c>
      <c r="AB998" t="s">
        <v>4948</v>
      </c>
      <c r="AC998" t="s">
        <v>4949</v>
      </c>
      <c r="AD998">
        <v>29</v>
      </c>
    </row>
    <row r="999" spans="1:34">
      <c r="A999">
        <v>9061</v>
      </c>
      <c r="B999" t="s">
        <v>174</v>
      </c>
      <c r="C999" t="s">
        <v>4665</v>
      </c>
      <c r="D999" t="s">
        <v>9551</v>
      </c>
      <c r="E999" t="s">
        <v>176</v>
      </c>
      <c r="F999" t="s">
        <v>9551</v>
      </c>
      <c r="G999" t="s">
        <v>4667</v>
      </c>
      <c r="H999" t="s">
        <v>9552</v>
      </c>
      <c r="I999" t="s">
        <v>9553</v>
      </c>
      <c r="J999" t="s">
        <v>8016</v>
      </c>
      <c r="K999" t="s">
        <v>1971</v>
      </c>
      <c r="L999" t="s">
        <v>214</v>
      </c>
      <c r="M999" t="s">
        <v>6</v>
      </c>
      <c r="N999" t="s">
        <v>8018</v>
      </c>
      <c r="O999" t="s">
        <v>9554</v>
      </c>
      <c r="P999">
        <v>42.2883</v>
      </c>
      <c r="Q999">
        <v>-82.955399999999997</v>
      </c>
      <c r="R999">
        <v>30</v>
      </c>
      <c r="U999" t="s">
        <v>2647</v>
      </c>
      <c r="V999" t="s">
        <v>2649</v>
      </c>
      <c r="W999" t="s">
        <v>1099</v>
      </c>
      <c r="X999" t="s">
        <v>436</v>
      </c>
      <c r="Y999" t="s">
        <v>5</v>
      </c>
      <c r="Z999" t="s">
        <v>8379</v>
      </c>
      <c r="AA999" t="s">
        <v>9555</v>
      </c>
      <c r="AB999" t="s">
        <v>313</v>
      </c>
      <c r="AC999" t="s">
        <v>10339</v>
      </c>
      <c r="AD999">
        <v>25</v>
      </c>
      <c r="AF999" t="s">
        <v>9556</v>
      </c>
      <c r="AG999" t="s">
        <v>9557</v>
      </c>
      <c r="AH999" t="s">
        <v>9558</v>
      </c>
    </row>
    <row r="1000" spans="1:34">
      <c r="A1000">
        <v>9062</v>
      </c>
      <c r="B1000" t="s">
        <v>161</v>
      </c>
      <c r="C1000" t="s">
        <v>4665</v>
      </c>
      <c r="D1000" t="s">
        <v>9420</v>
      </c>
      <c r="E1000" t="s">
        <v>164</v>
      </c>
      <c r="F1000" t="s">
        <v>10343</v>
      </c>
      <c r="G1000" t="s">
        <v>7876</v>
      </c>
      <c r="H1000" t="s">
        <v>9423</v>
      </c>
      <c r="I1000" t="s">
        <v>9424</v>
      </c>
      <c r="J1000" t="s">
        <v>9421</v>
      </c>
      <c r="K1000" t="s">
        <v>9422</v>
      </c>
      <c r="L1000" t="s">
        <v>308</v>
      </c>
      <c r="M1000" t="s">
        <v>5</v>
      </c>
      <c r="N1000">
        <v>37616</v>
      </c>
      <c r="O1000" t="s">
        <v>9425</v>
      </c>
      <c r="P1000">
        <v>36.195300000000003</v>
      </c>
      <c r="Q1000">
        <v>-82.868499999999997</v>
      </c>
      <c r="R1000">
        <v>4</v>
      </c>
      <c r="U1000" t="s">
        <v>9426</v>
      </c>
      <c r="V1000" t="s">
        <v>9427</v>
      </c>
      <c r="W1000" t="s">
        <v>2598</v>
      </c>
      <c r="X1000" t="s">
        <v>436</v>
      </c>
      <c r="Y1000" t="s">
        <v>5</v>
      </c>
      <c r="Z1000" t="s">
        <v>7932</v>
      </c>
      <c r="AA1000">
        <v>45872</v>
      </c>
      <c r="AB1000" t="s">
        <v>9428</v>
      </c>
      <c r="AC1000" t="s">
        <v>10344</v>
      </c>
      <c r="AD1000">
        <v>29</v>
      </c>
      <c r="AF1000" t="s">
        <v>9429</v>
      </c>
      <c r="AG1000" t="s">
        <v>9430</v>
      </c>
      <c r="AH1000" t="s">
        <v>9431</v>
      </c>
    </row>
    <row r="1001" spans="1:34">
      <c r="A1001">
        <v>9063</v>
      </c>
      <c r="B1001" t="s">
        <v>174</v>
      </c>
      <c r="C1001" t="s">
        <v>4665</v>
      </c>
      <c r="D1001" t="s">
        <v>10622</v>
      </c>
      <c r="E1001" t="s">
        <v>176</v>
      </c>
      <c r="F1001" t="s">
        <v>10623</v>
      </c>
      <c r="G1001" t="s">
        <v>4674</v>
      </c>
      <c r="H1001" t="s">
        <v>10624</v>
      </c>
      <c r="I1001" t="s">
        <v>10625</v>
      </c>
      <c r="J1001" t="s">
        <v>10626</v>
      </c>
      <c r="K1001" t="s">
        <v>1099</v>
      </c>
      <c r="L1001" t="s">
        <v>436</v>
      </c>
      <c r="M1001" t="s">
        <v>5</v>
      </c>
      <c r="N1001">
        <v>48092</v>
      </c>
      <c r="P1001">
        <v>42.508499999999998</v>
      </c>
      <c r="Q1001">
        <v>-83.037499999999994</v>
      </c>
      <c r="U1001" t="s">
        <v>2695</v>
      </c>
      <c r="V1001" t="s">
        <v>10627</v>
      </c>
      <c r="W1001" t="s">
        <v>1762</v>
      </c>
      <c r="X1001" t="s">
        <v>436</v>
      </c>
      <c r="Y1001" t="s">
        <v>5</v>
      </c>
      <c r="Z1001" t="s">
        <v>7932</v>
      </c>
      <c r="AA1001">
        <v>46057</v>
      </c>
      <c r="AB1001" t="s">
        <v>10628</v>
      </c>
      <c r="AC1001" t="s">
        <v>10629</v>
      </c>
      <c r="AD1001">
        <v>29</v>
      </c>
    </row>
    <row r="1002" spans="1:34">
      <c r="A1002">
        <v>9064</v>
      </c>
      <c r="B1002" t="s">
        <v>174</v>
      </c>
      <c r="C1002" t="s">
        <v>4665</v>
      </c>
      <c r="D1002" t="s">
        <v>4951</v>
      </c>
      <c r="E1002" t="s">
        <v>164</v>
      </c>
      <c r="F1002" t="s">
        <v>2315</v>
      </c>
      <c r="G1002" t="s">
        <v>4671</v>
      </c>
      <c r="H1002" t="s">
        <v>4952</v>
      </c>
      <c r="I1002" t="s">
        <v>1085</v>
      </c>
      <c r="J1002" t="s">
        <v>4953</v>
      </c>
      <c r="K1002" t="s">
        <v>4954</v>
      </c>
      <c r="L1002" t="s">
        <v>916</v>
      </c>
      <c r="M1002" t="s">
        <v>5</v>
      </c>
      <c r="N1002">
        <v>44131</v>
      </c>
      <c r="O1002" t="s">
        <v>4955</v>
      </c>
      <c r="P1002">
        <v>41.362788396854</v>
      </c>
      <c r="Q1002">
        <v>-81.624700485464601</v>
      </c>
      <c r="U1002" t="s">
        <v>1087</v>
      </c>
      <c r="V1002" t="s">
        <v>1085</v>
      </c>
      <c r="W1002" t="s">
        <v>1089</v>
      </c>
      <c r="Y1002" t="s">
        <v>1091</v>
      </c>
      <c r="Z1002" t="s">
        <v>172</v>
      </c>
      <c r="AA1002">
        <v>45090</v>
      </c>
      <c r="AB1002" t="s">
        <v>4956</v>
      </c>
      <c r="AC1002" t="s">
        <v>1801</v>
      </c>
      <c r="AD1002">
        <v>27</v>
      </c>
    </row>
    <row r="1003" spans="1:34">
      <c r="A1003">
        <v>9065</v>
      </c>
      <c r="B1003" t="s">
        <v>174</v>
      </c>
      <c r="C1003" t="s">
        <v>4665</v>
      </c>
      <c r="D1003" t="s">
        <v>4951</v>
      </c>
      <c r="E1003" t="s">
        <v>164</v>
      </c>
      <c r="F1003" t="s">
        <v>4957</v>
      </c>
      <c r="G1003" t="s">
        <v>7</v>
      </c>
      <c r="H1003" t="s">
        <v>4958</v>
      </c>
      <c r="I1003" t="s">
        <v>1085</v>
      </c>
      <c r="J1003" t="s">
        <v>4959</v>
      </c>
      <c r="K1003" t="s">
        <v>820</v>
      </c>
      <c r="L1003" t="s">
        <v>170</v>
      </c>
      <c r="M1003" t="s">
        <v>5</v>
      </c>
      <c r="N1003">
        <v>94538</v>
      </c>
      <c r="O1003" t="s">
        <v>4955</v>
      </c>
      <c r="P1003">
        <v>37.4634510868947</v>
      </c>
      <c r="Q1003">
        <v>-121.925105931478</v>
      </c>
      <c r="U1003" t="s">
        <v>1087</v>
      </c>
      <c r="V1003" t="s">
        <v>1085</v>
      </c>
      <c r="W1003" t="s">
        <v>1089</v>
      </c>
      <c r="Y1003" t="s">
        <v>1091</v>
      </c>
      <c r="Z1003" t="s">
        <v>172</v>
      </c>
      <c r="AA1003">
        <v>45090</v>
      </c>
      <c r="AB1003" t="s">
        <v>4956</v>
      </c>
      <c r="AC1003" t="s">
        <v>1801</v>
      </c>
      <c r="AD1003">
        <v>27</v>
      </c>
    </row>
    <row r="1004" spans="1:34">
      <c r="A1004">
        <v>9066</v>
      </c>
      <c r="B1004" t="s">
        <v>174</v>
      </c>
      <c r="C1004" t="s">
        <v>4665</v>
      </c>
      <c r="D1004" t="s">
        <v>4960</v>
      </c>
      <c r="E1004" t="s">
        <v>164</v>
      </c>
      <c r="F1004" t="s">
        <v>1083</v>
      </c>
      <c r="G1004" t="s">
        <v>4667</v>
      </c>
      <c r="H1004" t="s">
        <v>4961</v>
      </c>
      <c r="I1004" t="s">
        <v>1085</v>
      </c>
      <c r="J1004" t="s">
        <v>4953</v>
      </c>
      <c r="K1004" t="s">
        <v>4954</v>
      </c>
      <c r="L1004" t="s">
        <v>916</v>
      </c>
      <c r="M1004" t="s">
        <v>5</v>
      </c>
      <c r="N1004">
        <v>44131</v>
      </c>
      <c r="O1004" t="s">
        <v>4955</v>
      </c>
      <c r="P1004">
        <v>41.362816580334901</v>
      </c>
      <c r="Q1004">
        <v>-81.624614654749493</v>
      </c>
      <c r="U1004" t="s">
        <v>1087</v>
      </c>
      <c r="V1004" t="s">
        <v>1085</v>
      </c>
      <c r="W1004" t="s">
        <v>1089</v>
      </c>
      <c r="Y1004" t="s">
        <v>1091</v>
      </c>
      <c r="Z1004" t="s">
        <v>172</v>
      </c>
      <c r="AA1004">
        <v>45090</v>
      </c>
      <c r="AB1004" t="s">
        <v>4962</v>
      </c>
      <c r="AC1004" t="s">
        <v>1801</v>
      </c>
      <c r="AD1004">
        <v>27</v>
      </c>
    </row>
    <row r="1005" spans="1:34">
      <c r="A1005">
        <v>9067</v>
      </c>
      <c r="B1005" t="s">
        <v>174</v>
      </c>
      <c r="C1005" t="s">
        <v>4665</v>
      </c>
      <c r="D1005" t="s">
        <v>4963</v>
      </c>
      <c r="E1005" t="s">
        <v>176</v>
      </c>
      <c r="F1005" t="s">
        <v>4963</v>
      </c>
      <c r="G1005" t="s">
        <v>4709</v>
      </c>
      <c r="H1005" t="s">
        <v>4964</v>
      </c>
      <c r="I1005" t="s">
        <v>4965</v>
      </c>
      <c r="J1005" t="s">
        <v>4966</v>
      </c>
      <c r="K1005" t="s">
        <v>2084</v>
      </c>
      <c r="L1005" t="s">
        <v>808</v>
      </c>
      <c r="M1005" t="s">
        <v>5</v>
      </c>
      <c r="N1005">
        <v>14615</v>
      </c>
      <c r="P1005">
        <v>43.201962306288699</v>
      </c>
      <c r="Q1005">
        <v>-77.629025076192093</v>
      </c>
      <c r="R1005">
        <v>77</v>
      </c>
      <c r="U1005" t="s">
        <v>4967</v>
      </c>
      <c r="V1005" t="s">
        <v>4965</v>
      </c>
      <c r="W1005" t="s">
        <v>2084</v>
      </c>
      <c r="X1005" t="s">
        <v>808</v>
      </c>
      <c r="Y1005" t="s">
        <v>5</v>
      </c>
      <c r="Z1005" t="s">
        <v>172</v>
      </c>
      <c r="AA1005">
        <v>44434</v>
      </c>
      <c r="AB1005" t="s">
        <v>4968</v>
      </c>
      <c r="AC1005" t="s">
        <v>4969</v>
      </c>
      <c r="AD1005">
        <v>19</v>
      </c>
    </row>
    <row r="1006" spans="1:34">
      <c r="A1006">
        <v>9068</v>
      </c>
      <c r="B1006" t="s">
        <v>198</v>
      </c>
      <c r="C1006" t="s">
        <v>4665</v>
      </c>
      <c r="D1006" t="s">
        <v>8877</v>
      </c>
      <c r="E1006" t="s">
        <v>164</v>
      </c>
      <c r="F1006" t="s">
        <v>8878</v>
      </c>
      <c r="G1006" t="s">
        <v>4671</v>
      </c>
      <c r="H1006" t="s">
        <v>8879</v>
      </c>
      <c r="I1006" t="s">
        <v>8880</v>
      </c>
      <c r="K1006" t="s">
        <v>8881</v>
      </c>
      <c r="L1006" t="s">
        <v>755</v>
      </c>
      <c r="M1006" t="s">
        <v>5</v>
      </c>
      <c r="P1006">
        <v>31.128630955584001</v>
      </c>
      <c r="Q1006">
        <v>-97.471498277143297</v>
      </c>
      <c r="U1006" t="s">
        <v>8877</v>
      </c>
      <c r="V1006" t="s">
        <v>8880</v>
      </c>
      <c r="W1006" t="s">
        <v>8882</v>
      </c>
      <c r="Y1006" t="s">
        <v>1783</v>
      </c>
      <c r="Z1006" t="s">
        <v>7932</v>
      </c>
      <c r="AA1006">
        <v>45692</v>
      </c>
      <c r="AB1006" t="s">
        <v>8883</v>
      </c>
      <c r="AC1006" t="s">
        <v>8884</v>
      </c>
      <c r="AD1006">
        <v>10</v>
      </c>
      <c r="AE1006" t="s">
        <v>8885</v>
      </c>
    </row>
    <row r="1007" spans="1:34">
      <c r="A1007">
        <v>9069</v>
      </c>
      <c r="B1007" t="s">
        <v>174</v>
      </c>
      <c r="C1007" t="s">
        <v>4665</v>
      </c>
      <c r="D1007" t="s">
        <v>4970</v>
      </c>
      <c r="E1007" t="s">
        <v>164</v>
      </c>
      <c r="F1007" t="s">
        <v>4971</v>
      </c>
      <c r="G1007" t="s">
        <v>7</v>
      </c>
      <c r="H1007" t="s">
        <v>4972</v>
      </c>
      <c r="I1007" t="s">
        <v>1114</v>
      </c>
      <c r="J1007" t="s">
        <v>4973</v>
      </c>
      <c r="K1007" t="s">
        <v>1116</v>
      </c>
      <c r="L1007" t="s">
        <v>363</v>
      </c>
      <c r="M1007" t="s">
        <v>5</v>
      </c>
      <c r="N1007">
        <v>98072</v>
      </c>
      <c r="O1007" t="s">
        <v>1117</v>
      </c>
      <c r="P1007">
        <v>47.782048681228098</v>
      </c>
      <c r="Q1007">
        <v>-122.15435580228799</v>
      </c>
      <c r="R1007">
        <v>50</v>
      </c>
      <c r="U1007" t="s">
        <v>1118</v>
      </c>
      <c r="V1007" t="s">
        <v>1114</v>
      </c>
      <c r="W1007" t="s">
        <v>1116</v>
      </c>
      <c r="X1007" t="s">
        <v>363</v>
      </c>
      <c r="Y1007" t="s">
        <v>5</v>
      </c>
      <c r="Z1007" t="s">
        <v>172</v>
      </c>
      <c r="AA1007">
        <v>44435</v>
      </c>
      <c r="AB1007" t="s">
        <v>4974</v>
      </c>
      <c r="AC1007" t="s">
        <v>4975</v>
      </c>
      <c r="AD1007">
        <v>24</v>
      </c>
    </row>
    <row r="1008" spans="1:34">
      <c r="A1008">
        <v>9070</v>
      </c>
      <c r="B1008" t="s">
        <v>174</v>
      </c>
      <c r="C1008" t="s">
        <v>4665</v>
      </c>
      <c r="D1008" t="s">
        <v>4970</v>
      </c>
      <c r="E1008" t="s">
        <v>164</v>
      </c>
      <c r="F1008" t="s">
        <v>4976</v>
      </c>
      <c r="G1008" t="s">
        <v>4709</v>
      </c>
      <c r="H1008" t="s">
        <v>4977</v>
      </c>
      <c r="I1008" t="s">
        <v>1114</v>
      </c>
      <c r="J1008" t="s">
        <v>4978</v>
      </c>
      <c r="K1008" t="s">
        <v>1334</v>
      </c>
      <c r="L1008" t="s">
        <v>363</v>
      </c>
      <c r="M1008" t="s">
        <v>5</v>
      </c>
      <c r="N1008">
        <v>98837</v>
      </c>
      <c r="O1008" t="s">
        <v>1117</v>
      </c>
      <c r="P1008">
        <v>47.135893560241797</v>
      </c>
      <c r="Q1008">
        <v>-119.199546358134</v>
      </c>
      <c r="R1008">
        <v>6</v>
      </c>
      <c r="U1008" t="s">
        <v>1118</v>
      </c>
      <c r="V1008" t="s">
        <v>1114</v>
      </c>
      <c r="W1008" t="s">
        <v>1116</v>
      </c>
      <c r="X1008" t="s">
        <v>363</v>
      </c>
      <c r="Y1008" t="s">
        <v>5</v>
      </c>
      <c r="Z1008" t="s">
        <v>172</v>
      </c>
      <c r="AA1008">
        <v>44435</v>
      </c>
      <c r="AB1008" t="s">
        <v>4979</v>
      </c>
      <c r="AC1008" t="s">
        <v>4975</v>
      </c>
      <c r="AD1008">
        <v>24</v>
      </c>
      <c r="AE1008" t="s">
        <v>4980</v>
      </c>
    </row>
    <row r="1009" spans="1:36">
      <c r="A1009">
        <v>9071</v>
      </c>
      <c r="B1009" t="s">
        <v>174</v>
      </c>
      <c r="C1009" t="s">
        <v>4665</v>
      </c>
      <c r="D1009" t="s">
        <v>4981</v>
      </c>
      <c r="E1009" t="s">
        <v>164</v>
      </c>
      <c r="F1009" t="s">
        <v>4982</v>
      </c>
      <c r="G1009" t="s">
        <v>4667</v>
      </c>
      <c r="H1009" t="s">
        <v>4983</v>
      </c>
      <c r="I1009" t="s">
        <v>4984</v>
      </c>
      <c r="J1009" t="s">
        <v>4985</v>
      </c>
      <c r="K1009" t="s">
        <v>2824</v>
      </c>
      <c r="L1009" t="s">
        <v>723</v>
      </c>
      <c r="M1009" t="s">
        <v>5</v>
      </c>
      <c r="N1009">
        <v>80503</v>
      </c>
      <c r="O1009" t="s">
        <v>4986</v>
      </c>
      <c r="P1009">
        <v>39.780937035996097</v>
      </c>
      <c r="Q1009">
        <v>-105.166260060363</v>
      </c>
      <c r="R1009">
        <v>100</v>
      </c>
      <c r="U1009" t="s">
        <v>4987</v>
      </c>
      <c r="V1009" t="s">
        <v>4984</v>
      </c>
      <c r="W1009" t="s">
        <v>2824</v>
      </c>
      <c r="X1009" t="s">
        <v>723</v>
      </c>
      <c r="Y1009" t="s">
        <v>5</v>
      </c>
      <c r="Z1009" t="s">
        <v>172</v>
      </c>
      <c r="AA1009">
        <v>44425</v>
      </c>
      <c r="AB1009" t="s">
        <v>4988</v>
      </c>
      <c r="AC1009" t="s">
        <v>4989</v>
      </c>
      <c r="AD1009">
        <v>26</v>
      </c>
      <c r="AE1009" t="s">
        <v>4990</v>
      </c>
    </row>
    <row r="1010" spans="1:36">
      <c r="A1010">
        <v>9072</v>
      </c>
      <c r="B1010" t="s">
        <v>161</v>
      </c>
      <c r="C1010" t="s">
        <v>4665</v>
      </c>
      <c r="D1010" t="s">
        <v>9725</v>
      </c>
      <c r="E1010" t="s">
        <v>164</v>
      </c>
      <c r="F1010" t="s">
        <v>9726</v>
      </c>
      <c r="G1010" t="s">
        <v>7876</v>
      </c>
      <c r="H1010" t="s">
        <v>9727</v>
      </c>
      <c r="I1010" t="s">
        <v>9728</v>
      </c>
      <c r="J1010" t="s">
        <v>9729</v>
      </c>
      <c r="K1010" t="s">
        <v>4889</v>
      </c>
      <c r="L1010" t="s">
        <v>170</v>
      </c>
      <c r="M1010" t="s">
        <v>5</v>
      </c>
      <c r="N1010" t="s">
        <v>9730</v>
      </c>
      <c r="O1010" t="s">
        <v>9731</v>
      </c>
      <c r="P1010">
        <v>37.445662049193203</v>
      </c>
      <c r="Q1010">
        <v>-122.162720146496</v>
      </c>
      <c r="U1010" t="s">
        <v>9725</v>
      </c>
      <c r="V1010" t="s">
        <v>9728</v>
      </c>
      <c r="W1010" t="s">
        <v>9732</v>
      </c>
      <c r="Y1010" t="s">
        <v>2514</v>
      </c>
      <c r="Z1010" t="s">
        <v>7932</v>
      </c>
      <c r="AA1010">
        <v>45876</v>
      </c>
      <c r="AB1010" t="s">
        <v>9734</v>
      </c>
      <c r="AC1010" t="s">
        <v>10345</v>
      </c>
      <c r="AD1010">
        <v>20</v>
      </c>
      <c r="AE1010" t="s">
        <v>9733</v>
      </c>
    </row>
    <row r="1011" spans="1:36">
      <c r="A1011">
        <v>9073</v>
      </c>
      <c r="B1011" t="s">
        <v>174</v>
      </c>
      <c r="C1011" t="s">
        <v>4665</v>
      </c>
      <c r="D1011" t="s">
        <v>10630</v>
      </c>
      <c r="E1011" t="s">
        <v>164</v>
      </c>
      <c r="F1011" t="s">
        <v>10631</v>
      </c>
      <c r="G1011" t="s">
        <v>7876</v>
      </c>
      <c r="H1011" t="s">
        <v>10632</v>
      </c>
      <c r="I1011" t="s">
        <v>10633</v>
      </c>
      <c r="J1011" t="s">
        <v>10634</v>
      </c>
      <c r="K1011" t="s">
        <v>226</v>
      </c>
      <c r="L1011" t="s">
        <v>227</v>
      </c>
      <c r="M1011" t="s">
        <v>6</v>
      </c>
      <c r="N1011" t="s">
        <v>10635</v>
      </c>
      <c r="P1011">
        <v>49.260599999999997</v>
      </c>
      <c r="Q1011">
        <v>123.246</v>
      </c>
      <c r="U1011" t="s">
        <v>10630</v>
      </c>
      <c r="V1011" t="s">
        <v>10636</v>
      </c>
      <c r="W1011" t="s">
        <v>226</v>
      </c>
      <c r="X1011" t="s">
        <v>227</v>
      </c>
      <c r="Y1011" t="s">
        <v>6</v>
      </c>
      <c r="Z1011" t="s">
        <v>7932</v>
      </c>
      <c r="AA1011">
        <v>46057</v>
      </c>
      <c r="AB1011" t="s">
        <v>10637</v>
      </c>
      <c r="AC1011" t="s">
        <v>10638</v>
      </c>
      <c r="AD1011">
        <v>22</v>
      </c>
    </row>
    <row r="1012" spans="1:36">
      <c r="A1012">
        <v>9074</v>
      </c>
      <c r="B1012" t="s">
        <v>174</v>
      </c>
      <c r="C1012" t="s">
        <v>4665</v>
      </c>
      <c r="D1012" t="s">
        <v>2752</v>
      </c>
      <c r="E1012" t="s">
        <v>164</v>
      </c>
      <c r="F1012" t="s">
        <v>2753</v>
      </c>
      <c r="G1012" t="s">
        <v>4709</v>
      </c>
      <c r="H1012" t="s">
        <v>4991</v>
      </c>
      <c r="I1012" t="s">
        <v>2754</v>
      </c>
      <c r="J1012" t="s">
        <v>2755</v>
      </c>
      <c r="K1012" t="s">
        <v>2756</v>
      </c>
      <c r="L1012" t="s">
        <v>436</v>
      </c>
      <c r="M1012" t="s">
        <v>5</v>
      </c>
      <c r="N1012" t="s">
        <v>2757</v>
      </c>
      <c r="O1012" t="s">
        <v>2758</v>
      </c>
      <c r="P1012">
        <v>42.5395873128289</v>
      </c>
      <c r="Q1012">
        <v>-83.096896328835101</v>
      </c>
      <c r="R1012">
        <v>25</v>
      </c>
      <c r="U1012" t="s">
        <v>2752</v>
      </c>
      <c r="V1012" t="s">
        <v>2754</v>
      </c>
      <c r="W1012" t="s">
        <v>2756</v>
      </c>
      <c r="X1012" t="s">
        <v>436</v>
      </c>
      <c r="Y1012" t="s">
        <v>5</v>
      </c>
      <c r="Z1012" t="s">
        <v>7759</v>
      </c>
      <c r="AA1012" t="s">
        <v>7992</v>
      </c>
      <c r="AB1012" t="s">
        <v>313</v>
      </c>
      <c r="AC1012" t="s">
        <v>8129</v>
      </c>
      <c r="AD1012">
        <v>30</v>
      </c>
      <c r="AF1012" t="s">
        <v>2759</v>
      </c>
      <c r="AG1012" t="s">
        <v>2760</v>
      </c>
      <c r="AH1012" t="s">
        <v>2761</v>
      </c>
    </row>
    <row r="1013" spans="1:36">
      <c r="A1013">
        <v>9075</v>
      </c>
      <c r="B1013" t="s">
        <v>174</v>
      </c>
      <c r="C1013" t="s">
        <v>4665</v>
      </c>
      <c r="D1013" t="s">
        <v>4992</v>
      </c>
      <c r="E1013" t="s">
        <v>164</v>
      </c>
      <c r="F1013" t="s">
        <v>4993</v>
      </c>
      <c r="G1013" t="s">
        <v>4671</v>
      </c>
      <c r="H1013" t="s">
        <v>4355</v>
      </c>
      <c r="I1013" t="s">
        <v>4994</v>
      </c>
      <c r="J1013" t="s">
        <v>4995</v>
      </c>
      <c r="K1013" t="s">
        <v>2034</v>
      </c>
      <c r="L1013" t="s">
        <v>170</v>
      </c>
      <c r="M1013" t="s">
        <v>5</v>
      </c>
      <c r="N1013">
        <v>95120</v>
      </c>
      <c r="O1013" t="s">
        <v>4996</v>
      </c>
      <c r="P1013">
        <v>37.2105942896738</v>
      </c>
      <c r="Q1013">
        <v>-121.80717090120601</v>
      </c>
      <c r="U1013" t="s">
        <v>4992</v>
      </c>
      <c r="V1013" t="s">
        <v>4994</v>
      </c>
      <c r="W1013" t="s">
        <v>4997</v>
      </c>
      <c r="X1013" t="s">
        <v>808</v>
      </c>
      <c r="Y1013" t="s">
        <v>5</v>
      </c>
      <c r="AB1013" t="s">
        <v>4998</v>
      </c>
      <c r="AC1013" t="s">
        <v>4999</v>
      </c>
      <c r="AD1013">
        <v>25</v>
      </c>
    </row>
    <row r="1014" spans="1:36">
      <c r="A1014">
        <v>9076</v>
      </c>
      <c r="B1014" t="s">
        <v>161</v>
      </c>
      <c r="C1014" t="s">
        <v>4665</v>
      </c>
      <c r="D1014" t="s">
        <v>5000</v>
      </c>
      <c r="E1014" t="s">
        <v>176</v>
      </c>
      <c r="F1014" t="s">
        <v>5001</v>
      </c>
      <c r="G1014" t="s">
        <v>4671</v>
      </c>
      <c r="H1014" t="s">
        <v>5002</v>
      </c>
      <c r="I1014" t="s">
        <v>5003</v>
      </c>
      <c r="J1014" t="s">
        <v>5004</v>
      </c>
      <c r="K1014" t="s">
        <v>2938</v>
      </c>
      <c r="L1014" t="s">
        <v>214</v>
      </c>
      <c r="M1014" t="s">
        <v>6</v>
      </c>
      <c r="N1014" t="s">
        <v>5005</v>
      </c>
      <c r="O1014" t="s">
        <v>5006</v>
      </c>
      <c r="P1014">
        <v>43.455857245390597</v>
      </c>
      <c r="Q1014">
        <v>-80.561956761329</v>
      </c>
      <c r="R1014">
        <v>30</v>
      </c>
      <c r="U1014" t="s">
        <v>5000</v>
      </c>
      <c r="V1014" t="s">
        <v>5003</v>
      </c>
      <c r="W1014" t="s">
        <v>2938</v>
      </c>
      <c r="X1014" t="s">
        <v>214</v>
      </c>
      <c r="Y1014" t="s">
        <v>6</v>
      </c>
      <c r="Z1014" t="s">
        <v>4864</v>
      </c>
      <c r="AA1014">
        <v>45336</v>
      </c>
      <c r="AB1014" t="s">
        <v>313</v>
      </c>
      <c r="AC1014" t="s">
        <v>5007</v>
      </c>
      <c r="AD1014">
        <v>29</v>
      </c>
      <c r="AF1014" t="s">
        <v>5008</v>
      </c>
      <c r="AG1014" t="s">
        <v>5009</v>
      </c>
      <c r="AH1014" t="s">
        <v>5010</v>
      </c>
    </row>
    <row r="1015" spans="1:36">
      <c r="A1015">
        <v>9077</v>
      </c>
      <c r="B1015" t="s">
        <v>174</v>
      </c>
      <c r="C1015" t="s">
        <v>4665</v>
      </c>
      <c r="D1015" t="s">
        <v>7907</v>
      </c>
      <c r="E1015" t="s">
        <v>164</v>
      </c>
      <c r="F1015" t="s">
        <v>7908</v>
      </c>
      <c r="G1015" t="s">
        <v>7916</v>
      </c>
      <c r="H1015" t="s">
        <v>7909</v>
      </c>
      <c r="J1015" t="s">
        <v>7910</v>
      </c>
      <c r="K1015" t="s">
        <v>7911</v>
      </c>
      <c r="L1015" t="s">
        <v>170</v>
      </c>
      <c r="M1015" t="s">
        <v>5</v>
      </c>
      <c r="N1015">
        <v>92201</v>
      </c>
      <c r="O1015" t="s">
        <v>7912</v>
      </c>
      <c r="P1015">
        <v>33.6988654938256</v>
      </c>
      <c r="Q1015">
        <v>-116.220003732546</v>
      </c>
      <c r="R1015">
        <v>12</v>
      </c>
      <c r="U1015" t="s">
        <v>7907</v>
      </c>
      <c r="W1015" t="s">
        <v>7911</v>
      </c>
      <c r="X1015" t="s">
        <v>1045</v>
      </c>
      <c r="Y1015" t="s">
        <v>5</v>
      </c>
      <c r="Z1015" t="s">
        <v>7759</v>
      </c>
      <c r="AA1015" t="s">
        <v>7917</v>
      </c>
      <c r="AC1015" t="s">
        <v>8135</v>
      </c>
      <c r="AD1015">
        <v>27</v>
      </c>
      <c r="AF1015" t="s">
        <v>7913</v>
      </c>
      <c r="AG1015" t="s">
        <v>7914</v>
      </c>
      <c r="AH1015" t="s">
        <v>7915</v>
      </c>
      <c r="AJ1015" t="s">
        <v>313</v>
      </c>
    </row>
    <row r="1016" spans="1:36">
      <c r="A1016">
        <v>9078</v>
      </c>
      <c r="B1016" t="s">
        <v>161</v>
      </c>
      <c r="C1016" t="s">
        <v>4665</v>
      </c>
      <c r="D1016" t="s">
        <v>8656</v>
      </c>
      <c r="E1016" t="s">
        <v>164</v>
      </c>
      <c r="F1016" t="s">
        <v>8656</v>
      </c>
      <c r="G1016" t="s">
        <v>4674</v>
      </c>
      <c r="H1016" t="s">
        <v>8657</v>
      </c>
      <c r="I1016" t="s">
        <v>8658</v>
      </c>
      <c r="J1016" t="s">
        <v>8659</v>
      </c>
      <c r="K1016" t="s">
        <v>722</v>
      </c>
      <c r="L1016" t="s">
        <v>723</v>
      </c>
      <c r="M1016" t="s">
        <v>5</v>
      </c>
      <c r="N1016">
        <v>80112</v>
      </c>
      <c r="O1016" t="s">
        <v>8660</v>
      </c>
      <c r="P1016">
        <v>39.5911671937492</v>
      </c>
      <c r="Q1016">
        <v>-104.872291566754</v>
      </c>
      <c r="U1016" t="s">
        <v>8656</v>
      </c>
      <c r="V1016" t="s">
        <v>8658</v>
      </c>
      <c r="W1016" t="s">
        <v>722</v>
      </c>
      <c r="X1016" t="s">
        <v>723</v>
      </c>
      <c r="Y1016" t="s">
        <v>5</v>
      </c>
      <c r="Z1016" t="s">
        <v>7932</v>
      </c>
      <c r="AA1016">
        <v>45689</v>
      </c>
      <c r="AB1016" t="s">
        <v>8661</v>
      </c>
      <c r="AC1016" t="s">
        <v>8663</v>
      </c>
      <c r="AD1016">
        <v>25</v>
      </c>
      <c r="AE1016" t="s">
        <v>8662</v>
      </c>
    </row>
    <row r="1017" spans="1:36">
      <c r="A1017">
        <v>9079</v>
      </c>
      <c r="B1017" t="s">
        <v>174</v>
      </c>
      <c r="C1017" t="s">
        <v>4665</v>
      </c>
      <c r="D1017" t="s">
        <v>5011</v>
      </c>
      <c r="E1017" t="s">
        <v>164</v>
      </c>
      <c r="F1017" t="s">
        <v>5011</v>
      </c>
      <c r="G1017" t="s">
        <v>4709</v>
      </c>
      <c r="H1017" t="s">
        <v>5012</v>
      </c>
      <c r="I1017" t="s">
        <v>5013</v>
      </c>
      <c r="J1017" t="s">
        <v>5014</v>
      </c>
      <c r="K1017" t="s">
        <v>2294</v>
      </c>
      <c r="L1017" t="s">
        <v>723</v>
      </c>
      <c r="M1017" t="s">
        <v>5</v>
      </c>
      <c r="N1017">
        <v>80127</v>
      </c>
      <c r="O1017" t="s">
        <v>5015</v>
      </c>
      <c r="P1017">
        <v>39.5692339168925</v>
      </c>
      <c r="Q1017">
        <v>-105.12648145852</v>
      </c>
      <c r="R1017">
        <v>13</v>
      </c>
      <c r="U1017" t="s">
        <v>5011</v>
      </c>
      <c r="V1017" t="s">
        <v>5013</v>
      </c>
      <c r="W1017" t="s">
        <v>2294</v>
      </c>
      <c r="X1017" t="s">
        <v>723</v>
      </c>
      <c r="Y1017" t="s">
        <v>5</v>
      </c>
      <c r="Z1017" t="s">
        <v>172</v>
      </c>
      <c r="AA1017">
        <v>44434</v>
      </c>
      <c r="AB1017" t="s">
        <v>5016</v>
      </c>
      <c r="AC1017" t="s">
        <v>5017</v>
      </c>
      <c r="AD1017">
        <v>31</v>
      </c>
      <c r="AE1017" t="s">
        <v>5018</v>
      </c>
    </row>
    <row r="1018" spans="1:36">
      <c r="A1018">
        <v>9080</v>
      </c>
      <c r="B1018" t="s">
        <v>161</v>
      </c>
      <c r="C1018" t="s">
        <v>4665</v>
      </c>
      <c r="D1018" t="s">
        <v>5019</v>
      </c>
      <c r="E1018" t="s">
        <v>176</v>
      </c>
      <c r="F1018" t="s">
        <v>5020</v>
      </c>
      <c r="G1018" t="s">
        <v>5021</v>
      </c>
      <c r="H1018" t="s">
        <v>5022</v>
      </c>
      <c r="I1018" t="s">
        <v>3623</v>
      </c>
      <c r="J1018" t="s">
        <v>5023</v>
      </c>
      <c r="K1018" t="s">
        <v>3625</v>
      </c>
      <c r="L1018" t="s">
        <v>529</v>
      </c>
      <c r="M1018" t="s">
        <v>5</v>
      </c>
      <c r="N1018" t="s">
        <v>5024</v>
      </c>
      <c r="O1018" t="s">
        <v>3626</v>
      </c>
      <c r="P1018">
        <v>45.067138911804797</v>
      </c>
      <c r="Q1018">
        <v>-93.233446100719206</v>
      </c>
      <c r="R1018">
        <v>3</v>
      </c>
      <c r="U1018" t="s">
        <v>5019</v>
      </c>
      <c r="V1018" t="s">
        <v>3623</v>
      </c>
      <c r="W1018" t="s">
        <v>3625</v>
      </c>
      <c r="X1018" t="s">
        <v>529</v>
      </c>
      <c r="Y1018" t="s">
        <v>5</v>
      </c>
      <c r="Z1018" t="s">
        <v>172</v>
      </c>
      <c r="AA1018">
        <v>45087</v>
      </c>
      <c r="AB1018" t="s">
        <v>5025</v>
      </c>
      <c r="AC1018" t="s">
        <v>5026</v>
      </c>
      <c r="AD1018">
        <v>16</v>
      </c>
    </row>
    <row r="1019" spans="1:36">
      <c r="A1019">
        <v>9081</v>
      </c>
      <c r="B1019" t="s">
        <v>174</v>
      </c>
      <c r="C1019" t="s">
        <v>4665</v>
      </c>
      <c r="D1019" t="s">
        <v>9644</v>
      </c>
      <c r="E1019" t="s">
        <v>164</v>
      </c>
      <c r="F1019" t="s">
        <v>9645</v>
      </c>
      <c r="G1019" t="s">
        <v>7876</v>
      </c>
      <c r="H1019" t="s">
        <v>9646</v>
      </c>
      <c r="I1019" t="s">
        <v>9647</v>
      </c>
      <c r="J1019" t="s">
        <v>9653</v>
      </c>
      <c r="K1019" t="s">
        <v>9648</v>
      </c>
      <c r="L1019" t="s">
        <v>170</v>
      </c>
      <c r="M1019" t="s">
        <v>5</v>
      </c>
      <c r="N1019" t="s">
        <v>9654</v>
      </c>
      <c r="O1019" t="s">
        <v>9650</v>
      </c>
      <c r="P1019">
        <v>37.551299999999998</v>
      </c>
      <c r="Q1019">
        <v>-122.25190000000001</v>
      </c>
      <c r="U1019" t="s">
        <v>9644</v>
      </c>
      <c r="V1019" t="s">
        <v>9647</v>
      </c>
      <c r="W1019" t="s">
        <v>9649</v>
      </c>
      <c r="X1019" t="s">
        <v>170</v>
      </c>
      <c r="Y1019" t="s">
        <v>5</v>
      </c>
      <c r="Z1019" t="s">
        <v>7932</v>
      </c>
      <c r="AA1019">
        <v>45873</v>
      </c>
      <c r="AB1019" t="s">
        <v>9651</v>
      </c>
      <c r="AC1019" t="s">
        <v>10305</v>
      </c>
      <c r="AD1019">
        <v>19</v>
      </c>
      <c r="AE1019" t="s">
        <v>9652</v>
      </c>
    </row>
    <row r="1020" spans="1:36">
      <c r="A1020">
        <v>9082</v>
      </c>
      <c r="B1020" t="s">
        <v>174</v>
      </c>
      <c r="C1020" t="s">
        <v>4665</v>
      </c>
      <c r="D1020" t="s">
        <v>5027</v>
      </c>
      <c r="E1020" t="s">
        <v>164</v>
      </c>
      <c r="F1020" t="s">
        <v>5028</v>
      </c>
      <c r="G1020" t="s">
        <v>4674</v>
      </c>
      <c r="H1020" t="s">
        <v>5029</v>
      </c>
      <c r="I1020" t="s">
        <v>5030</v>
      </c>
      <c r="J1020" t="s">
        <v>5031</v>
      </c>
      <c r="K1020" t="s">
        <v>2084</v>
      </c>
      <c r="L1020" t="s">
        <v>808</v>
      </c>
      <c r="M1020" t="s">
        <v>5</v>
      </c>
      <c r="N1020">
        <v>14652</v>
      </c>
      <c r="O1020" t="s">
        <v>5032</v>
      </c>
      <c r="P1020">
        <v>43.197004563942897</v>
      </c>
      <c r="Q1020">
        <v>-77.630176554574206</v>
      </c>
      <c r="U1020" t="s">
        <v>5027</v>
      </c>
      <c r="V1020" t="s">
        <v>5033</v>
      </c>
      <c r="W1020" t="s">
        <v>2084</v>
      </c>
      <c r="X1020" t="s">
        <v>808</v>
      </c>
      <c r="Y1020" t="s">
        <v>5</v>
      </c>
      <c r="Z1020" t="s">
        <v>172</v>
      </c>
      <c r="AA1020">
        <v>44416</v>
      </c>
      <c r="AB1020" t="s">
        <v>5034</v>
      </c>
      <c r="AC1020" t="s">
        <v>5035</v>
      </c>
      <c r="AD1020">
        <v>29</v>
      </c>
    </row>
    <row r="1021" spans="1:36">
      <c r="A1021">
        <v>9083</v>
      </c>
      <c r="B1021" t="s">
        <v>174</v>
      </c>
      <c r="C1021" t="s">
        <v>4665</v>
      </c>
      <c r="D1021" t="s">
        <v>5036</v>
      </c>
      <c r="E1021" t="s">
        <v>164</v>
      </c>
      <c r="F1021" t="s">
        <v>2079</v>
      </c>
      <c r="G1021" t="s">
        <v>4671</v>
      </c>
      <c r="H1021" t="s">
        <v>5037</v>
      </c>
      <c r="I1021" t="s">
        <v>4356</v>
      </c>
      <c r="J1021" t="s">
        <v>5038</v>
      </c>
      <c r="K1021" t="s">
        <v>4684</v>
      </c>
      <c r="L1021" t="s">
        <v>740</v>
      </c>
      <c r="M1021" t="s">
        <v>5</v>
      </c>
      <c r="N1021" t="s">
        <v>5039</v>
      </c>
      <c r="O1021" t="s">
        <v>5040</v>
      </c>
      <c r="P1021">
        <v>42.406539942543802</v>
      </c>
      <c r="Q1021">
        <v>-71.272539773647097</v>
      </c>
      <c r="U1021" t="s">
        <v>4354</v>
      </c>
      <c r="V1021" t="s">
        <v>4356</v>
      </c>
      <c r="W1021" t="s">
        <v>4684</v>
      </c>
      <c r="X1021" t="s">
        <v>740</v>
      </c>
      <c r="Y1021" t="s">
        <v>5</v>
      </c>
      <c r="Z1021" t="s">
        <v>172</v>
      </c>
      <c r="AA1021">
        <v>44435</v>
      </c>
      <c r="AB1021" t="s">
        <v>5041</v>
      </c>
      <c r="AC1021" t="s">
        <v>5042</v>
      </c>
      <c r="AD1021">
        <v>21</v>
      </c>
      <c r="AE1021" t="s">
        <v>17</v>
      </c>
    </row>
    <row r="1022" spans="1:36">
      <c r="A1022">
        <v>9084</v>
      </c>
      <c r="B1022" t="s">
        <v>174</v>
      </c>
      <c r="C1022" t="s">
        <v>4665</v>
      </c>
      <c r="D1022" t="s">
        <v>5036</v>
      </c>
      <c r="E1022" t="s">
        <v>164</v>
      </c>
      <c r="F1022" t="s">
        <v>5043</v>
      </c>
      <c r="G1022" t="s">
        <v>4671</v>
      </c>
      <c r="H1022" t="s">
        <v>5037</v>
      </c>
      <c r="I1022" t="s">
        <v>4356</v>
      </c>
      <c r="J1022" t="s">
        <v>5044</v>
      </c>
      <c r="K1022" t="s">
        <v>5045</v>
      </c>
      <c r="L1022" t="s">
        <v>772</v>
      </c>
      <c r="M1022" t="s">
        <v>5</v>
      </c>
      <c r="N1022">
        <v>70776</v>
      </c>
      <c r="O1022" t="s">
        <v>5040</v>
      </c>
      <c r="P1022">
        <v>30.235844451886202</v>
      </c>
      <c r="Q1022">
        <v>-91.099597389348105</v>
      </c>
      <c r="U1022" t="s">
        <v>4354</v>
      </c>
      <c r="V1022" t="s">
        <v>4356</v>
      </c>
      <c r="W1022" t="s">
        <v>4684</v>
      </c>
      <c r="X1022" t="s">
        <v>740</v>
      </c>
      <c r="Y1022" t="s">
        <v>5</v>
      </c>
      <c r="Z1022" t="s">
        <v>172</v>
      </c>
      <c r="AA1022">
        <v>44435</v>
      </c>
      <c r="AB1022" t="s">
        <v>5041</v>
      </c>
      <c r="AC1022" t="s">
        <v>5042</v>
      </c>
      <c r="AD1022">
        <v>21</v>
      </c>
      <c r="AE1022" t="s">
        <v>5046</v>
      </c>
    </row>
    <row r="1023" spans="1:36">
      <c r="A1023">
        <v>9085</v>
      </c>
      <c r="B1023" t="s">
        <v>174</v>
      </c>
      <c r="C1023" t="s">
        <v>4665</v>
      </c>
      <c r="D1023" t="s">
        <v>5047</v>
      </c>
      <c r="E1023" t="s">
        <v>164</v>
      </c>
      <c r="F1023" t="s">
        <v>5048</v>
      </c>
      <c r="G1023" t="s">
        <v>4674</v>
      </c>
      <c r="H1023" t="s">
        <v>5049</v>
      </c>
      <c r="I1023" t="s">
        <v>2840</v>
      </c>
      <c r="J1023" t="s">
        <v>5050</v>
      </c>
      <c r="K1023" t="s">
        <v>2756</v>
      </c>
      <c r="L1023" t="s">
        <v>436</v>
      </c>
      <c r="M1023" t="s">
        <v>5</v>
      </c>
      <c r="N1023">
        <v>48083</v>
      </c>
      <c r="O1023" t="s">
        <v>5051</v>
      </c>
      <c r="P1023">
        <v>42.544073742966802</v>
      </c>
      <c r="Q1023">
        <v>-83.1109337025825</v>
      </c>
      <c r="R1023">
        <v>170</v>
      </c>
      <c r="U1023" t="s">
        <v>5052</v>
      </c>
      <c r="V1023" t="s">
        <v>1176</v>
      </c>
      <c r="W1023" t="s">
        <v>1179</v>
      </c>
      <c r="X1023" t="s">
        <v>1180</v>
      </c>
      <c r="Y1023" t="s">
        <v>1011</v>
      </c>
      <c r="Z1023" t="s">
        <v>172</v>
      </c>
      <c r="AA1023">
        <v>44414</v>
      </c>
      <c r="AB1023" t="s">
        <v>5053</v>
      </c>
      <c r="AC1023" t="s">
        <v>1895</v>
      </c>
      <c r="AD1023">
        <v>29</v>
      </c>
      <c r="AE1023" t="s">
        <v>5054</v>
      </c>
    </row>
    <row r="1024" spans="1:36">
      <c r="A1024">
        <v>9086</v>
      </c>
      <c r="B1024" t="s">
        <v>174</v>
      </c>
      <c r="C1024" t="s">
        <v>4665</v>
      </c>
      <c r="D1024" t="s">
        <v>5055</v>
      </c>
      <c r="E1024" t="s">
        <v>164</v>
      </c>
      <c r="F1024" t="s">
        <v>5055</v>
      </c>
      <c r="G1024" t="s">
        <v>4667</v>
      </c>
      <c r="H1024" t="s">
        <v>5056</v>
      </c>
      <c r="I1024" t="s">
        <v>4398</v>
      </c>
      <c r="J1024" t="s">
        <v>5057</v>
      </c>
      <c r="K1024" t="s">
        <v>4400</v>
      </c>
      <c r="L1024" t="s">
        <v>1300</v>
      </c>
      <c r="M1024" t="s">
        <v>5</v>
      </c>
      <c r="N1024">
        <v>19438</v>
      </c>
      <c r="O1024" t="s">
        <v>4401</v>
      </c>
      <c r="P1024">
        <v>40.2676691870779</v>
      </c>
      <c r="Q1024">
        <v>-75.364094916046696</v>
      </c>
      <c r="R1024">
        <v>25</v>
      </c>
      <c r="U1024" t="s">
        <v>5055</v>
      </c>
      <c r="V1024" t="s">
        <v>4398</v>
      </c>
      <c r="W1024" t="s">
        <v>4400</v>
      </c>
      <c r="X1024" t="s">
        <v>1300</v>
      </c>
      <c r="Y1024" t="s">
        <v>5</v>
      </c>
      <c r="Z1024" t="s">
        <v>172</v>
      </c>
      <c r="AA1024">
        <v>44437</v>
      </c>
      <c r="AB1024" t="s">
        <v>5058</v>
      </c>
      <c r="AC1024" t="s">
        <v>5059</v>
      </c>
      <c r="AD1024">
        <v>19</v>
      </c>
      <c r="AE1024" t="s">
        <v>4404</v>
      </c>
    </row>
    <row r="1025" spans="1:36">
      <c r="A1025">
        <v>9087</v>
      </c>
      <c r="B1025" t="s">
        <v>174</v>
      </c>
      <c r="C1025" t="s">
        <v>4665</v>
      </c>
      <c r="D1025" t="s">
        <v>1948</v>
      </c>
      <c r="E1025" t="s">
        <v>164</v>
      </c>
      <c r="F1025" t="s">
        <v>10640</v>
      </c>
      <c r="G1025" t="s">
        <v>7876</v>
      </c>
      <c r="H1025" t="s">
        <v>10641</v>
      </c>
      <c r="I1025" t="s">
        <v>10642</v>
      </c>
      <c r="J1025" t="s">
        <v>10643</v>
      </c>
      <c r="K1025" t="s">
        <v>10644</v>
      </c>
      <c r="L1025" t="s">
        <v>1418</v>
      </c>
      <c r="M1025" t="s">
        <v>5</v>
      </c>
      <c r="N1025">
        <v>32746</v>
      </c>
      <c r="O1025" t="s">
        <v>10645</v>
      </c>
      <c r="P1025">
        <v>28.752500000000001</v>
      </c>
      <c r="Q1025">
        <v>-81.331999999999994</v>
      </c>
      <c r="U1025" t="s">
        <v>10639</v>
      </c>
      <c r="V1025" t="s">
        <v>1951</v>
      </c>
      <c r="W1025" t="s">
        <v>1953</v>
      </c>
      <c r="X1025" t="s">
        <v>755</v>
      </c>
      <c r="Y1025" t="s">
        <v>5</v>
      </c>
      <c r="Z1025" t="s">
        <v>7932</v>
      </c>
      <c r="AA1025">
        <v>46057</v>
      </c>
      <c r="AB1025" t="s">
        <v>10646</v>
      </c>
      <c r="AC1025" t="s">
        <v>10647</v>
      </c>
      <c r="AD1025">
        <v>26</v>
      </c>
    </row>
    <row r="1026" spans="1:36">
      <c r="A1026">
        <v>9088</v>
      </c>
      <c r="B1026" t="s">
        <v>174</v>
      </c>
      <c r="C1026" t="s">
        <v>4665</v>
      </c>
      <c r="D1026" t="s">
        <v>5060</v>
      </c>
      <c r="E1026" t="s">
        <v>164</v>
      </c>
      <c r="F1026" t="s">
        <v>5061</v>
      </c>
      <c r="G1026" t="s">
        <v>4667</v>
      </c>
      <c r="H1026" t="s">
        <v>5062</v>
      </c>
      <c r="I1026" t="s">
        <v>5063</v>
      </c>
      <c r="J1026" t="s">
        <v>5064</v>
      </c>
      <c r="K1026" t="s">
        <v>5065</v>
      </c>
      <c r="L1026" t="s">
        <v>1857</v>
      </c>
      <c r="M1026" t="s">
        <v>5</v>
      </c>
      <c r="N1026">
        <v>21666</v>
      </c>
      <c r="O1026" t="s">
        <v>5066</v>
      </c>
      <c r="P1026">
        <v>38.987132740466002</v>
      </c>
      <c r="Q1026">
        <v>-76.319771046552404</v>
      </c>
      <c r="R1026">
        <v>100</v>
      </c>
      <c r="U1026" t="s">
        <v>5060</v>
      </c>
      <c r="V1026" t="s">
        <v>5063</v>
      </c>
      <c r="W1026" t="s">
        <v>5065</v>
      </c>
      <c r="X1026" t="s">
        <v>1857</v>
      </c>
      <c r="Y1026" t="s">
        <v>5</v>
      </c>
      <c r="Z1026" t="s">
        <v>172</v>
      </c>
      <c r="AA1026">
        <v>44437</v>
      </c>
      <c r="AB1026" t="s">
        <v>5067</v>
      </c>
      <c r="AC1026" t="s">
        <v>5068</v>
      </c>
      <c r="AD1026">
        <v>26</v>
      </c>
    </row>
    <row r="1027" spans="1:36">
      <c r="A1027">
        <v>9089</v>
      </c>
      <c r="B1027" t="s">
        <v>174</v>
      </c>
      <c r="C1027" t="s">
        <v>4665</v>
      </c>
      <c r="D1027" t="s">
        <v>1199</v>
      </c>
      <c r="E1027" t="s">
        <v>176</v>
      </c>
      <c r="F1027" t="s">
        <v>5069</v>
      </c>
      <c r="G1027" t="s">
        <v>1004</v>
      </c>
      <c r="H1027" t="s">
        <v>5070</v>
      </c>
      <c r="I1027" t="s">
        <v>1201</v>
      </c>
      <c r="J1027" t="s">
        <v>5071</v>
      </c>
      <c r="K1027" t="s">
        <v>1207</v>
      </c>
      <c r="L1027" t="s">
        <v>227</v>
      </c>
      <c r="M1027" t="s">
        <v>6</v>
      </c>
      <c r="N1027" t="s">
        <v>5072</v>
      </c>
      <c r="O1027" t="s">
        <v>5073</v>
      </c>
      <c r="P1027">
        <v>49.251543007571698</v>
      </c>
      <c r="Q1027">
        <v>-122.91391730223199</v>
      </c>
      <c r="R1027">
        <v>45</v>
      </c>
      <c r="U1027" t="s">
        <v>1206</v>
      </c>
      <c r="V1027" t="s">
        <v>1201</v>
      </c>
      <c r="W1027" t="s">
        <v>1207</v>
      </c>
      <c r="X1027" t="s">
        <v>227</v>
      </c>
      <c r="Y1027" t="s">
        <v>6</v>
      </c>
      <c r="Z1027" t="s">
        <v>172</v>
      </c>
      <c r="AA1027">
        <v>45094</v>
      </c>
      <c r="AB1027" t="s">
        <v>5074</v>
      </c>
      <c r="AC1027" t="s">
        <v>5075</v>
      </c>
      <c r="AD1027">
        <v>26</v>
      </c>
      <c r="AE1027" t="s">
        <v>5076</v>
      </c>
    </row>
    <row r="1028" spans="1:36">
      <c r="A1028">
        <v>9090</v>
      </c>
      <c r="B1028" t="s">
        <v>161</v>
      </c>
      <c r="C1028" t="s">
        <v>4665</v>
      </c>
      <c r="D1028" t="s">
        <v>1210</v>
      </c>
      <c r="E1028" t="s">
        <v>164</v>
      </c>
      <c r="F1028" t="s">
        <v>5077</v>
      </c>
      <c r="G1028" t="s">
        <v>4667</v>
      </c>
      <c r="H1028" t="s">
        <v>4483</v>
      </c>
      <c r="I1028" t="s">
        <v>1212</v>
      </c>
      <c r="J1028" t="s">
        <v>5078</v>
      </c>
      <c r="K1028" t="s">
        <v>835</v>
      </c>
      <c r="L1028" t="s">
        <v>836</v>
      </c>
      <c r="M1028" t="s">
        <v>5</v>
      </c>
      <c r="N1028">
        <v>60642</v>
      </c>
      <c r="O1028" t="s">
        <v>1214</v>
      </c>
      <c r="P1028">
        <v>41.889312148552101</v>
      </c>
      <c r="Q1028">
        <v>-87.6629349157771</v>
      </c>
      <c r="R1028">
        <v>33</v>
      </c>
      <c r="U1028" t="s">
        <v>1210</v>
      </c>
      <c r="V1028" t="s">
        <v>1212</v>
      </c>
      <c r="W1028" t="s">
        <v>835</v>
      </c>
      <c r="X1028" t="s">
        <v>836</v>
      </c>
      <c r="Y1028" t="s">
        <v>5</v>
      </c>
      <c r="Z1028" t="s">
        <v>172</v>
      </c>
      <c r="AA1028">
        <v>45092</v>
      </c>
      <c r="AB1028" t="s">
        <v>5079</v>
      </c>
      <c r="AC1028" t="s">
        <v>5080</v>
      </c>
      <c r="AD1028">
        <v>7</v>
      </c>
    </row>
    <row r="1029" spans="1:36">
      <c r="A1029">
        <v>9091</v>
      </c>
      <c r="B1029" t="s">
        <v>174</v>
      </c>
      <c r="C1029" t="s">
        <v>4665</v>
      </c>
      <c r="D1029" t="s">
        <v>2912</v>
      </c>
      <c r="E1029" t="s">
        <v>164</v>
      </c>
      <c r="F1029" t="s">
        <v>2912</v>
      </c>
      <c r="G1029" t="s">
        <v>4671</v>
      </c>
      <c r="H1029" t="s">
        <v>5081</v>
      </c>
      <c r="I1029" t="s">
        <v>2913</v>
      </c>
      <c r="J1029" t="s">
        <v>5082</v>
      </c>
      <c r="K1029" t="s">
        <v>981</v>
      </c>
      <c r="L1029" t="s">
        <v>740</v>
      </c>
      <c r="M1029" t="s">
        <v>5</v>
      </c>
      <c r="N1029" t="s">
        <v>2915</v>
      </c>
      <c r="O1029" t="s">
        <v>2916</v>
      </c>
      <c r="P1029">
        <v>42.344634023331601</v>
      </c>
      <c r="Q1029">
        <v>-71.031059201739296</v>
      </c>
      <c r="R1029">
        <v>74</v>
      </c>
      <c r="U1029" t="s">
        <v>2912</v>
      </c>
      <c r="V1029" t="s">
        <v>2913</v>
      </c>
      <c r="W1029" t="s">
        <v>981</v>
      </c>
      <c r="X1029" t="s">
        <v>740</v>
      </c>
      <c r="Y1029" t="s">
        <v>5</v>
      </c>
      <c r="Z1029" t="s">
        <v>172</v>
      </c>
      <c r="AA1029">
        <v>44779</v>
      </c>
      <c r="AB1029" t="s">
        <v>5083</v>
      </c>
      <c r="AC1029" t="s">
        <v>5084</v>
      </c>
      <c r="AD1029">
        <v>23</v>
      </c>
    </row>
    <row r="1030" spans="1:36">
      <c r="A1030">
        <v>9092</v>
      </c>
      <c r="B1030" t="s">
        <v>174</v>
      </c>
      <c r="C1030" t="s">
        <v>4665</v>
      </c>
      <c r="D1030" t="s">
        <v>1963</v>
      </c>
      <c r="E1030" t="s">
        <v>176</v>
      </c>
      <c r="F1030" t="s">
        <v>5085</v>
      </c>
      <c r="G1030" t="s">
        <v>4709</v>
      </c>
      <c r="H1030" t="s">
        <v>5086</v>
      </c>
      <c r="I1030" t="s">
        <v>1960</v>
      </c>
      <c r="J1030" t="s">
        <v>1961</v>
      </c>
      <c r="K1030" t="s">
        <v>1403</v>
      </c>
      <c r="L1030" t="s">
        <v>436</v>
      </c>
      <c r="M1030" t="s">
        <v>5</v>
      </c>
      <c r="N1030">
        <v>48108</v>
      </c>
      <c r="O1030" t="s">
        <v>1962</v>
      </c>
      <c r="P1030">
        <v>42.288748284035002</v>
      </c>
      <c r="Q1030">
        <v>-83.847235562115102</v>
      </c>
      <c r="R1030">
        <v>134</v>
      </c>
      <c r="U1030" t="s">
        <v>1963</v>
      </c>
      <c r="V1030" t="s">
        <v>1960</v>
      </c>
      <c r="W1030" t="s">
        <v>1964</v>
      </c>
      <c r="X1030" t="s">
        <v>836</v>
      </c>
      <c r="Y1030" t="s">
        <v>5</v>
      </c>
      <c r="Z1030" t="s">
        <v>172</v>
      </c>
      <c r="AA1030">
        <v>44416</v>
      </c>
      <c r="AB1030" t="s">
        <v>5087</v>
      </c>
      <c r="AC1030" t="s">
        <v>1966</v>
      </c>
      <c r="AD1030">
        <v>29</v>
      </c>
    </row>
    <row r="1031" spans="1:36">
      <c r="A1031">
        <v>9093</v>
      </c>
      <c r="B1031" t="s">
        <v>174</v>
      </c>
      <c r="C1031" t="s">
        <v>4665</v>
      </c>
      <c r="D1031" t="s">
        <v>3691</v>
      </c>
      <c r="E1031" t="s">
        <v>164</v>
      </c>
      <c r="F1031" t="s">
        <v>187</v>
      </c>
      <c r="G1031" t="s">
        <v>3318</v>
      </c>
      <c r="H1031" t="s">
        <v>3692</v>
      </c>
      <c r="I1031" t="s">
        <v>3693</v>
      </c>
      <c r="J1031" t="s">
        <v>3694</v>
      </c>
      <c r="K1031" t="s">
        <v>187</v>
      </c>
      <c r="L1031" t="s">
        <v>188</v>
      </c>
      <c r="M1031" t="s">
        <v>5</v>
      </c>
      <c r="N1031">
        <v>28216</v>
      </c>
      <c r="O1031" t="s">
        <v>3695</v>
      </c>
      <c r="P1031">
        <v>35.279942840435801</v>
      </c>
      <c r="Q1031">
        <v>-80.877288259885304</v>
      </c>
      <c r="R1031">
        <v>60</v>
      </c>
      <c r="U1031" t="s">
        <v>3696</v>
      </c>
      <c r="V1031" t="s">
        <v>3697</v>
      </c>
      <c r="W1031" t="s">
        <v>187</v>
      </c>
      <c r="X1031" t="s">
        <v>188</v>
      </c>
      <c r="Y1031" t="s">
        <v>5</v>
      </c>
      <c r="Z1031" t="s">
        <v>172</v>
      </c>
      <c r="AA1031">
        <v>45289</v>
      </c>
      <c r="AB1031" t="s">
        <v>2738</v>
      </c>
      <c r="AC1031" t="s">
        <v>5088</v>
      </c>
      <c r="AD1031">
        <v>25</v>
      </c>
    </row>
    <row r="1032" spans="1:36">
      <c r="A1032">
        <v>9094</v>
      </c>
      <c r="B1032" t="s">
        <v>174</v>
      </c>
      <c r="C1032" t="s">
        <v>4665</v>
      </c>
      <c r="D1032" t="s">
        <v>5090</v>
      </c>
      <c r="E1032" t="s">
        <v>176</v>
      </c>
      <c r="F1032" t="s">
        <v>5091</v>
      </c>
      <c r="G1032" t="s">
        <v>3255</v>
      </c>
      <c r="H1032" t="s">
        <v>5092</v>
      </c>
      <c r="I1032" t="s">
        <v>4445</v>
      </c>
      <c r="J1032" t="s">
        <v>4446</v>
      </c>
      <c r="K1032" t="s">
        <v>4447</v>
      </c>
      <c r="L1032" t="s">
        <v>740</v>
      </c>
      <c r="M1032" t="s">
        <v>5</v>
      </c>
      <c r="N1032" t="s">
        <v>4448</v>
      </c>
      <c r="P1032">
        <v>42.487822581252203</v>
      </c>
      <c r="Q1032">
        <v>-71.221144104899693</v>
      </c>
      <c r="R1032">
        <v>42</v>
      </c>
      <c r="U1032" t="s">
        <v>3710</v>
      </c>
      <c r="V1032" t="s">
        <v>4441</v>
      </c>
      <c r="W1032" t="s">
        <v>3711</v>
      </c>
      <c r="X1032" t="s">
        <v>1606</v>
      </c>
      <c r="Y1032" t="s">
        <v>907</v>
      </c>
      <c r="Z1032" t="s">
        <v>172</v>
      </c>
      <c r="AA1032">
        <v>45084</v>
      </c>
      <c r="AB1032" t="s">
        <v>3712</v>
      </c>
      <c r="AC1032" t="s">
        <v>5093</v>
      </c>
      <c r="AD1032">
        <v>29</v>
      </c>
    </row>
    <row r="1033" spans="1:36">
      <c r="A1033">
        <v>9095</v>
      </c>
      <c r="B1033" t="s">
        <v>174</v>
      </c>
      <c r="C1033" t="s">
        <v>4665</v>
      </c>
      <c r="D1033" t="s">
        <v>3704</v>
      </c>
      <c r="E1033" t="s">
        <v>176</v>
      </c>
      <c r="F1033" t="s">
        <v>3705</v>
      </c>
      <c r="G1033" t="s">
        <v>3255</v>
      </c>
      <c r="H1033" t="s">
        <v>5094</v>
      </c>
      <c r="I1033" t="s">
        <v>4445</v>
      </c>
      <c r="J1033" t="s">
        <v>3708</v>
      </c>
      <c r="K1033" t="s">
        <v>2481</v>
      </c>
      <c r="L1033" t="s">
        <v>1300</v>
      </c>
      <c r="M1033" t="s">
        <v>5</v>
      </c>
      <c r="N1033" t="s">
        <v>4440</v>
      </c>
      <c r="O1033" t="s">
        <v>3709</v>
      </c>
      <c r="P1033">
        <v>40.0596416265453</v>
      </c>
      <c r="Q1033">
        <v>-75.642886545093603</v>
      </c>
      <c r="R1033">
        <v>65</v>
      </c>
      <c r="U1033" t="s">
        <v>3710</v>
      </c>
      <c r="V1033" t="s">
        <v>4441</v>
      </c>
      <c r="W1033" t="s">
        <v>3711</v>
      </c>
      <c r="X1033" t="s">
        <v>1606</v>
      </c>
      <c r="Y1033" t="s">
        <v>907</v>
      </c>
      <c r="Z1033" t="s">
        <v>172</v>
      </c>
      <c r="AA1033">
        <v>45084</v>
      </c>
      <c r="AB1033" t="s">
        <v>3712</v>
      </c>
      <c r="AC1033" t="s">
        <v>3713</v>
      </c>
      <c r="AD1033">
        <v>29</v>
      </c>
    </row>
    <row r="1034" spans="1:36">
      <c r="A1034">
        <v>9096</v>
      </c>
      <c r="B1034" t="s">
        <v>174</v>
      </c>
      <c r="C1034" t="s">
        <v>4665</v>
      </c>
      <c r="D1034" t="s">
        <v>3720</v>
      </c>
      <c r="E1034" t="s">
        <v>164</v>
      </c>
      <c r="F1034" t="s">
        <v>3721</v>
      </c>
      <c r="G1034" t="s">
        <v>4671</v>
      </c>
      <c r="H1034" t="s">
        <v>5095</v>
      </c>
      <c r="I1034" t="s">
        <v>5096</v>
      </c>
      <c r="J1034" t="s">
        <v>3724</v>
      </c>
      <c r="K1034" t="s">
        <v>3721</v>
      </c>
      <c r="L1034" t="s">
        <v>916</v>
      </c>
      <c r="M1034" t="s">
        <v>5</v>
      </c>
      <c r="N1034">
        <v>43035</v>
      </c>
      <c r="O1034" t="s">
        <v>3725</v>
      </c>
      <c r="P1034">
        <v>40.154128985146201</v>
      </c>
      <c r="Q1034">
        <v>-83.008964129321598</v>
      </c>
      <c r="R1034">
        <v>65</v>
      </c>
      <c r="U1034" t="s">
        <v>3720</v>
      </c>
      <c r="V1034" t="s">
        <v>5096</v>
      </c>
      <c r="W1034" t="s">
        <v>3721</v>
      </c>
      <c r="X1034" t="s">
        <v>916</v>
      </c>
      <c r="Y1034" t="s">
        <v>5</v>
      </c>
      <c r="Z1034" t="s">
        <v>172</v>
      </c>
      <c r="AA1034">
        <v>44891</v>
      </c>
      <c r="AB1034" t="s">
        <v>3726</v>
      </c>
      <c r="AC1034" t="s">
        <v>5097</v>
      </c>
      <c r="AD1034">
        <v>26</v>
      </c>
      <c r="AE1034" t="s">
        <v>5098</v>
      </c>
    </row>
    <row r="1035" spans="1:36">
      <c r="A1035">
        <v>9097</v>
      </c>
      <c r="B1035" t="s">
        <v>174</v>
      </c>
      <c r="C1035" t="s">
        <v>4665</v>
      </c>
      <c r="D1035" t="s">
        <v>5099</v>
      </c>
      <c r="E1035" t="s">
        <v>176</v>
      </c>
      <c r="F1035" t="s">
        <v>5100</v>
      </c>
      <c r="G1035" t="s">
        <v>7</v>
      </c>
      <c r="H1035" t="s">
        <v>4540</v>
      </c>
      <c r="I1035" t="s">
        <v>5101</v>
      </c>
      <c r="J1035" t="s">
        <v>5102</v>
      </c>
      <c r="K1035" t="s">
        <v>2408</v>
      </c>
      <c r="L1035" t="s">
        <v>436</v>
      </c>
      <c r="M1035" t="s">
        <v>5</v>
      </c>
      <c r="N1035">
        <v>48333</v>
      </c>
      <c r="O1035" t="s">
        <v>5103</v>
      </c>
      <c r="P1035">
        <v>42.493862152094103</v>
      </c>
      <c r="Q1035">
        <v>-83.424923131315893</v>
      </c>
      <c r="R1035">
        <v>1200</v>
      </c>
      <c r="U1035" t="s">
        <v>5104</v>
      </c>
      <c r="V1035" t="s">
        <v>5105</v>
      </c>
      <c r="W1035" t="s">
        <v>5106</v>
      </c>
      <c r="X1035" t="s">
        <v>1534</v>
      </c>
      <c r="Y1035" t="s">
        <v>926</v>
      </c>
      <c r="Z1035" t="s">
        <v>172</v>
      </c>
      <c r="AA1035">
        <v>44430</v>
      </c>
      <c r="AB1035" t="s">
        <v>313</v>
      </c>
      <c r="AC1035" t="s">
        <v>5107</v>
      </c>
      <c r="AD1035">
        <v>22</v>
      </c>
    </row>
    <row r="1036" spans="1:36">
      <c r="A1036">
        <v>9098</v>
      </c>
      <c r="B1036" t="s">
        <v>174</v>
      </c>
      <c r="C1036" t="s">
        <v>4665</v>
      </c>
      <c r="D1036" t="s">
        <v>7419</v>
      </c>
      <c r="E1036" t="s">
        <v>176</v>
      </c>
      <c r="F1036" t="s">
        <v>7419</v>
      </c>
      <c r="I1036" t="s">
        <v>7420</v>
      </c>
      <c r="J1036" t="s">
        <v>7421</v>
      </c>
      <c r="K1036" t="s">
        <v>3821</v>
      </c>
      <c r="L1036" t="s">
        <v>808</v>
      </c>
      <c r="M1036" t="s">
        <v>5</v>
      </c>
      <c r="N1036">
        <v>10019</v>
      </c>
      <c r="P1036">
        <v>40.763114516716399</v>
      </c>
      <c r="Q1036">
        <v>-73.982493259232697</v>
      </c>
      <c r="R1036">
        <v>200</v>
      </c>
      <c r="U1036" t="s">
        <v>7419</v>
      </c>
      <c r="V1036" t="s">
        <v>7420</v>
      </c>
      <c r="W1036" t="s">
        <v>3821</v>
      </c>
      <c r="X1036" t="s">
        <v>808</v>
      </c>
      <c r="Y1036" t="s">
        <v>5</v>
      </c>
      <c r="Z1036" t="s">
        <v>312</v>
      </c>
      <c r="AA1036">
        <v>45504</v>
      </c>
      <c r="AB1036" t="s">
        <v>7420</v>
      </c>
      <c r="AC1036" t="s">
        <v>8134</v>
      </c>
      <c r="AD1036">
        <v>18</v>
      </c>
      <c r="AE1036" t="s">
        <v>7422</v>
      </c>
      <c r="AI1036" t="s">
        <v>7423</v>
      </c>
    </row>
    <row r="1037" spans="1:36">
      <c r="A1037">
        <v>9099</v>
      </c>
      <c r="B1037" t="s">
        <v>174</v>
      </c>
      <c r="C1037" t="s">
        <v>4665</v>
      </c>
      <c r="D1037" t="s">
        <v>5108</v>
      </c>
      <c r="E1037" t="s">
        <v>176</v>
      </c>
      <c r="F1037" t="s">
        <v>5108</v>
      </c>
      <c r="G1037" t="s">
        <v>4671</v>
      </c>
      <c r="H1037" t="s">
        <v>5109</v>
      </c>
      <c r="I1037" t="s">
        <v>5110</v>
      </c>
      <c r="J1037" t="s">
        <v>5111</v>
      </c>
      <c r="K1037" t="s">
        <v>5112</v>
      </c>
      <c r="L1037" t="s">
        <v>1357</v>
      </c>
      <c r="M1037" t="s">
        <v>5</v>
      </c>
      <c r="N1037" t="s">
        <v>5113</v>
      </c>
      <c r="O1037" t="s">
        <v>5114</v>
      </c>
      <c r="P1037">
        <v>40.556450320296399</v>
      </c>
      <c r="Q1037">
        <v>-74.578206398047797</v>
      </c>
      <c r="U1037" t="s">
        <v>5108</v>
      </c>
      <c r="V1037" t="s">
        <v>5110</v>
      </c>
      <c r="W1037" t="s">
        <v>5115</v>
      </c>
      <c r="X1037" t="s">
        <v>5116</v>
      </c>
      <c r="Y1037" t="s">
        <v>5117</v>
      </c>
      <c r="Z1037" t="s">
        <v>172</v>
      </c>
      <c r="AA1037">
        <v>45304</v>
      </c>
      <c r="AB1037" t="s">
        <v>313</v>
      </c>
      <c r="AC1037" t="s">
        <v>5118</v>
      </c>
      <c r="AD1037">
        <v>28</v>
      </c>
      <c r="AF1037" t="s">
        <v>5119</v>
      </c>
      <c r="AG1037" t="s">
        <v>5120</v>
      </c>
      <c r="AH1037" t="s">
        <v>5121</v>
      </c>
      <c r="AJ1037" t="s">
        <v>5110</v>
      </c>
    </row>
    <row r="1038" spans="1:36">
      <c r="A1038">
        <v>9100</v>
      </c>
      <c r="B1038" t="s">
        <v>174</v>
      </c>
      <c r="C1038" t="s">
        <v>4665</v>
      </c>
      <c r="D1038" t="s">
        <v>5122</v>
      </c>
      <c r="E1038" t="s">
        <v>164</v>
      </c>
      <c r="F1038" t="s">
        <v>5123</v>
      </c>
      <c r="G1038" t="s">
        <v>4671</v>
      </c>
      <c r="H1038" t="s">
        <v>5124</v>
      </c>
      <c r="I1038" t="s">
        <v>5125</v>
      </c>
      <c r="J1038" t="s">
        <v>5126</v>
      </c>
      <c r="K1038" t="s">
        <v>5127</v>
      </c>
      <c r="L1038" t="s">
        <v>3742</v>
      </c>
      <c r="M1038" t="s">
        <v>6</v>
      </c>
      <c r="N1038" t="s">
        <v>5128</v>
      </c>
      <c r="P1038">
        <v>44.716466072815997</v>
      </c>
      <c r="Q1038">
        <v>-63.603146534729099</v>
      </c>
      <c r="U1038" t="s">
        <v>1233</v>
      </c>
      <c r="V1038" t="s">
        <v>5125</v>
      </c>
      <c r="W1038" t="s">
        <v>244</v>
      </c>
      <c r="X1038" t="s">
        <v>1241</v>
      </c>
      <c r="Y1038" t="s">
        <v>246</v>
      </c>
      <c r="Z1038" t="s">
        <v>172</v>
      </c>
      <c r="AA1038">
        <v>45091</v>
      </c>
      <c r="AB1038" t="s">
        <v>5129</v>
      </c>
      <c r="AC1038" t="s">
        <v>5130</v>
      </c>
      <c r="AD1038">
        <v>18</v>
      </c>
      <c r="AE1038" t="s">
        <v>5131</v>
      </c>
    </row>
    <row r="1039" spans="1:36">
      <c r="A1039">
        <v>9101</v>
      </c>
      <c r="B1039" t="s">
        <v>174</v>
      </c>
      <c r="C1039" t="s">
        <v>4665</v>
      </c>
      <c r="D1039" t="s">
        <v>4450</v>
      </c>
      <c r="E1039" t="s">
        <v>176</v>
      </c>
      <c r="F1039" t="s">
        <v>5132</v>
      </c>
      <c r="G1039" t="s">
        <v>4709</v>
      </c>
      <c r="H1039" t="s">
        <v>5133</v>
      </c>
      <c r="I1039" t="s">
        <v>4452</v>
      </c>
      <c r="J1039" t="s">
        <v>5134</v>
      </c>
      <c r="K1039" t="s">
        <v>4454</v>
      </c>
      <c r="L1039" t="s">
        <v>916</v>
      </c>
      <c r="M1039" t="s">
        <v>5</v>
      </c>
      <c r="N1039">
        <v>44128</v>
      </c>
      <c r="O1039" t="s">
        <v>5135</v>
      </c>
      <c r="P1039">
        <v>41.439239725449703</v>
      </c>
      <c r="Q1039">
        <v>-81.550268146479397</v>
      </c>
      <c r="R1039">
        <v>60</v>
      </c>
      <c r="U1039" t="s">
        <v>4450</v>
      </c>
      <c r="V1039" t="s">
        <v>4452</v>
      </c>
      <c r="W1039" t="s">
        <v>5136</v>
      </c>
      <c r="X1039" t="s">
        <v>916</v>
      </c>
      <c r="Y1039" t="s">
        <v>5</v>
      </c>
      <c r="Z1039" t="s">
        <v>172</v>
      </c>
      <c r="AA1039">
        <v>44773</v>
      </c>
      <c r="AB1039" t="s">
        <v>4456</v>
      </c>
      <c r="AC1039" t="s">
        <v>5137</v>
      </c>
      <c r="AD1039">
        <v>27</v>
      </c>
    </row>
    <row r="1040" spans="1:36">
      <c r="A1040">
        <v>9102</v>
      </c>
      <c r="B1040" t="s">
        <v>161</v>
      </c>
      <c r="C1040" t="s">
        <v>4665</v>
      </c>
      <c r="D1040" t="s">
        <v>8673</v>
      </c>
      <c r="E1040" t="s">
        <v>8674</v>
      </c>
      <c r="F1040" t="s">
        <v>8673</v>
      </c>
      <c r="G1040" t="s">
        <v>7</v>
      </c>
      <c r="H1040" t="s">
        <v>4830</v>
      </c>
      <c r="I1040" t="s">
        <v>8676</v>
      </c>
      <c r="J1040" t="s">
        <v>8677</v>
      </c>
      <c r="K1040" t="s">
        <v>2478</v>
      </c>
      <c r="L1040" t="s">
        <v>740</v>
      </c>
      <c r="M1040" t="s">
        <v>5</v>
      </c>
      <c r="N1040" t="s">
        <v>8678</v>
      </c>
      <c r="O1040" t="s">
        <v>8679</v>
      </c>
      <c r="P1040">
        <v>42.504813399919598</v>
      </c>
      <c r="Q1040">
        <v>-71.243059304006707</v>
      </c>
      <c r="U1040" t="s">
        <v>8673</v>
      </c>
      <c r="V1040" t="s">
        <v>8676</v>
      </c>
      <c r="W1040" t="s">
        <v>1501</v>
      </c>
      <c r="Y1040" t="s">
        <v>311</v>
      </c>
      <c r="Z1040" t="s">
        <v>7932</v>
      </c>
      <c r="AA1040">
        <v>45689</v>
      </c>
      <c r="AB1040" t="s">
        <v>8675</v>
      </c>
      <c r="AC1040" t="s">
        <v>8680</v>
      </c>
      <c r="AD1040">
        <v>27</v>
      </c>
    </row>
    <row r="1041" spans="1:36">
      <c r="A1041">
        <v>9103</v>
      </c>
      <c r="B1041" t="s">
        <v>161</v>
      </c>
      <c r="C1041" t="s">
        <v>4665</v>
      </c>
      <c r="D1041" t="s">
        <v>9458</v>
      </c>
      <c r="E1041" t="s">
        <v>164</v>
      </c>
      <c r="F1041" t="s">
        <v>2079</v>
      </c>
      <c r="G1041" t="s">
        <v>7876</v>
      </c>
      <c r="H1041" t="s">
        <v>9459</v>
      </c>
      <c r="I1041" t="s">
        <v>9460</v>
      </c>
      <c r="J1041" t="s">
        <v>9461</v>
      </c>
      <c r="K1041" t="s">
        <v>6983</v>
      </c>
      <c r="L1041" t="s">
        <v>1357</v>
      </c>
      <c r="M1041" t="s">
        <v>5</v>
      </c>
      <c r="N1041" t="s">
        <v>9462</v>
      </c>
      <c r="O1041" t="s">
        <v>9463</v>
      </c>
      <c r="P1041">
        <v>40.347499999999997</v>
      </c>
      <c r="Q1041">
        <v>-74.621399999999994</v>
      </c>
      <c r="U1041" t="s">
        <v>9458</v>
      </c>
      <c r="V1041" t="s">
        <v>9460</v>
      </c>
      <c r="W1041" t="s">
        <v>6983</v>
      </c>
      <c r="X1041" t="s">
        <v>1357</v>
      </c>
      <c r="Y1041" t="s">
        <v>5</v>
      </c>
      <c r="Z1041" t="s">
        <v>7932</v>
      </c>
      <c r="AA1041">
        <v>45872</v>
      </c>
      <c r="AB1041" t="s">
        <v>313</v>
      </c>
      <c r="AC1041" t="s">
        <v>9464</v>
      </c>
      <c r="AD1041">
        <v>23</v>
      </c>
      <c r="AF1041" t="s">
        <v>9465</v>
      </c>
      <c r="AG1041" t="s">
        <v>9466</v>
      </c>
      <c r="AH1041" t="s">
        <v>9467</v>
      </c>
    </row>
    <row r="1042" spans="1:36">
      <c r="A1042">
        <v>9104</v>
      </c>
      <c r="B1042" t="s">
        <v>174</v>
      </c>
      <c r="C1042" t="s">
        <v>4665</v>
      </c>
      <c r="D1042" t="s">
        <v>5138</v>
      </c>
      <c r="E1042" t="s">
        <v>164</v>
      </c>
      <c r="F1042" t="s">
        <v>5138</v>
      </c>
      <c r="G1042" t="s">
        <v>88</v>
      </c>
      <c r="H1042" t="s">
        <v>5139</v>
      </c>
      <c r="I1042" t="s">
        <v>5140</v>
      </c>
      <c r="J1042" t="s">
        <v>5141</v>
      </c>
      <c r="K1042" t="s">
        <v>4889</v>
      </c>
      <c r="L1042" t="s">
        <v>170</v>
      </c>
      <c r="M1042" t="s">
        <v>5</v>
      </c>
      <c r="N1042">
        <v>94304</v>
      </c>
      <c r="P1042">
        <v>37.418659224064697</v>
      </c>
      <c r="Q1042">
        <v>-122.147846038534</v>
      </c>
      <c r="R1042">
        <v>45</v>
      </c>
      <c r="U1042" t="s">
        <v>5138</v>
      </c>
      <c r="V1042" t="s">
        <v>5140</v>
      </c>
      <c r="W1042" t="s">
        <v>4891</v>
      </c>
      <c r="X1042" t="s">
        <v>170</v>
      </c>
      <c r="Y1042" t="s">
        <v>5</v>
      </c>
      <c r="AB1042" t="s">
        <v>5142</v>
      </c>
      <c r="AC1042" t="s">
        <v>5143</v>
      </c>
      <c r="AD1042">
        <v>26</v>
      </c>
    </row>
    <row r="1043" spans="1:36">
      <c r="A1043">
        <v>9105</v>
      </c>
      <c r="B1043" t="s">
        <v>174</v>
      </c>
      <c r="C1043" t="s">
        <v>4665</v>
      </c>
      <c r="D1043" t="s">
        <v>5144</v>
      </c>
      <c r="E1043" t="s">
        <v>176</v>
      </c>
      <c r="F1043" t="s">
        <v>5145</v>
      </c>
      <c r="G1043" t="s">
        <v>88</v>
      </c>
      <c r="H1043" t="s">
        <v>5146</v>
      </c>
      <c r="I1043" t="s">
        <v>5147</v>
      </c>
      <c r="J1043" t="s">
        <v>5148</v>
      </c>
      <c r="K1043" t="s">
        <v>5149</v>
      </c>
      <c r="L1043" t="s">
        <v>3405</v>
      </c>
      <c r="M1043" t="s">
        <v>5</v>
      </c>
      <c r="N1043">
        <v>97703</v>
      </c>
      <c r="O1043" t="s">
        <v>5150</v>
      </c>
      <c r="P1043">
        <v>44.095618410179497</v>
      </c>
      <c r="Q1043">
        <v>-121.30634383125999</v>
      </c>
      <c r="R1043">
        <v>6</v>
      </c>
      <c r="U1043" t="s">
        <v>5144</v>
      </c>
      <c r="V1043" t="s">
        <v>5147</v>
      </c>
      <c r="W1043" t="s">
        <v>5149</v>
      </c>
      <c r="X1043" t="s">
        <v>3405</v>
      </c>
      <c r="Y1043" t="s">
        <v>5</v>
      </c>
      <c r="Z1043" t="s">
        <v>172</v>
      </c>
      <c r="AA1043">
        <v>44779</v>
      </c>
      <c r="AB1043" t="s">
        <v>5151</v>
      </c>
      <c r="AC1043" t="s">
        <v>5152</v>
      </c>
      <c r="AD1043">
        <v>23</v>
      </c>
      <c r="AE1043" t="s">
        <v>5153</v>
      </c>
    </row>
    <row r="1044" spans="1:36">
      <c r="A1044">
        <v>9106</v>
      </c>
      <c r="B1044" t="s">
        <v>174</v>
      </c>
      <c r="C1044" t="s">
        <v>4665</v>
      </c>
      <c r="D1044" t="s">
        <v>5154</v>
      </c>
      <c r="E1044" t="s">
        <v>164</v>
      </c>
      <c r="F1044" t="s">
        <v>1211</v>
      </c>
      <c r="G1044" t="s">
        <v>5155</v>
      </c>
      <c r="H1044" t="s">
        <v>5156</v>
      </c>
      <c r="I1044" t="s">
        <v>5157</v>
      </c>
      <c r="J1044" t="s">
        <v>5158</v>
      </c>
      <c r="K1044" t="s">
        <v>5159</v>
      </c>
      <c r="L1044" t="s">
        <v>386</v>
      </c>
      <c r="M1044" t="s">
        <v>5</v>
      </c>
      <c r="N1044">
        <v>84098</v>
      </c>
      <c r="P1044">
        <v>40.748399691177902</v>
      </c>
      <c r="Q1044">
        <v>-111.563123520367</v>
      </c>
      <c r="R1044">
        <v>10</v>
      </c>
      <c r="U1044" t="s">
        <v>5160</v>
      </c>
      <c r="V1044" t="s">
        <v>5157</v>
      </c>
      <c r="W1044" t="s">
        <v>5159</v>
      </c>
      <c r="X1044" t="s">
        <v>386</v>
      </c>
      <c r="Y1044" t="s">
        <v>5</v>
      </c>
      <c r="Z1044" t="s">
        <v>172</v>
      </c>
      <c r="AA1044">
        <v>45092</v>
      </c>
      <c r="AB1044" t="s">
        <v>5161</v>
      </c>
      <c r="AC1044" t="s">
        <v>5162</v>
      </c>
      <c r="AD1044">
        <v>23</v>
      </c>
    </row>
    <row r="1045" spans="1:36">
      <c r="A1045">
        <v>9107</v>
      </c>
      <c r="B1045" t="s">
        <v>174</v>
      </c>
      <c r="C1045" t="s">
        <v>4665</v>
      </c>
      <c r="D1045" t="s">
        <v>5163</v>
      </c>
      <c r="E1045" t="s">
        <v>164</v>
      </c>
      <c r="F1045" t="s">
        <v>5163</v>
      </c>
      <c r="G1045" t="s">
        <v>4671</v>
      </c>
      <c r="H1045" t="s">
        <v>5164</v>
      </c>
      <c r="I1045" t="s">
        <v>4484</v>
      </c>
      <c r="J1045" t="s">
        <v>4485</v>
      </c>
      <c r="K1045" t="s">
        <v>2285</v>
      </c>
      <c r="L1045" t="s">
        <v>916</v>
      </c>
      <c r="M1045" t="s">
        <v>5</v>
      </c>
      <c r="N1045">
        <v>43229</v>
      </c>
      <c r="O1045" t="s">
        <v>4486</v>
      </c>
      <c r="P1045">
        <v>40.101088578290302</v>
      </c>
      <c r="Q1045">
        <v>-82.991832772879505</v>
      </c>
      <c r="R1045">
        <v>5</v>
      </c>
      <c r="U1045" t="s">
        <v>4482</v>
      </c>
      <c r="V1045" t="s">
        <v>4484</v>
      </c>
      <c r="W1045" t="s">
        <v>2285</v>
      </c>
      <c r="X1045" t="s">
        <v>916</v>
      </c>
      <c r="Y1045" t="s">
        <v>5</v>
      </c>
      <c r="Z1045" t="s">
        <v>172</v>
      </c>
      <c r="AA1045">
        <v>44773</v>
      </c>
      <c r="AB1045" t="s">
        <v>4487</v>
      </c>
      <c r="AC1045" t="s">
        <v>4488</v>
      </c>
      <c r="AD1045">
        <v>26</v>
      </c>
    </row>
    <row r="1046" spans="1:36">
      <c r="A1046">
        <v>9108</v>
      </c>
      <c r="B1046" t="s">
        <v>174</v>
      </c>
      <c r="C1046" t="s">
        <v>4665</v>
      </c>
      <c r="D1046" t="s">
        <v>5165</v>
      </c>
      <c r="E1046" t="s">
        <v>176</v>
      </c>
      <c r="F1046" t="s">
        <v>5166</v>
      </c>
      <c r="G1046" t="s">
        <v>4671</v>
      </c>
      <c r="H1046" t="s">
        <v>5167</v>
      </c>
      <c r="I1046" t="s">
        <v>5168</v>
      </c>
      <c r="J1046" t="s">
        <v>5169</v>
      </c>
      <c r="K1046" t="s">
        <v>5170</v>
      </c>
      <c r="L1046" t="s">
        <v>3657</v>
      </c>
      <c r="M1046" t="s">
        <v>5</v>
      </c>
      <c r="N1046">
        <v>74003</v>
      </c>
      <c r="O1046" t="s">
        <v>5171</v>
      </c>
      <c r="P1046">
        <v>36.751349287227001</v>
      </c>
      <c r="Q1046">
        <v>-96.002732246868902</v>
      </c>
      <c r="R1046">
        <v>1300</v>
      </c>
      <c r="U1046" t="s">
        <v>5165</v>
      </c>
      <c r="V1046" t="s">
        <v>5168</v>
      </c>
      <c r="W1046" t="s">
        <v>1483</v>
      </c>
      <c r="X1046" t="s">
        <v>755</v>
      </c>
      <c r="Y1046" t="s">
        <v>5</v>
      </c>
      <c r="Z1046" t="s">
        <v>172</v>
      </c>
      <c r="AA1046">
        <v>44801</v>
      </c>
      <c r="AB1046" t="s">
        <v>5172</v>
      </c>
      <c r="AC1046" t="s">
        <v>5173</v>
      </c>
      <c r="AD1046">
        <v>24</v>
      </c>
      <c r="AE1046" t="s">
        <v>5174</v>
      </c>
    </row>
    <row r="1047" spans="1:36">
      <c r="A1047">
        <v>9109</v>
      </c>
      <c r="B1047" t="s">
        <v>174</v>
      </c>
      <c r="C1047" t="s">
        <v>4665</v>
      </c>
      <c r="D1047" t="s">
        <v>5175</v>
      </c>
      <c r="E1047" t="s">
        <v>164</v>
      </c>
      <c r="F1047" t="s">
        <v>5176</v>
      </c>
      <c r="G1047" t="s">
        <v>4671</v>
      </c>
      <c r="H1047" t="s">
        <v>5177</v>
      </c>
      <c r="I1047" t="s">
        <v>5178</v>
      </c>
      <c r="J1047" t="s">
        <v>5179</v>
      </c>
      <c r="K1047" t="s">
        <v>4814</v>
      </c>
      <c r="L1047" t="s">
        <v>740</v>
      </c>
      <c r="M1047" t="s">
        <v>5</v>
      </c>
      <c r="N1047" t="s">
        <v>5180</v>
      </c>
      <c r="P1047">
        <v>42.605109953744403</v>
      </c>
      <c r="Q1047">
        <v>-71.158055460148006</v>
      </c>
      <c r="U1047" t="s">
        <v>5181</v>
      </c>
      <c r="V1047" t="s">
        <v>5182</v>
      </c>
      <c r="W1047" t="s">
        <v>5183</v>
      </c>
      <c r="X1047" t="s">
        <v>740</v>
      </c>
      <c r="Y1047" t="s">
        <v>5</v>
      </c>
      <c r="Z1047" t="s">
        <v>172</v>
      </c>
      <c r="AA1047">
        <v>44435</v>
      </c>
      <c r="AB1047" t="s">
        <v>5184</v>
      </c>
      <c r="AC1047" t="s">
        <v>5185</v>
      </c>
      <c r="AD1047">
        <v>28</v>
      </c>
      <c r="AE1047" t="s">
        <v>5186</v>
      </c>
    </row>
    <row r="1048" spans="1:36">
      <c r="A1048">
        <v>9110</v>
      </c>
      <c r="B1048" t="s">
        <v>174</v>
      </c>
      <c r="C1048" t="s">
        <v>4665</v>
      </c>
      <c r="D1048" t="s">
        <v>5175</v>
      </c>
      <c r="E1048" t="s">
        <v>164</v>
      </c>
      <c r="F1048" t="s">
        <v>5176</v>
      </c>
      <c r="G1048" t="s">
        <v>4667</v>
      </c>
      <c r="H1048" t="s">
        <v>5187</v>
      </c>
      <c r="I1048" t="s">
        <v>5178</v>
      </c>
      <c r="J1048" t="s">
        <v>5179</v>
      </c>
      <c r="K1048" t="s">
        <v>4814</v>
      </c>
      <c r="L1048" t="s">
        <v>740</v>
      </c>
      <c r="M1048" t="s">
        <v>5</v>
      </c>
      <c r="N1048" t="s">
        <v>5180</v>
      </c>
      <c r="P1048">
        <v>42.605109953744403</v>
      </c>
      <c r="Q1048">
        <v>-71.158055460148006</v>
      </c>
      <c r="U1048" t="s">
        <v>5181</v>
      </c>
      <c r="V1048" t="s">
        <v>5182</v>
      </c>
      <c r="W1048" t="s">
        <v>5183</v>
      </c>
      <c r="X1048" t="s">
        <v>740</v>
      </c>
      <c r="Y1048" t="s">
        <v>5</v>
      </c>
      <c r="Z1048" t="s">
        <v>172</v>
      </c>
      <c r="AA1048">
        <v>44435</v>
      </c>
      <c r="AB1048" t="s">
        <v>5184</v>
      </c>
      <c r="AC1048" t="s">
        <v>5185</v>
      </c>
      <c r="AD1048">
        <v>28</v>
      </c>
    </row>
    <row r="1049" spans="1:36">
      <c r="A1049">
        <v>9111</v>
      </c>
      <c r="B1049" t="s">
        <v>174</v>
      </c>
      <c r="C1049" t="s">
        <v>4665</v>
      </c>
      <c r="D1049" t="s">
        <v>4500</v>
      </c>
      <c r="E1049" t="s">
        <v>176</v>
      </c>
      <c r="F1049" t="s">
        <v>5188</v>
      </c>
      <c r="G1049" t="s">
        <v>4667</v>
      </c>
      <c r="H1049" t="s">
        <v>5189</v>
      </c>
      <c r="I1049" t="s">
        <v>4502</v>
      </c>
      <c r="J1049" t="s">
        <v>4503</v>
      </c>
      <c r="K1049" t="s">
        <v>4410</v>
      </c>
      <c r="L1049" t="s">
        <v>3405</v>
      </c>
      <c r="M1049" t="s">
        <v>5</v>
      </c>
      <c r="N1049">
        <v>97008</v>
      </c>
      <c r="O1049" t="s">
        <v>4504</v>
      </c>
      <c r="P1049">
        <v>45.460783808025496</v>
      </c>
      <c r="Q1049">
        <v>-122.78842645828099</v>
      </c>
      <c r="R1049">
        <v>11</v>
      </c>
      <c r="U1049" t="s">
        <v>4505</v>
      </c>
      <c r="V1049" t="s">
        <v>4502</v>
      </c>
      <c r="W1049" t="s">
        <v>4410</v>
      </c>
      <c r="X1049" t="s">
        <v>3405</v>
      </c>
      <c r="Y1049" t="s">
        <v>5</v>
      </c>
      <c r="Z1049" t="s">
        <v>172</v>
      </c>
      <c r="AA1049">
        <v>44773</v>
      </c>
      <c r="AB1049" t="s">
        <v>4506</v>
      </c>
      <c r="AC1049" t="s">
        <v>5190</v>
      </c>
      <c r="AD1049">
        <v>17</v>
      </c>
    </row>
    <row r="1050" spans="1:36">
      <c r="A1050">
        <v>9112</v>
      </c>
      <c r="B1050" t="s">
        <v>161</v>
      </c>
      <c r="C1050" t="s">
        <v>4665</v>
      </c>
      <c r="D1050" t="s">
        <v>7860</v>
      </c>
      <c r="E1050" t="s">
        <v>176</v>
      </c>
      <c r="F1050" t="s">
        <v>7861</v>
      </c>
      <c r="G1050" t="s">
        <v>2031</v>
      </c>
      <c r="H1050" t="s">
        <v>7414</v>
      </c>
      <c r="I1050" t="s">
        <v>7415</v>
      </c>
      <c r="J1050" t="s">
        <v>7416</v>
      </c>
      <c r="K1050" t="s">
        <v>7417</v>
      </c>
      <c r="L1050" t="s">
        <v>723</v>
      </c>
      <c r="M1050" t="s">
        <v>5</v>
      </c>
      <c r="N1050">
        <v>80526</v>
      </c>
      <c r="O1050" t="s">
        <v>7418</v>
      </c>
      <c r="P1050">
        <v>40.556469999999997</v>
      </c>
      <c r="Q1050">
        <v>-105.08838</v>
      </c>
      <c r="R1050">
        <v>30</v>
      </c>
      <c r="U1050" t="s">
        <v>7413</v>
      </c>
      <c r="V1050" t="s">
        <v>7415</v>
      </c>
      <c r="W1050" t="s">
        <v>7417</v>
      </c>
      <c r="X1050" t="s">
        <v>723</v>
      </c>
      <c r="Y1050" t="s">
        <v>5</v>
      </c>
      <c r="Z1050" t="s">
        <v>7853</v>
      </c>
      <c r="AA1050">
        <v>45504</v>
      </c>
      <c r="AB1050" t="s">
        <v>7415</v>
      </c>
      <c r="AC1050" t="s">
        <v>8133</v>
      </c>
      <c r="AD1050">
        <v>30</v>
      </c>
      <c r="AJ1050" t="s">
        <v>7415</v>
      </c>
    </row>
    <row r="1051" spans="1:36">
      <c r="A1051">
        <v>9113</v>
      </c>
      <c r="B1051" t="s">
        <v>174</v>
      </c>
      <c r="C1051" t="s">
        <v>4665</v>
      </c>
      <c r="D1051" t="s">
        <v>2022</v>
      </c>
      <c r="E1051" t="s">
        <v>164</v>
      </c>
      <c r="F1051" t="s">
        <v>2022</v>
      </c>
      <c r="G1051" t="s">
        <v>4674</v>
      </c>
      <c r="H1051" t="s">
        <v>4698</v>
      </c>
      <c r="I1051" t="s">
        <v>2024</v>
      </c>
      <c r="J1051" t="s">
        <v>5191</v>
      </c>
      <c r="K1051" t="s">
        <v>2027</v>
      </c>
      <c r="L1051" t="s">
        <v>170</v>
      </c>
      <c r="M1051" t="s">
        <v>5</v>
      </c>
      <c r="N1051">
        <v>94010</v>
      </c>
      <c r="O1051" t="s">
        <v>3004</v>
      </c>
      <c r="P1051">
        <v>37.597481488111598</v>
      </c>
      <c r="Q1051">
        <v>-122.38028596031</v>
      </c>
      <c r="U1051" t="s">
        <v>2022</v>
      </c>
      <c r="V1051" t="s">
        <v>2024</v>
      </c>
      <c r="W1051" t="s">
        <v>2027</v>
      </c>
      <c r="X1051" t="s">
        <v>170</v>
      </c>
      <c r="Y1051" t="s">
        <v>5</v>
      </c>
      <c r="AB1051" t="s">
        <v>5192</v>
      </c>
      <c r="AC1051" t="s">
        <v>5193</v>
      </c>
      <c r="AD1051">
        <v>26</v>
      </c>
    </row>
    <row r="1052" spans="1:36">
      <c r="A1052">
        <v>9114</v>
      </c>
      <c r="B1052" t="s">
        <v>161</v>
      </c>
      <c r="C1052" t="s">
        <v>4665</v>
      </c>
      <c r="D1052" t="s">
        <v>7404</v>
      </c>
      <c r="E1052" t="s">
        <v>176</v>
      </c>
      <c r="F1052" t="s">
        <v>7404</v>
      </c>
      <c r="G1052" t="s">
        <v>2031</v>
      </c>
      <c r="H1052" t="s">
        <v>7405</v>
      </c>
      <c r="I1052" t="s">
        <v>7406</v>
      </c>
      <c r="J1052" t="s">
        <v>7407</v>
      </c>
      <c r="K1052" t="s">
        <v>7408</v>
      </c>
      <c r="L1052" t="s">
        <v>740</v>
      </c>
      <c r="M1052" t="s">
        <v>5</v>
      </c>
      <c r="N1052">
        <v>2129</v>
      </c>
      <c r="O1052" t="s">
        <v>7409</v>
      </c>
      <c r="P1052">
        <v>42.381659999999997</v>
      </c>
      <c r="Q1052">
        <v>-71.080100000000002</v>
      </c>
      <c r="R1052">
        <v>30</v>
      </c>
      <c r="U1052" t="s">
        <v>7404</v>
      </c>
      <c r="V1052" t="s">
        <v>7406</v>
      </c>
      <c r="W1052" t="s">
        <v>7408</v>
      </c>
      <c r="X1052" t="s">
        <v>740</v>
      </c>
      <c r="Y1052" t="s">
        <v>5</v>
      </c>
      <c r="Z1052" t="s">
        <v>7853</v>
      </c>
      <c r="AA1052">
        <v>45504</v>
      </c>
      <c r="AB1052" t="s">
        <v>7406</v>
      </c>
      <c r="AC1052" t="s">
        <v>7410</v>
      </c>
      <c r="AD1052">
        <v>24</v>
      </c>
      <c r="AI1052" t="s">
        <v>7412</v>
      </c>
      <c r="AJ1052" t="s">
        <v>7411</v>
      </c>
    </row>
    <row r="1053" spans="1:36">
      <c r="A1053">
        <v>9115</v>
      </c>
      <c r="B1053" t="s">
        <v>174</v>
      </c>
      <c r="C1053" t="s">
        <v>4665</v>
      </c>
      <c r="D1053" t="s">
        <v>10648</v>
      </c>
      <c r="E1053" t="s">
        <v>164</v>
      </c>
      <c r="F1053" t="s">
        <v>10649</v>
      </c>
      <c r="G1053" t="s">
        <v>7876</v>
      </c>
      <c r="H1053" t="s">
        <v>10650</v>
      </c>
      <c r="I1053" t="s">
        <v>10651</v>
      </c>
      <c r="J1053" t="s">
        <v>10652</v>
      </c>
      <c r="K1053" t="s">
        <v>1501</v>
      </c>
      <c r="L1053" t="s">
        <v>740</v>
      </c>
      <c r="M1053" t="s">
        <v>5</v>
      </c>
      <c r="N1053" t="s">
        <v>10653</v>
      </c>
      <c r="P1053">
        <v>42.392000000000003</v>
      </c>
      <c r="Q1053">
        <v>-71.144499999999994</v>
      </c>
      <c r="R1053">
        <v>50</v>
      </c>
      <c r="U1053" t="s">
        <v>10648</v>
      </c>
      <c r="V1053" t="s">
        <v>3075</v>
      </c>
      <c r="W1053" t="s">
        <v>2066</v>
      </c>
      <c r="Y1053" t="s">
        <v>1011</v>
      </c>
      <c r="Z1053" t="s">
        <v>7932</v>
      </c>
      <c r="AA1053">
        <v>46058</v>
      </c>
      <c r="AB1053" t="s">
        <v>10654</v>
      </c>
      <c r="AC1053" t="s">
        <v>10655</v>
      </c>
      <c r="AD1053">
        <v>16</v>
      </c>
    </row>
    <row r="1054" spans="1:36">
      <c r="A1054">
        <v>9116</v>
      </c>
      <c r="B1054" t="s">
        <v>174</v>
      </c>
      <c r="C1054" t="s">
        <v>7</v>
      </c>
      <c r="D1054" t="s">
        <v>9120</v>
      </c>
      <c r="E1054" t="s">
        <v>164</v>
      </c>
      <c r="F1054" t="s">
        <v>9121</v>
      </c>
      <c r="G1054" t="s">
        <v>7876</v>
      </c>
      <c r="H1054" t="s">
        <v>9122</v>
      </c>
      <c r="I1054" t="s">
        <v>9123</v>
      </c>
      <c r="J1054" t="s">
        <v>9124</v>
      </c>
      <c r="K1054" t="s">
        <v>6672</v>
      </c>
      <c r="L1054" t="s">
        <v>786</v>
      </c>
      <c r="M1054" t="s">
        <v>5</v>
      </c>
      <c r="N1054">
        <v>29201</v>
      </c>
      <c r="P1054">
        <v>34.004100000000001</v>
      </c>
      <c r="Q1054">
        <v>-81.035399999999996</v>
      </c>
      <c r="U1054" t="s">
        <v>9125</v>
      </c>
      <c r="V1054" t="s">
        <v>9126</v>
      </c>
      <c r="W1054" t="s">
        <v>6672</v>
      </c>
      <c r="X1054" t="s">
        <v>786</v>
      </c>
      <c r="Y1054" t="s">
        <v>5</v>
      </c>
      <c r="Z1054" t="s">
        <v>7932</v>
      </c>
      <c r="AA1054">
        <v>45867</v>
      </c>
      <c r="AB1054" t="s">
        <v>9127</v>
      </c>
      <c r="AC1054" t="s">
        <v>10342</v>
      </c>
      <c r="AD1054">
        <v>32</v>
      </c>
      <c r="AE1054" t="s">
        <v>11035</v>
      </c>
    </row>
    <row r="1055" spans="1:36">
      <c r="A1055">
        <v>9117</v>
      </c>
      <c r="B1055" t="s">
        <v>161</v>
      </c>
      <c r="C1055" t="s">
        <v>4665</v>
      </c>
      <c r="D1055" t="s">
        <v>8643</v>
      </c>
      <c r="E1055" t="s">
        <v>164</v>
      </c>
      <c r="F1055" t="s">
        <v>8643</v>
      </c>
      <c r="G1055" t="s">
        <v>4671</v>
      </c>
      <c r="H1055" t="s">
        <v>8991</v>
      </c>
      <c r="I1055" t="s">
        <v>8644</v>
      </c>
      <c r="J1055" t="s">
        <v>8646</v>
      </c>
      <c r="K1055" t="s">
        <v>3218</v>
      </c>
      <c r="L1055" t="s">
        <v>1300</v>
      </c>
      <c r="M1055" t="s">
        <v>5</v>
      </c>
      <c r="N1055">
        <v>15213</v>
      </c>
      <c r="P1055">
        <v>40.443349644412699</v>
      </c>
      <c r="Q1055">
        <v>-79.942828446450406</v>
      </c>
      <c r="R1055">
        <v>3</v>
      </c>
      <c r="U1055" t="s">
        <v>8643</v>
      </c>
      <c r="V1055" t="s">
        <v>8644</v>
      </c>
      <c r="W1055" t="s">
        <v>3218</v>
      </c>
      <c r="X1055" t="s">
        <v>1300</v>
      </c>
      <c r="Y1055" t="s">
        <v>5</v>
      </c>
      <c r="Z1055" t="s">
        <v>7932</v>
      </c>
      <c r="AA1055">
        <v>45689</v>
      </c>
      <c r="AB1055" t="s">
        <v>8647</v>
      </c>
      <c r="AC1055" t="s">
        <v>8992</v>
      </c>
      <c r="AD1055">
        <v>28</v>
      </c>
      <c r="AE1055" t="s">
        <v>8648</v>
      </c>
      <c r="AG1055" t="s">
        <v>8645</v>
      </c>
    </row>
    <row r="1056" spans="1:36">
      <c r="A1056">
        <v>9118</v>
      </c>
      <c r="B1056" t="s">
        <v>174</v>
      </c>
      <c r="C1056" t="s">
        <v>4665</v>
      </c>
      <c r="D1056" t="s">
        <v>5194</v>
      </c>
      <c r="E1056" t="s">
        <v>164</v>
      </c>
      <c r="F1056" t="s">
        <v>3883</v>
      </c>
      <c r="G1056" t="s">
        <v>4709</v>
      </c>
      <c r="H1056" t="s">
        <v>9016</v>
      </c>
      <c r="I1056" t="s">
        <v>9017</v>
      </c>
      <c r="J1056" t="s">
        <v>3886</v>
      </c>
      <c r="K1056" t="s">
        <v>3887</v>
      </c>
      <c r="L1056" t="s">
        <v>1045</v>
      </c>
      <c r="M1056" t="s">
        <v>5</v>
      </c>
      <c r="N1056" t="s">
        <v>5195</v>
      </c>
      <c r="O1056" t="s">
        <v>5196</v>
      </c>
      <c r="P1056">
        <v>32.429079432982803</v>
      </c>
      <c r="Q1056">
        <v>-110.94179524466399</v>
      </c>
      <c r="R1056" t="s">
        <v>5197</v>
      </c>
      <c r="U1056" t="s">
        <v>3889</v>
      </c>
      <c r="V1056" t="s">
        <v>3890</v>
      </c>
      <c r="W1056" t="s">
        <v>4454</v>
      </c>
      <c r="X1056" t="s">
        <v>916</v>
      </c>
      <c r="Y1056" t="s">
        <v>5</v>
      </c>
      <c r="Z1056" t="s">
        <v>4864</v>
      </c>
      <c r="AA1056">
        <v>45336</v>
      </c>
      <c r="AB1056" t="s">
        <v>313</v>
      </c>
      <c r="AC1056" t="s">
        <v>5198</v>
      </c>
      <c r="AD1056">
        <v>27</v>
      </c>
      <c r="AF1056" t="s">
        <v>3892</v>
      </c>
      <c r="AG1056" t="s">
        <v>5199</v>
      </c>
      <c r="AH1056" t="s">
        <v>3893</v>
      </c>
    </row>
    <row r="1057" spans="1:36">
      <c r="A1057">
        <v>9119</v>
      </c>
      <c r="B1057" t="s">
        <v>174</v>
      </c>
      <c r="C1057" t="s">
        <v>4665</v>
      </c>
      <c r="D1057" t="s">
        <v>5200</v>
      </c>
      <c r="E1057" t="s">
        <v>164</v>
      </c>
      <c r="F1057" t="s">
        <v>5200</v>
      </c>
      <c r="G1057" t="s">
        <v>4709</v>
      </c>
      <c r="H1057" t="s">
        <v>5201</v>
      </c>
      <c r="I1057" t="s">
        <v>5202</v>
      </c>
      <c r="J1057" t="s">
        <v>5203</v>
      </c>
      <c r="K1057" t="s">
        <v>2634</v>
      </c>
      <c r="L1057" t="s">
        <v>740</v>
      </c>
      <c r="M1057" t="s">
        <v>5</v>
      </c>
      <c r="N1057" t="s">
        <v>5204</v>
      </c>
      <c r="O1057" t="s">
        <v>5205</v>
      </c>
      <c r="P1057">
        <v>42.511522101194203</v>
      </c>
      <c r="Q1057">
        <v>-71.137783842421797</v>
      </c>
      <c r="R1057">
        <v>70</v>
      </c>
      <c r="U1057" t="s">
        <v>5200</v>
      </c>
      <c r="V1057" t="s">
        <v>5202</v>
      </c>
      <c r="W1057" t="s">
        <v>5206</v>
      </c>
      <c r="X1057" t="s">
        <v>5206</v>
      </c>
      <c r="Y1057" t="s">
        <v>5</v>
      </c>
      <c r="Z1057" t="s">
        <v>172</v>
      </c>
      <c r="AA1057">
        <v>44891</v>
      </c>
      <c r="AB1057" t="s">
        <v>5207</v>
      </c>
      <c r="AC1057" t="s">
        <v>5208</v>
      </c>
      <c r="AD1057">
        <v>15</v>
      </c>
      <c r="AE1057" t="s">
        <v>5209</v>
      </c>
    </row>
    <row r="1058" spans="1:36">
      <c r="A1058">
        <v>9120</v>
      </c>
      <c r="B1058" t="s">
        <v>174</v>
      </c>
      <c r="C1058" t="s">
        <v>4665</v>
      </c>
      <c r="D1058" t="s">
        <v>5210</v>
      </c>
      <c r="E1058" t="s">
        <v>176</v>
      </c>
      <c r="F1058" t="s">
        <v>5211</v>
      </c>
      <c r="G1058" t="s">
        <v>5212</v>
      </c>
      <c r="I1058" t="s">
        <v>5213</v>
      </c>
      <c r="J1058" t="s">
        <v>5214</v>
      </c>
      <c r="K1058" t="s">
        <v>5215</v>
      </c>
      <c r="L1058" t="s">
        <v>804</v>
      </c>
      <c r="M1058" t="s">
        <v>5</v>
      </c>
      <c r="N1058">
        <v>46060</v>
      </c>
      <c r="O1058" t="s">
        <v>5217</v>
      </c>
      <c r="P1058">
        <v>40.0080861094713</v>
      </c>
      <c r="Q1058">
        <v>-85.989564144175702</v>
      </c>
      <c r="R1058">
        <v>100</v>
      </c>
      <c r="U1058" t="s">
        <v>5218</v>
      </c>
      <c r="V1058" t="s">
        <v>5213</v>
      </c>
      <c r="W1058" t="s">
        <v>5215</v>
      </c>
      <c r="X1058" t="s">
        <v>804</v>
      </c>
      <c r="Y1058" t="s">
        <v>5</v>
      </c>
      <c r="Z1058" t="s">
        <v>312</v>
      </c>
      <c r="AA1058">
        <v>45412</v>
      </c>
      <c r="AB1058" t="s">
        <v>313</v>
      </c>
      <c r="AC1058" t="s">
        <v>8130</v>
      </c>
      <c r="AD1058">
        <v>24</v>
      </c>
      <c r="AE1058" t="s">
        <v>5219</v>
      </c>
      <c r="AF1058" t="s">
        <v>5220</v>
      </c>
      <c r="AG1058" t="s">
        <v>5221</v>
      </c>
      <c r="AH1058" t="s">
        <v>5222</v>
      </c>
    </row>
    <row r="1059" spans="1:36">
      <c r="A1059">
        <v>9121</v>
      </c>
      <c r="B1059" t="s">
        <v>174</v>
      </c>
      <c r="C1059" t="s">
        <v>4665</v>
      </c>
      <c r="D1059" t="s">
        <v>8636</v>
      </c>
      <c r="E1059" t="s">
        <v>164</v>
      </c>
      <c r="F1059" t="s">
        <v>8636</v>
      </c>
      <c r="G1059" t="s">
        <v>88</v>
      </c>
      <c r="H1059" t="s">
        <v>9018</v>
      </c>
      <c r="I1059" t="s">
        <v>8637</v>
      </c>
      <c r="J1059" t="s">
        <v>8638</v>
      </c>
      <c r="K1059" t="s">
        <v>1488</v>
      </c>
      <c r="L1059" t="s">
        <v>170</v>
      </c>
      <c r="M1059" t="s">
        <v>5</v>
      </c>
      <c r="N1059">
        <v>92121</v>
      </c>
      <c r="O1059" t="s">
        <v>8639</v>
      </c>
      <c r="P1059">
        <v>32.890257378955503</v>
      </c>
      <c r="Q1059">
        <v>-117.180714921941</v>
      </c>
      <c r="U1059" t="s">
        <v>8636</v>
      </c>
      <c r="V1059" t="s">
        <v>8637</v>
      </c>
      <c r="W1059" t="s">
        <v>1488</v>
      </c>
      <c r="X1059" t="s">
        <v>170</v>
      </c>
      <c r="Y1059" t="s">
        <v>5</v>
      </c>
      <c r="Z1059" t="s">
        <v>7932</v>
      </c>
      <c r="AA1059">
        <v>45689</v>
      </c>
      <c r="AB1059" t="s">
        <v>8640</v>
      </c>
      <c r="AC1059" t="s">
        <v>8641</v>
      </c>
      <c r="AD1059">
        <v>28</v>
      </c>
      <c r="AE1059" t="s">
        <v>8642</v>
      </c>
    </row>
    <row r="1060" spans="1:36">
      <c r="A1060">
        <v>9122</v>
      </c>
      <c r="B1060" t="s">
        <v>174</v>
      </c>
      <c r="C1060" t="s">
        <v>4665</v>
      </c>
      <c r="D1060" t="s">
        <v>5223</v>
      </c>
      <c r="E1060" t="s">
        <v>176</v>
      </c>
      <c r="F1060" t="s">
        <v>5223</v>
      </c>
      <c r="G1060" t="s">
        <v>4671</v>
      </c>
      <c r="H1060" t="s">
        <v>5224</v>
      </c>
      <c r="I1060" t="s">
        <v>5225</v>
      </c>
      <c r="J1060" t="s">
        <v>5226</v>
      </c>
      <c r="K1060" t="s">
        <v>3003</v>
      </c>
      <c r="L1060" t="s">
        <v>786</v>
      </c>
      <c r="M1060" t="s">
        <v>5</v>
      </c>
      <c r="N1060">
        <v>29615</v>
      </c>
      <c r="O1060" t="s">
        <v>5227</v>
      </c>
      <c r="P1060">
        <v>34.852517976519103</v>
      </c>
      <c r="Q1060">
        <v>-82.253679416363397</v>
      </c>
      <c r="R1060">
        <v>10</v>
      </c>
      <c r="U1060" t="s">
        <v>5223</v>
      </c>
      <c r="V1060" t="s">
        <v>5225</v>
      </c>
      <c r="W1060" t="s">
        <v>3003</v>
      </c>
      <c r="X1060" t="s">
        <v>786</v>
      </c>
      <c r="Y1060" t="s">
        <v>5</v>
      </c>
      <c r="Z1060" t="s">
        <v>172</v>
      </c>
      <c r="AA1060">
        <v>44773</v>
      </c>
      <c r="AB1060" t="s">
        <v>5228</v>
      </c>
      <c r="AC1060" t="s">
        <v>5229</v>
      </c>
      <c r="AD1060">
        <v>29</v>
      </c>
      <c r="AE1060" t="s">
        <v>5230</v>
      </c>
    </row>
    <row r="1061" spans="1:36">
      <c r="A1061">
        <v>9123</v>
      </c>
      <c r="B1061" t="s">
        <v>174</v>
      </c>
      <c r="C1061" t="s">
        <v>4665</v>
      </c>
      <c r="D1061" t="s">
        <v>4579</v>
      </c>
      <c r="E1061" t="s">
        <v>176</v>
      </c>
      <c r="F1061" t="s">
        <v>5231</v>
      </c>
      <c r="G1061" t="s">
        <v>5232</v>
      </c>
      <c r="H1061" t="s">
        <v>5233</v>
      </c>
      <c r="I1061" t="s">
        <v>4580</v>
      </c>
      <c r="J1061" t="s">
        <v>4581</v>
      </c>
      <c r="K1061" t="s">
        <v>1403</v>
      </c>
      <c r="L1061" t="s">
        <v>436</v>
      </c>
      <c r="M1061" t="s">
        <v>5</v>
      </c>
      <c r="N1061">
        <v>48108</v>
      </c>
      <c r="O1061" t="s">
        <v>4582</v>
      </c>
      <c r="P1061">
        <v>42.2194334622002</v>
      </c>
      <c r="Q1061">
        <v>-83.732290200744899</v>
      </c>
      <c r="U1061" t="s">
        <v>4579</v>
      </c>
      <c r="V1061" t="s">
        <v>4580</v>
      </c>
      <c r="W1061" t="s">
        <v>4583</v>
      </c>
      <c r="X1061" t="s">
        <v>755</v>
      </c>
      <c r="Y1061" t="s">
        <v>5</v>
      </c>
      <c r="Z1061" t="s">
        <v>172</v>
      </c>
      <c r="AA1061">
        <v>44773</v>
      </c>
      <c r="AB1061" t="s">
        <v>4584</v>
      </c>
      <c r="AC1061" t="s">
        <v>4585</v>
      </c>
      <c r="AD1061">
        <v>27</v>
      </c>
      <c r="AE1061" t="s">
        <v>5234</v>
      </c>
    </row>
    <row r="1062" spans="1:36">
      <c r="A1062">
        <v>9124</v>
      </c>
      <c r="B1062" t="s">
        <v>161</v>
      </c>
      <c r="C1062" t="s">
        <v>4665</v>
      </c>
      <c r="D1062" t="s">
        <v>7390</v>
      </c>
      <c r="E1062" t="s">
        <v>176</v>
      </c>
      <c r="F1062" t="s">
        <v>7391</v>
      </c>
      <c r="G1062" t="s">
        <v>2031</v>
      </c>
      <c r="H1062" t="s">
        <v>4687</v>
      </c>
      <c r="I1062" t="s">
        <v>7392</v>
      </c>
      <c r="J1062" t="s">
        <v>7393</v>
      </c>
      <c r="K1062" t="s">
        <v>6940</v>
      </c>
      <c r="L1062" t="s">
        <v>386</v>
      </c>
      <c r="M1062" t="s">
        <v>5</v>
      </c>
      <c r="N1062">
        <v>84104</v>
      </c>
      <c r="O1062" t="s">
        <v>7394</v>
      </c>
      <c r="P1062">
        <v>40.729599999999998</v>
      </c>
      <c r="Q1062">
        <v>-111.96673</v>
      </c>
      <c r="R1062">
        <v>30</v>
      </c>
      <c r="U1062" t="s">
        <v>7390</v>
      </c>
      <c r="V1062" t="s">
        <v>7392</v>
      </c>
      <c r="W1062" t="s">
        <v>6940</v>
      </c>
      <c r="X1062" t="s">
        <v>386</v>
      </c>
      <c r="Y1062" t="s">
        <v>5</v>
      </c>
      <c r="Z1062" t="s">
        <v>7853</v>
      </c>
      <c r="AA1062" t="s">
        <v>7871</v>
      </c>
      <c r="AB1062" t="s">
        <v>7392</v>
      </c>
      <c r="AC1062" t="s">
        <v>8132</v>
      </c>
      <c r="AD1062">
        <v>22</v>
      </c>
      <c r="AI1062" t="s">
        <v>7396</v>
      </c>
      <c r="AJ1062" t="s">
        <v>7395</v>
      </c>
    </row>
    <row r="1063" spans="1:36">
      <c r="A1063">
        <v>9125</v>
      </c>
      <c r="B1063" t="s">
        <v>174</v>
      </c>
      <c r="C1063" t="s">
        <v>4665</v>
      </c>
      <c r="D1063" t="s">
        <v>7397</v>
      </c>
      <c r="E1063" t="s">
        <v>176</v>
      </c>
      <c r="F1063" t="s">
        <v>7397</v>
      </c>
      <c r="G1063" t="s">
        <v>7876</v>
      </c>
      <c r="H1063" t="s">
        <v>7398</v>
      </c>
      <c r="I1063" t="s">
        <v>7399</v>
      </c>
      <c r="J1063" t="s">
        <v>7400</v>
      </c>
      <c r="K1063" t="s">
        <v>6028</v>
      </c>
      <c r="L1063" t="s">
        <v>1357</v>
      </c>
      <c r="M1063" t="s">
        <v>5</v>
      </c>
      <c r="N1063">
        <v>8103</v>
      </c>
      <c r="O1063" t="s">
        <v>7401</v>
      </c>
      <c r="P1063">
        <v>39.942979999999999</v>
      </c>
      <c r="Q1063">
        <v>-75.108400000000003</v>
      </c>
      <c r="U1063" t="s">
        <v>7397</v>
      </c>
      <c r="V1063" t="s">
        <v>7399</v>
      </c>
      <c r="W1063" t="s">
        <v>6028</v>
      </c>
      <c r="X1063" t="s">
        <v>1357</v>
      </c>
      <c r="Y1063" t="s">
        <v>5</v>
      </c>
      <c r="Z1063" t="s">
        <v>7853</v>
      </c>
      <c r="AA1063" t="s">
        <v>7873</v>
      </c>
      <c r="AB1063" t="s">
        <v>7399</v>
      </c>
      <c r="AC1063" t="s">
        <v>8213</v>
      </c>
      <c r="AD1063">
        <v>11</v>
      </c>
      <c r="AI1063" t="s">
        <v>7403</v>
      </c>
      <c r="AJ1063" t="s">
        <v>7402</v>
      </c>
    </row>
    <row r="1064" spans="1:36">
      <c r="A1064">
        <v>9126</v>
      </c>
      <c r="B1064" t="s">
        <v>174</v>
      </c>
      <c r="C1064" t="s">
        <v>4665</v>
      </c>
      <c r="D1064" t="s">
        <v>1360</v>
      </c>
      <c r="E1064" t="s">
        <v>164</v>
      </c>
      <c r="F1064" t="s">
        <v>5235</v>
      </c>
      <c r="G1064" t="s">
        <v>4671</v>
      </c>
      <c r="H1064" t="s">
        <v>5236</v>
      </c>
      <c r="I1064" t="s">
        <v>5237</v>
      </c>
      <c r="J1064" t="s">
        <v>1363</v>
      </c>
      <c r="K1064" t="s">
        <v>1364</v>
      </c>
      <c r="L1064" t="s">
        <v>836</v>
      </c>
      <c r="M1064" t="s">
        <v>5</v>
      </c>
      <c r="N1064">
        <v>60638</v>
      </c>
      <c r="O1064" t="s">
        <v>1371</v>
      </c>
      <c r="P1064">
        <v>41.773344110620798</v>
      </c>
      <c r="Q1064">
        <v>-87.752246344006295</v>
      </c>
      <c r="U1064" t="s">
        <v>1360</v>
      </c>
      <c r="V1064" t="s">
        <v>1362</v>
      </c>
      <c r="W1064" t="s">
        <v>835</v>
      </c>
      <c r="X1064" t="s">
        <v>836</v>
      </c>
      <c r="Y1064" t="s">
        <v>5</v>
      </c>
      <c r="AB1064" t="s">
        <v>5238</v>
      </c>
      <c r="AC1064" t="s">
        <v>1367</v>
      </c>
      <c r="AD1064">
        <v>18</v>
      </c>
    </row>
    <row r="1065" spans="1:36">
      <c r="A1065">
        <v>9127</v>
      </c>
      <c r="B1065" t="s">
        <v>174</v>
      </c>
      <c r="C1065" t="s">
        <v>4665</v>
      </c>
      <c r="D1065" t="s">
        <v>8629</v>
      </c>
      <c r="E1065" t="s">
        <v>176</v>
      </c>
      <c r="F1065" t="s">
        <v>10656</v>
      </c>
      <c r="G1065" t="s">
        <v>7876</v>
      </c>
      <c r="H1065" t="s">
        <v>10665</v>
      </c>
      <c r="I1065" t="s">
        <v>10657</v>
      </c>
      <c r="J1065" t="s">
        <v>10666</v>
      </c>
      <c r="K1065" t="s">
        <v>2146</v>
      </c>
      <c r="L1065" t="s">
        <v>842</v>
      </c>
      <c r="M1065" t="s">
        <v>5</v>
      </c>
      <c r="N1065" t="s">
        <v>10667</v>
      </c>
      <c r="O1065" t="s">
        <v>10668</v>
      </c>
      <c r="P1065">
        <v>34.090499999999999</v>
      </c>
      <c r="Q1065">
        <v>84.204499999999996</v>
      </c>
      <c r="U1065" t="s">
        <v>8629</v>
      </c>
      <c r="V1065" t="s">
        <v>10659</v>
      </c>
      <c r="W1065" t="s">
        <v>1450</v>
      </c>
      <c r="X1065" t="s">
        <v>1451</v>
      </c>
      <c r="Y1065" t="s">
        <v>1452</v>
      </c>
      <c r="Z1065" t="s">
        <v>7932</v>
      </c>
      <c r="AA1065">
        <v>46058</v>
      </c>
      <c r="AB1065" t="s">
        <v>10669</v>
      </c>
      <c r="AC1065" t="s">
        <v>10660</v>
      </c>
      <c r="AD1065">
        <v>27</v>
      </c>
      <c r="AE1065" t="s">
        <v>10670</v>
      </c>
    </row>
    <row r="1066" spans="1:36">
      <c r="A1066">
        <v>9128</v>
      </c>
      <c r="B1066" t="s">
        <v>174</v>
      </c>
      <c r="C1066" t="s">
        <v>4665</v>
      </c>
      <c r="D1066" t="s">
        <v>7384</v>
      </c>
      <c r="E1066" t="s">
        <v>176</v>
      </c>
      <c r="F1066" t="s">
        <v>7384</v>
      </c>
      <c r="G1066" t="s">
        <v>7385</v>
      </c>
      <c r="H1066" t="s">
        <v>4776</v>
      </c>
      <c r="I1066" t="s">
        <v>7386</v>
      </c>
      <c r="J1066" t="s">
        <v>7387</v>
      </c>
      <c r="K1066" t="s">
        <v>7388</v>
      </c>
      <c r="L1066" t="s">
        <v>723</v>
      </c>
      <c r="M1066" t="s">
        <v>5</v>
      </c>
      <c r="N1066">
        <v>80033</v>
      </c>
      <c r="O1066" t="s">
        <v>7389</v>
      </c>
      <c r="P1066">
        <v>39.791510000000002</v>
      </c>
      <c r="Q1066">
        <v>-105.13686</v>
      </c>
      <c r="R1066">
        <v>115</v>
      </c>
      <c r="U1066" t="s">
        <v>7384</v>
      </c>
      <c r="V1066" t="s">
        <v>7386</v>
      </c>
      <c r="W1066" t="s">
        <v>7388</v>
      </c>
      <c r="X1066" t="s">
        <v>723</v>
      </c>
      <c r="Y1066" t="s">
        <v>5</v>
      </c>
      <c r="Z1066" t="s">
        <v>7853</v>
      </c>
      <c r="AA1066" t="s">
        <v>7993</v>
      </c>
      <c r="AB1066" t="s">
        <v>7386</v>
      </c>
      <c r="AC1066" t="s">
        <v>8131</v>
      </c>
      <c r="AD1066">
        <v>24</v>
      </c>
      <c r="AJ1066" t="s">
        <v>7386</v>
      </c>
    </row>
    <row r="1067" spans="1:36">
      <c r="A1067">
        <v>9129</v>
      </c>
      <c r="B1067" t="s">
        <v>174</v>
      </c>
      <c r="C1067" t="s">
        <v>4665</v>
      </c>
      <c r="D1067" t="s">
        <v>5239</v>
      </c>
      <c r="E1067" t="s">
        <v>176</v>
      </c>
      <c r="F1067" t="s">
        <v>5240</v>
      </c>
      <c r="G1067" t="s">
        <v>4671</v>
      </c>
      <c r="H1067" t="s">
        <v>5241</v>
      </c>
      <c r="I1067" t="s">
        <v>5242</v>
      </c>
      <c r="J1067" t="s">
        <v>5243</v>
      </c>
      <c r="K1067" t="s">
        <v>3656</v>
      </c>
      <c r="L1067" t="s">
        <v>3657</v>
      </c>
      <c r="M1067" t="s">
        <v>5</v>
      </c>
      <c r="N1067">
        <v>74120</v>
      </c>
      <c r="O1067" t="s">
        <v>5244</v>
      </c>
      <c r="P1067">
        <v>36.159410877972803</v>
      </c>
      <c r="Q1067">
        <v>-95.9861081026813</v>
      </c>
      <c r="R1067">
        <v>15</v>
      </c>
      <c r="U1067" t="s">
        <v>5245</v>
      </c>
      <c r="V1067" t="s">
        <v>5242</v>
      </c>
      <c r="W1067" t="s">
        <v>3656</v>
      </c>
      <c r="X1067" t="s">
        <v>3657</v>
      </c>
      <c r="Y1067" t="s">
        <v>5</v>
      </c>
      <c r="Z1067" t="s">
        <v>172</v>
      </c>
      <c r="AA1067">
        <v>44773</v>
      </c>
      <c r="AB1067" t="s">
        <v>5246</v>
      </c>
      <c r="AC1067" t="s">
        <v>5247</v>
      </c>
      <c r="AD1067">
        <v>28</v>
      </c>
      <c r="AE1067" t="s">
        <v>5248</v>
      </c>
    </row>
    <row r="1068" spans="1:36">
      <c r="A1068">
        <v>9130</v>
      </c>
      <c r="B1068" t="s">
        <v>161</v>
      </c>
      <c r="C1068" t="s">
        <v>4665</v>
      </c>
      <c r="D1068" t="s">
        <v>5239</v>
      </c>
      <c r="E1068" t="s">
        <v>176</v>
      </c>
      <c r="F1068" t="s">
        <v>8315</v>
      </c>
      <c r="G1068" t="s">
        <v>4671</v>
      </c>
      <c r="H1068" t="s">
        <v>8993</v>
      </c>
      <c r="I1068" t="s">
        <v>5242</v>
      </c>
      <c r="J1068" t="s">
        <v>8316</v>
      </c>
      <c r="K1068" t="s">
        <v>3656</v>
      </c>
      <c r="L1068" t="s">
        <v>3657</v>
      </c>
      <c r="M1068" t="s">
        <v>5</v>
      </c>
      <c r="N1068">
        <v>74103</v>
      </c>
      <c r="O1068" t="s">
        <v>5244</v>
      </c>
      <c r="P1068">
        <v>36.152347823017401</v>
      </c>
      <c r="Q1068">
        <v>-95.993687469444595</v>
      </c>
      <c r="R1068">
        <v>29</v>
      </c>
      <c r="U1068" t="s">
        <v>5245</v>
      </c>
      <c r="V1068" t="s">
        <v>5242</v>
      </c>
      <c r="W1068" t="s">
        <v>3656</v>
      </c>
      <c r="X1068" t="s">
        <v>3657</v>
      </c>
      <c r="Y1068" t="s">
        <v>5</v>
      </c>
      <c r="Z1068" t="s">
        <v>7932</v>
      </c>
      <c r="AA1068">
        <v>45584</v>
      </c>
      <c r="AC1068" t="s">
        <v>8317</v>
      </c>
      <c r="AD1068">
        <v>15</v>
      </c>
      <c r="AF1068" t="s">
        <v>8318</v>
      </c>
      <c r="AG1068" t="s">
        <v>8319</v>
      </c>
      <c r="AH1068" t="s">
        <v>5244</v>
      </c>
      <c r="AI1068" t="s">
        <v>8320</v>
      </c>
      <c r="AJ1068" t="s">
        <v>313</v>
      </c>
    </row>
    <row r="1069" spans="1:36">
      <c r="A1069">
        <v>9131</v>
      </c>
      <c r="B1069" t="s">
        <v>174</v>
      </c>
      <c r="C1069" t="s">
        <v>4665</v>
      </c>
      <c r="D1069" t="s">
        <v>10671</v>
      </c>
      <c r="E1069" t="s">
        <v>164</v>
      </c>
      <c r="F1069" t="s">
        <v>10672</v>
      </c>
      <c r="G1069" t="s">
        <v>7876</v>
      </c>
      <c r="H1069" t="s">
        <v>4698</v>
      </c>
      <c r="I1069" t="s">
        <v>2185</v>
      </c>
      <c r="J1069" t="s">
        <v>10673</v>
      </c>
      <c r="K1069" t="s">
        <v>1403</v>
      </c>
      <c r="L1069" t="s">
        <v>436</v>
      </c>
      <c r="M1069" t="s">
        <v>5</v>
      </c>
      <c r="N1069" t="s">
        <v>10674</v>
      </c>
      <c r="O1069" t="s">
        <v>10675</v>
      </c>
      <c r="P1069">
        <v>42.235500000000002</v>
      </c>
      <c r="Q1069">
        <v>83.6935</v>
      </c>
      <c r="U1069" t="s">
        <v>10676</v>
      </c>
      <c r="V1069" t="s">
        <v>2185</v>
      </c>
      <c r="W1069" t="s">
        <v>10677</v>
      </c>
      <c r="X1069" t="s">
        <v>2186</v>
      </c>
      <c r="Y1069" t="s">
        <v>926</v>
      </c>
      <c r="Z1069" t="s">
        <v>7932</v>
      </c>
      <c r="AA1069">
        <v>46058</v>
      </c>
      <c r="AB1069" t="s">
        <v>10678</v>
      </c>
      <c r="AC1069" t="s">
        <v>10679</v>
      </c>
      <c r="AD1069">
        <v>28</v>
      </c>
    </row>
    <row r="1070" spans="1:36">
      <c r="A1070">
        <v>9132</v>
      </c>
      <c r="B1070" t="s">
        <v>174</v>
      </c>
      <c r="C1070" t="s">
        <v>4665</v>
      </c>
      <c r="D1070" t="s">
        <v>4627</v>
      </c>
      <c r="E1070" t="s">
        <v>176</v>
      </c>
      <c r="F1070" t="s">
        <v>10680</v>
      </c>
      <c r="G1070" t="s">
        <v>7876</v>
      </c>
      <c r="H1070" t="s">
        <v>10681</v>
      </c>
      <c r="I1070" t="s">
        <v>10682</v>
      </c>
      <c r="J1070" t="s">
        <v>10683</v>
      </c>
      <c r="K1070" t="s">
        <v>2061</v>
      </c>
      <c r="L1070" t="s">
        <v>436</v>
      </c>
      <c r="M1070" t="s">
        <v>5</v>
      </c>
      <c r="N1070" t="s">
        <v>10684</v>
      </c>
      <c r="O1070" t="s">
        <v>4631</v>
      </c>
      <c r="P1070">
        <v>42.661000000000001</v>
      </c>
      <c r="Q1070">
        <v>83.221500000000006</v>
      </c>
      <c r="R1070">
        <v>60</v>
      </c>
      <c r="U1070" t="s">
        <v>4627</v>
      </c>
      <c r="V1070" t="s">
        <v>4628</v>
      </c>
      <c r="W1070" t="s">
        <v>4630</v>
      </c>
      <c r="X1070" t="s">
        <v>836</v>
      </c>
      <c r="Y1070" t="s">
        <v>5</v>
      </c>
      <c r="Z1070" t="s">
        <v>7932</v>
      </c>
      <c r="AA1070">
        <v>46058</v>
      </c>
      <c r="AB1070" t="s">
        <v>10685</v>
      </c>
      <c r="AC1070" t="s">
        <v>10686</v>
      </c>
      <c r="AD1070">
        <v>23</v>
      </c>
    </row>
    <row r="1071" spans="1:36">
      <c r="A1071">
        <v>9133</v>
      </c>
      <c r="B1071" t="s">
        <v>174</v>
      </c>
      <c r="C1071" t="s">
        <v>4665</v>
      </c>
      <c r="D1071" t="s">
        <v>5249</v>
      </c>
      <c r="E1071" t="s">
        <v>164</v>
      </c>
      <c r="F1071" t="s">
        <v>5250</v>
      </c>
      <c r="G1071" t="s">
        <v>4671</v>
      </c>
      <c r="H1071" t="s">
        <v>5233</v>
      </c>
      <c r="I1071" t="s">
        <v>5251</v>
      </c>
      <c r="J1071" t="s">
        <v>5252</v>
      </c>
      <c r="K1071" t="s">
        <v>1313</v>
      </c>
      <c r="L1071" t="s">
        <v>997</v>
      </c>
      <c r="M1071" t="s">
        <v>6</v>
      </c>
      <c r="N1071" t="s">
        <v>5253</v>
      </c>
      <c r="O1071" t="s">
        <v>5254</v>
      </c>
      <c r="P1071">
        <v>53.721793859303098</v>
      </c>
      <c r="Q1071">
        <v>-113.18992646931299</v>
      </c>
      <c r="U1071" t="s">
        <v>1448</v>
      </c>
      <c r="V1071" t="s">
        <v>5251</v>
      </c>
      <c r="W1071" t="s">
        <v>1450</v>
      </c>
      <c r="X1071" t="s">
        <v>1451</v>
      </c>
      <c r="Y1071" t="s">
        <v>1452</v>
      </c>
      <c r="Z1071" t="s">
        <v>172</v>
      </c>
      <c r="AA1071">
        <v>44424</v>
      </c>
      <c r="AB1071" t="s">
        <v>5255</v>
      </c>
      <c r="AC1071" t="s">
        <v>5256</v>
      </c>
      <c r="AD1071">
        <v>21</v>
      </c>
      <c r="AE1071" t="s">
        <v>5257</v>
      </c>
    </row>
    <row r="1072" spans="1:36">
      <c r="A1072">
        <v>9134</v>
      </c>
      <c r="B1072" t="s">
        <v>174</v>
      </c>
      <c r="C1072" t="s">
        <v>4665</v>
      </c>
      <c r="D1072" t="s">
        <v>5258</v>
      </c>
      <c r="E1072" t="s">
        <v>176</v>
      </c>
      <c r="F1072" t="s">
        <v>5259</v>
      </c>
      <c r="G1072" t="s">
        <v>4671</v>
      </c>
      <c r="H1072" t="s">
        <v>5260</v>
      </c>
      <c r="I1072" t="s">
        <v>5261</v>
      </c>
      <c r="J1072" t="s">
        <v>5262</v>
      </c>
      <c r="K1072" t="s">
        <v>2061</v>
      </c>
      <c r="L1072" t="s">
        <v>436</v>
      </c>
      <c r="M1072" t="s">
        <v>5</v>
      </c>
      <c r="N1072">
        <v>48326</v>
      </c>
      <c r="O1072" t="s">
        <v>5263</v>
      </c>
      <c r="P1072">
        <v>42.676052435739699</v>
      </c>
      <c r="Q1072">
        <v>-83.2443406656988</v>
      </c>
      <c r="U1072" t="s">
        <v>1448</v>
      </c>
      <c r="V1072" t="s">
        <v>5251</v>
      </c>
      <c r="W1072" t="s">
        <v>1450</v>
      </c>
      <c r="X1072" t="s">
        <v>1451</v>
      </c>
      <c r="Y1072" t="s">
        <v>1452</v>
      </c>
      <c r="Z1072" t="s">
        <v>172</v>
      </c>
      <c r="AA1072">
        <v>44424</v>
      </c>
      <c r="AB1072" t="s">
        <v>5264</v>
      </c>
      <c r="AC1072" t="s">
        <v>5256</v>
      </c>
      <c r="AD1072">
        <v>21</v>
      </c>
      <c r="AE1072" t="s">
        <v>5265</v>
      </c>
    </row>
    <row r="1073" spans="1:39">
      <c r="A1073">
        <v>9135</v>
      </c>
      <c r="B1073" t="s">
        <v>174</v>
      </c>
      <c r="C1073" t="s">
        <v>4665</v>
      </c>
      <c r="D1073" t="s">
        <v>5266</v>
      </c>
      <c r="E1073" t="s">
        <v>164</v>
      </c>
      <c r="F1073" t="s">
        <v>5267</v>
      </c>
      <c r="G1073" t="s">
        <v>4671</v>
      </c>
      <c r="H1073" t="s">
        <v>5081</v>
      </c>
      <c r="I1073" t="s">
        <v>5268</v>
      </c>
      <c r="J1073" t="s">
        <v>5269</v>
      </c>
      <c r="K1073" t="s">
        <v>254</v>
      </c>
      <c r="L1073" t="s">
        <v>149</v>
      </c>
      <c r="M1073" t="s">
        <v>6</v>
      </c>
      <c r="N1073" t="s">
        <v>5270</v>
      </c>
      <c r="O1073" t="s">
        <v>5271</v>
      </c>
      <c r="P1073">
        <v>45.5028529292372</v>
      </c>
      <c r="Q1073">
        <v>-73.614762858194396</v>
      </c>
      <c r="U1073" t="s">
        <v>5272</v>
      </c>
      <c r="V1073" t="s">
        <v>5273</v>
      </c>
      <c r="W1073" t="s">
        <v>254</v>
      </c>
      <c r="X1073" t="s">
        <v>149</v>
      </c>
      <c r="Y1073" t="s">
        <v>6</v>
      </c>
      <c r="AB1073" t="s">
        <v>5274</v>
      </c>
      <c r="AC1073" t="s">
        <v>5275</v>
      </c>
      <c r="AD1073">
        <v>29</v>
      </c>
    </row>
    <row r="1074" spans="1:39">
      <c r="A1074">
        <v>9136</v>
      </c>
      <c r="B1074" t="s">
        <v>174</v>
      </c>
      <c r="C1074" t="s">
        <v>4665</v>
      </c>
      <c r="D1074" t="s">
        <v>10499</v>
      </c>
      <c r="E1074" t="s">
        <v>164</v>
      </c>
      <c r="F1074" t="s">
        <v>17</v>
      </c>
      <c r="G1074" t="s">
        <v>7876</v>
      </c>
      <c r="H1074" t="s">
        <v>10500</v>
      </c>
      <c r="I1074" t="s">
        <v>8185</v>
      </c>
      <c r="J1074" t="s">
        <v>10501</v>
      </c>
      <c r="K1074" t="s">
        <v>6680</v>
      </c>
      <c r="L1074" t="s">
        <v>1045</v>
      </c>
      <c r="M1074" t="s">
        <v>5</v>
      </c>
      <c r="N1074">
        <v>85215</v>
      </c>
      <c r="O1074" t="s">
        <v>10502</v>
      </c>
      <c r="P1074">
        <v>33.472099999999998</v>
      </c>
      <c r="Q1074">
        <v>111.7347</v>
      </c>
      <c r="R1074">
        <v>55</v>
      </c>
      <c r="U1074" t="s">
        <v>10503</v>
      </c>
      <c r="V1074" t="s">
        <v>8185</v>
      </c>
      <c r="W1074" t="s">
        <v>6680</v>
      </c>
      <c r="X1074" t="s">
        <v>1045</v>
      </c>
      <c r="Y1074" t="s">
        <v>5</v>
      </c>
      <c r="Z1074" t="s">
        <v>7932</v>
      </c>
      <c r="AA1074">
        <v>46056</v>
      </c>
      <c r="AB1074" t="s">
        <v>10504</v>
      </c>
      <c r="AC1074" t="s">
        <v>10505</v>
      </c>
      <c r="AD1074">
        <v>29</v>
      </c>
    </row>
    <row r="1075" spans="1:39">
      <c r="A1075">
        <v>9137</v>
      </c>
      <c r="B1075" t="s">
        <v>174</v>
      </c>
      <c r="C1075" t="s">
        <v>4665</v>
      </c>
      <c r="D1075" t="s">
        <v>5276</v>
      </c>
      <c r="E1075" t="s">
        <v>176</v>
      </c>
      <c r="F1075" t="s">
        <v>5276</v>
      </c>
      <c r="G1075" t="s">
        <v>4709</v>
      </c>
      <c r="H1075" t="s">
        <v>5277</v>
      </c>
      <c r="I1075" t="s">
        <v>5278</v>
      </c>
      <c r="J1075" t="s">
        <v>9408</v>
      </c>
      <c r="K1075" t="s">
        <v>820</v>
      </c>
      <c r="L1075" t="s">
        <v>170</v>
      </c>
      <c r="M1075" t="s">
        <v>5</v>
      </c>
      <c r="N1075">
        <v>94538</v>
      </c>
      <c r="O1075" t="s">
        <v>5279</v>
      </c>
      <c r="P1075">
        <v>37.506632522917499</v>
      </c>
      <c r="Q1075">
        <v>-121.94869351613301</v>
      </c>
      <c r="R1075">
        <v>5</v>
      </c>
      <c r="U1075" t="s">
        <v>5276</v>
      </c>
      <c r="V1075" t="s">
        <v>5278</v>
      </c>
      <c r="W1075" t="s">
        <v>820</v>
      </c>
      <c r="X1075" t="s">
        <v>170</v>
      </c>
      <c r="Y1075" t="s">
        <v>5</v>
      </c>
      <c r="Z1075" t="s">
        <v>8379</v>
      </c>
      <c r="AA1075" t="s">
        <v>9409</v>
      </c>
      <c r="AB1075" t="s">
        <v>9410</v>
      </c>
      <c r="AC1075" t="s">
        <v>10340</v>
      </c>
      <c r="AD1075">
        <v>14</v>
      </c>
      <c r="AF1075" t="s">
        <v>9411</v>
      </c>
      <c r="AG1075" t="s">
        <v>9412</v>
      </c>
      <c r="AH1075" t="s">
        <v>5279</v>
      </c>
    </row>
    <row r="1076" spans="1:39">
      <c r="A1076">
        <v>9138</v>
      </c>
      <c r="B1076" t="s">
        <v>174</v>
      </c>
      <c r="C1076" t="s">
        <v>4665</v>
      </c>
      <c r="D1076" t="s">
        <v>1486</v>
      </c>
      <c r="E1076" t="s">
        <v>164</v>
      </c>
      <c r="G1076" t="s">
        <v>4671</v>
      </c>
      <c r="H1076" t="s">
        <v>5081</v>
      </c>
      <c r="I1076" t="s">
        <v>5280</v>
      </c>
      <c r="J1076" t="s">
        <v>5281</v>
      </c>
      <c r="K1076" t="s">
        <v>1488</v>
      </c>
      <c r="L1076" t="s">
        <v>170</v>
      </c>
      <c r="M1076" t="s">
        <v>5</v>
      </c>
      <c r="N1076">
        <v>92121</v>
      </c>
      <c r="O1076" t="s">
        <v>1492</v>
      </c>
      <c r="P1076">
        <v>32.890361481885897</v>
      </c>
      <c r="Q1076">
        <v>-117.182207958757</v>
      </c>
      <c r="U1076" t="s">
        <v>5282</v>
      </c>
      <c r="V1076" t="s">
        <v>5280</v>
      </c>
      <c r="W1076" t="s">
        <v>1488</v>
      </c>
      <c r="X1076" t="s">
        <v>170</v>
      </c>
      <c r="Y1076" t="s">
        <v>5</v>
      </c>
      <c r="AB1076" t="s">
        <v>5283</v>
      </c>
      <c r="AC1076" t="s">
        <v>5284</v>
      </c>
      <c r="AD1076">
        <v>27</v>
      </c>
    </row>
    <row r="1077" spans="1:39">
      <c r="A1077">
        <v>9139</v>
      </c>
      <c r="B1077" t="s">
        <v>161</v>
      </c>
      <c r="C1077" t="s">
        <v>4665</v>
      </c>
      <c r="D1077" t="s">
        <v>9710</v>
      </c>
      <c r="E1077" t="s">
        <v>164</v>
      </c>
      <c r="F1077" t="s">
        <v>9710</v>
      </c>
      <c r="G1077" t="s">
        <v>7876</v>
      </c>
      <c r="H1077" t="s">
        <v>8864</v>
      </c>
      <c r="I1077" t="s">
        <v>9711</v>
      </c>
      <c r="J1077" t="s">
        <v>9712</v>
      </c>
      <c r="K1077" t="s">
        <v>1196</v>
      </c>
      <c r="L1077" t="s">
        <v>170</v>
      </c>
      <c r="M1077" t="s">
        <v>5</v>
      </c>
      <c r="N1077" t="s">
        <v>9713</v>
      </c>
      <c r="P1077">
        <v>37.414700000000003</v>
      </c>
      <c r="Q1077">
        <v>-122.0492</v>
      </c>
      <c r="R1077">
        <v>650</v>
      </c>
      <c r="U1077" t="s">
        <v>9710</v>
      </c>
      <c r="V1077" t="s">
        <v>9711</v>
      </c>
      <c r="W1077" t="s">
        <v>1196</v>
      </c>
      <c r="X1077" t="s">
        <v>170</v>
      </c>
      <c r="Y1077" t="s">
        <v>5</v>
      </c>
      <c r="Z1077" t="s">
        <v>7932</v>
      </c>
      <c r="AA1077">
        <v>45876</v>
      </c>
      <c r="AB1077" t="s">
        <v>9714</v>
      </c>
      <c r="AC1077" t="s">
        <v>9715</v>
      </c>
      <c r="AD1077">
        <v>25</v>
      </c>
      <c r="AE1077" t="s">
        <v>9716</v>
      </c>
    </row>
    <row r="1078" spans="1:39">
      <c r="A1078">
        <v>9140</v>
      </c>
      <c r="B1078" t="s">
        <v>161</v>
      </c>
      <c r="C1078" t="s">
        <v>4665</v>
      </c>
      <c r="D1078" t="s">
        <v>9710</v>
      </c>
      <c r="E1078" t="s">
        <v>164</v>
      </c>
      <c r="F1078" t="s">
        <v>9717</v>
      </c>
      <c r="G1078" t="s">
        <v>7876</v>
      </c>
      <c r="H1078" t="s">
        <v>8864</v>
      </c>
      <c r="I1078" t="s">
        <v>9711</v>
      </c>
      <c r="K1078" t="s">
        <v>254</v>
      </c>
      <c r="L1078" t="s">
        <v>149</v>
      </c>
      <c r="M1078" t="s">
        <v>6</v>
      </c>
      <c r="P1078">
        <v>45.501899999999999</v>
      </c>
      <c r="Q1078">
        <v>-73.567400000000006</v>
      </c>
      <c r="U1078" t="s">
        <v>9710</v>
      </c>
      <c r="V1078" t="s">
        <v>9711</v>
      </c>
      <c r="W1078" t="s">
        <v>1196</v>
      </c>
      <c r="X1078" t="s">
        <v>170</v>
      </c>
      <c r="Y1078" t="s">
        <v>5</v>
      </c>
      <c r="Z1078" t="s">
        <v>7932</v>
      </c>
      <c r="AA1078">
        <v>45876</v>
      </c>
      <c r="AB1078" t="s">
        <v>9714</v>
      </c>
      <c r="AC1078" t="s">
        <v>9715</v>
      </c>
      <c r="AD1078">
        <v>25</v>
      </c>
    </row>
    <row r="1079" spans="1:39">
      <c r="A1079">
        <v>9141</v>
      </c>
      <c r="B1079" t="s">
        <v>174</v>
      </c>
      <c r="C1079" t="s">
        <v>4665</v>
      </c>
      <c r="D1079" t="s">
        <v>2213</v>
      </c>
      <c r="E1079" t="s">
        <v>164</v>
      </c>
      <c r="F1079" t="s">
        <v>5285</v>
      </c>
      <c r="G1079" t="s">
        <v>4671</v>
      </c>
      <c r="H1079" t="s">
        <v>5286</v>
      </c>
      <c r="I1079" t="s">
        <v>2215</v>
      </c>
      <c r="J1079" t="s">
        <v>5287</v>
      </c>
      <c r="K1079" t="s">
        <v>2061</v>
      </c>
      <c r="L1079" t="s">
        <v>436</v>
      </c>
      <c r="M1079" t="s">
        <v>5</v>
      </c>
      <c r="N1079">
        <v>48326</v>
      </c>
      <c r="O1079" t="s">
        <v>2218</v>
      </c>
      <c r="P1079">
        <v>42.6553478978256</v>
      </c>
      <c r="Q1079">
        <v>-83.249396288769503</v>
      </c>
      <c r="U1079" t="s">
        <v>2219</v>
      </c>
      <c r="V1079" t="s">
        <v>2215</v>
      </c>
      <c r="W1079" t="s">
        <v>2217</v>
      </c>
      <c r="X1079" t="s">
        <v>436</v>
      </c>
      <c r="Y1079" t="s">
        <v>5</v>
      </c>
      <c r="Z1079" t="s">
        <v>172</v>
      </c>
      <c r="AA1079">
        <v>44414</v>
      </c>
      <c r="AB1079" t="s">
        <v>5288</v>
      </c>
      <c r="AC1079" t="s">
        <v>5289</v>
      </c>
      <c r="AD1079">
        <v>25</v>
      </c>
    </row>
    <row r="1080" spans="1:39">
      <c r="A1080">
        <v>9142</v>
      </c>
      <c r="B1080" t="s">
        <v>174</v>
      </c>
      <c r="C1080" t="s">
        <v>4665</v>
      </c>
      <c r="D1080" t="s">
        <v>5290</v>
      </c>
      <c r="E1080" t="s">
        <v>164</v>
      </c>
      <c r="F1080" t="s">
        <v>5290</v>
      </c>
      <c r="G1080" t="s">
        <v>4709</v>
      </c>
      <c r="H1080" t="s">
        <v>5291</v>
      </c>
      <c r="I1080" t="s">
        <v>5292</v>
      </c>
      <c r="J1080" t="s">
        <v>5293</v>
      </c>
      <c r="K1080" t="s">
        <v>5294</v>
      </c>
      <c r="L1080" t="s">
        <v>740</v>
      </c>
      <c r="M1080" t="s">
        <v>5</v>
      </c>
      <c r="N1080" t="s">
        <v>5295</v>
      </c>
      <c r="O1080" t="s">
        <v>5296</v>
      </c>
      <c r="P1080">
        <v>41.680588886986797</v>
      </c>
      <c r="Q1080">
        <v>-71.126901716000006</v>
      </c>
      <c r="U1080" t="s">
        <v>5297</v>
      </c>
      <c r="V1080" t="s">
        <v>5292</v>
      </c>
      <c r="W1080" t="s">
        <v>5294</v>
      </c>
      <c r="X1080" t="s">
        <v>740</v>
      </c>
      <c r="Y1080" t="s">
        <v>5</v>
      </c>
      <c r="Z1080" t="s">
        <v>172</v>
      </c>
      <c r="AA1080">
        <v>44437</v>
      </c>
      <c r="AB1080" t="s">
        <v>5298</v>
      </c>
      <c r="AC1080" t="s">
        <v>5299</v>
      </c>
      <c r="AD1080">
        <v>29</v>
      </c>
    </row>
    <row r="1081" spans="1:39">
      <c r="A1081">
        <v>9143</v>
      </c>
      <c r="B1081" t="s">
        <v>161</v>
      </c>
      <c r="C1081" t="s">
        <v>4665</v>
      </c>
      <c r="D1081" t="s">
        <v>8554</v>
      </c>
      <c r="E1081" t="s">
        <v>176</v>
      </c>
      <c r="F1081" t="s">
        <v>11238</v>
      </c>
      <c r="G1081" t="s">
        <v>11239</v>
      </c>
      <c r="H1081" t="s">
        <v>11240</v>
      </c>
      <c r="I1081" t="s">
        <v>8558</v>
      </c>
      <c r="J1081" t="s">
        <v>11241</v>
      </c>
      <c r="K1081" t="s">
        <v>1845</v>
      </c>
      <c r="L1081" t="s">
        <v>808</v>
      </c>
      <c r="M1081" t="s">
        <v>5</v>
      </c>
      <c r="N1081">
        <v>13760</v>
      </c>
      <c r="O1081" t="s">
        <v>8556</v>
      </c>
      <c r="P1081">
        <v>42.106499999999997</v>
      </c>
      <c r="Q1081">
        <v>-76.046499999999995</v>
      </c>
      <c r="R1081">
        <v>8</v>
      </c>
      <c r="U1081" t="s">
        <v>8554</v>
      </c>
      <c r="V1081" t="s">
        <v>8558</v>
      </c>
      <c r="W1081" t="s">
        <v>4792</v>
      </c>
      <c r="X1081" t="s">
        <v>808</v>
      </c>
      <c r="Y1081" t="s">
        <v>5</v>
      </c>
      <c r="Z1081" t="s">
        <v>7932</v>
      </c>
      <c r="AA1081">
        <v>46093</v>
      </c>
      <c r="AB1081" t="s">
        <v>313</v>
      </c>
      <c r="AC1081" t="s">
        <v>11242</v>
      </c>
      <c r="AD1081">
        <v>31</v>
      </c>
      <c r="AF1081" t="s">
        <v>8559</v>
      </c>
      <c r="AG1081" t="s">
        <v>8560</v>
      </c>
      <c r="AH1081" t="s">
        <v>11243</v>
      </c>
    </row>
    <row r="1082" spans="1:39">
      <c r="A1082">
        <v>10001</v>
      </c>
      <c r="B1082" t="s">
        <v>174</v>
      </c>
      <c r="D1082" t="s">
        <v>5300</v>
      </c>
      <c r="E1082" t="s">
        <v>176</v>
      </c>
      <c r="G1082" t="s">
        <v>5301</v>
      </c>
      <c r="H1082" t="s">
        <v>5302</v>
      </c>
      <c r="I1082" t="s">
        <v>4035</v>
      </c>
      <c r="J1082" t="s">
        <v>5303</v>
      </c>
      <c r="K1082" t="s">
        <v>1403</v>
      </c>
      <c r="L1082" t="s">
        <v>436</v>
      </c>
      <c r="M1082" t="s">
        <v>5</v>
      </c>
      <c r="N1082">
        <v>48108</v>
      </c>
      <c r="O1082" t="s">
        <v>5304</v>
      </c>
      <c r="P1082">
        <v>42.219504971898402</v>
      </c>
      <c r="Q1082">
        <v>-83.732322386930704</v>
      </c>
      <c r="U1082" t="s">
        <v>5305</v>
      </c>
      <c r="V1082" t="s">
        <v>4035</v>
      </c>
      <c r="W1082" t="s">
        <v>2034</v>
      </c>
      <c r="X1082" t="s">
        <v>170</v>
      </c>
      <c r="Y1082" t="s">
        <v>5</v>
      </c>
      <c r="Z1082" t="s">
        <v>172</v>
      </c>
      <c r="AA1082">
        <v>44435</v>
      </c>
      <c r="AB1082" t="s">
        <v>5306</v>
      </c>
      <c r="AC1082" t="s">
        <v>5307</v>
      </c>
      <c r="AD1082">
        <v>28</v>
      </c>
      <c r="AE1082" t="s">
        <v>5308</v>
      </c>
      <c r="AM1082" t="s">
        <v>5309</v>
      </c>
    </row>
    <row r="1083" spans="1:39">
      <c r="A1083">
        <v>10002</v>
      </c>
      <c r="B1083" t="s">
        <v>174</v>
      </c>
      <c r="D1083" t="s">
        <v>5310</v>
      </c>
      <c r="E1083" t="s">
        <v>164</v>
      </c>
      <c r="G1083" t="s">
        <v>5301</v>
      </c>
      <c r="H1083" t="s">
        <v>5311</v>
      </c>
      <c r="I1083" t="s">
        <v>5312</v>
      </c>
      <c r="J1083" t="s">
        <v>5313</v>
      </c>
      <c r="K1083" t="s">
        <v>981</v>
      </c>
      <c r="L1083" t="s">
        <v>740</v>
      </c>
      <c r="M1083" t="s">
        <v>5</v>
      </c>
      <c r="N1083">
        <v>2108</v>
      </c>
      <c r="O1083" t="s">
        <v>5314</v>
      </c>
      <c r="P1083">
        <v>42.358608407155501</v>
      </c>
      <c r="Q1083">
        <v>-71.058423132552207</v>
      </c>
      <c r="R1083">
        <v>3</v>
      </c>
      <c r="U1083" t="s">
        <v>5315</v>
      </c>
      <c r="V1083" t="s">
        <v>5312</v>
      </c>
      <c r="W1083" t="s">
        <v>3453</v>
      </c>
      <c r="X1083" t="s">
        <v>5316</v>
      </c>
      <c r="Y1083" t="s">
        <v>5317</v>
      </c>
      <c r="Z1083" t="s">
        <v>172</v>
      </c>
      <c r="AA1083">
        <v>45289</v>
      </c>
      <c r="AB1083" t="s">
        <v>5318</v>
      </c>
      <c r="AC1083" t="s">
        <v>5319</v>
      </c>
      <c r="AD1083">
        <v>15</v>
      </c>
      <c r="AM1083" t="s">
        <v>5309</v>
      </c>
    </row>
    <row r="1084" spans="1:39">
      <c r="A1084">
        <v>10003</v>
      </c>
      <c r="B1084" t="s">
        <v>174</v>
      </c>
      <c r="D1084" t="s">
        <v>5320</v>
      </c>
      <c r="E1084" t="s">
        <v>164</v>
      </c>
      <c r="G1084" t="s">
        <v>5301</v>
      </c>
      <c r="H1084" t="s">
        <v>5311</v>
      </c>
      <c r="I1084" t="s">
        <v>5312</v>
      </c>
      <c r="J1084" t="s">
        <v>5321</v>
      </c>
      <c r="K1084" t="s">
        <v>5322</v>
      </c>
      <c r="L1084" t="s">
        <v>959</v>
      </c>
      <c r="M1084" t="s">
        <v>5</v>
      </c>
      <c r="N1084">
        <v>59771</v>
      </c>
      <c r="O1084" t="s">
        <v>5314</v>
      </c>
      <c r="P1084">
        <v>45.680298871043803</v>
      </c>
      <c r="Q1084">
        <v>-111.040000056496</v>
      </c>
      <c r="R1084">
        <v>1</v>
      </c>
      <c r="U1084" t="s">
        <v>5315</v>
      </c>
      <c r="V1084" t="s">
        <v>5312</v>
      </c>
      <c r="W1084" t="s">
        <v>3453</v>
      </c>
      <c r="X1084" t="s">
        <v>5316</v>
      </c>
      <c r="Y1084" t="s">
        <v>5317</v>
      </c>
      <c r="Z1084" t="s">
        <v>172</v>
      </c>
      <c r="AA1084">
        <v>45289</v>
      </c>
      <c r="AB1084" t="s">
        <v>5318</v>
      </c>
      <c r="AC1084" t="s">
        <v>5319</v>
      </c>
      <c r="AD1084">
        <v>15</v>
      </c>
      <c r="AM1084" t="s">
        <v>5309</v>
      </c>
    </row>
    <row r="1085" spans="1:39">
      <c r="A1085">
        <v>10004</v>
      </c>
      <c r="B1085" t="s">
        <v>174</v>
      </c>
      <c r="D1085" t="s">
        <v>7776</v>
      </c>
      <c r="E1085" t="s">
        <v>176</v>
      </c>
      <c r="G1085" t="s">
        <v>5301</v>
      </c>
      <c r="H1085" t="s">
        <v>7777</v>
      </c>
      <c r="I1085" t="s">
        <v>7778</v>
      </c>
      <c r="J1085" t="s">
        <v>7780</v>
      </c>
      <c r="K1085" t="s">
        <v>4814</v>
      </c>
      <c r="L1085" t="s">
        <v>740</v>
      </c>
      <c r="M1085" t="s">
        <v>5</v>
      </c>
      <c r="N1085" t="s">
        <v>5180</v>
      </c>
      <c r="P1085">
        <v>42.529819285599302</v>
      </c>
      <c r="Q1085">
        <v>-71.144072921710901</v>
      </c>
      <c r="U1085" t="s">
        <v>7779</v>
      </c>
      <c r="V1085" t="s">
        <v>7778</v>
      </c>
      <c r="W1085" t="s">
        <v>4814</v>
      </c>
      <c r="X1085" t="s">
        <v>740</v>
      </c>
      <c r="Y1085" t="s">
        <v>5</v>
      </c>
      <c r="Z1085" t="s">
        <v>760</v>
      </c>
      <c r="AA1085">
        <v>45528</v>
      </c>
      <c r="AC1085" t="s">
        <v>8006</v>
      </c>
      <c r="AD1085">
        <v>18</v>
      </c>
      <c r="AE1085" t="s">
        <v>8154</v>
      </c>
      <c r="AM1085" t="s">
        <v>5309</v>
      </c>
    </row>
    <row r="1086" spans="1:39">
      <c r="A1086">
        <v>10005</v>
      </c>
      <c r="B1086" t="s">
        <v>174</v>
      </c>
      <c r="D1086" t="s">
        <v>5323</v>
      </c>
      <c r="E1086" t="s">
        <v>164</v>
      </c>
      <c r="G1086" t="s">
        <v>5301</v>
      </c>
      <c r="H1086" t="s">
        <v>5324</v>
      </c>
      <c r="I1086" t="s">
        <v>5325</v>
      </c>
      <c r="J1086" t="s">
        <v>5326</v>
      </c>
      <c r="K1086" t="s">
        <v>5327</v>
      </c>
      <c r="L1086" t="s">
        <v>1300</v>
      </c>
      <c r="M1086" t="s">
        <v>5</v>
      </c>
      <c r="N1086">
        <v>15317</v>
      </c>
      <c r="O1086" t="s">
        <v>5328</v>
      </c>
      <c r="P1086">
        <v>40.271978912346398</v>
      </c>
      <c r="Q1086">
        <v>-80.165964951090999</v>
      </c>
      <c r="U1086" t="s">
        <v>5329</v>
      </c>
      <c r="V1086" t="s">
        <v>5325</v>
      </c>
      <c r="W1086" t="s">
        <v>5327</v>
      </c>
      <c r="X1086" t="s">
        <v>1300</v>
      </c>
      <c r="Y1086" t="s">
        <v>5</v>
      </c>
      <c r="Z1086" t="s">
        <v>172</v>
      </c>
      <c r="AA1086">
        <v>44376</v>
      </c>
      <c r="AB1086" t="s">
        <v>5330</v>
      </c>
      <c r="AC1086" t="s">
        <v>5331</v>
      </c>
      <c r="AD1086">
        <v>14</v>
      </c>
      <c r="AE1086" t="s">
        <v>5332</v>
      </c>
      <c r="AJ1086" t="s">
        <v>5333</v>
      </c>
      <c r="AM1086" t="s">
        <v>5309</v>
      </c>
    </row>
    <row r="1087" spans="1:39">
      <c r="A1087">
        <v>10006</v>
      </c>
      <c r="B1087" t="s">
        <v>174</v>
      </c>
      <c r="D1087" t="s">
        <v>5334</v>
      </c>
      <c r="E1087" t="s">
        <v>164</v>
      </c>
      <c r="G1087" t="s">
        <v>5301</v>
      </c>
      <c r="H1087" t="s">
        <v>5335</v>
      </c>
      <c r="I1087" t="s">
        <v>5336</v>
      </c>
      <c r="J1087" t="s">
        <v>5337</v>
      </c>
      <c r="K1087" t="s">
        <v>4320</v>
      </c>
      <c r="L1087" t="s">
        <v>723</v>
      </c>
      <c r="M1087" t="s">
        <v>5</v>
      </c>
      <c r="N1087">
        <v>80302</v>
      </c>
      <c r="O1087" t="s">
        <v>5338</v>
      </c>
      <c r="P1087">
        <v>40.016584247842403</v>
      </c>
      <c r="Q1087">
        <v>-105.280159075577</v>
      </c>
      <c r="R1087">
        <v>40</v>
      </c>
      <c r="U1087" t="s">
        <v>5334</v>
      </c>
      <c r="V1087" t="s">
        <v>5336</v>
      </c>
      <c r="W1087" t="s">
        <v>4320</v>
      </c>
      <c r="X1087" t="s">
        <v>723</v>
      </c>
      <c r="Y1087" t="s">
        <v>5</v>
      </c>
      <c r="Z1087" t="s">
        <v>172</v>
      </c>
      <c r="AA1087">
        <v>44779</v>
      </c>
      <c r="AB1087" t="s">
        <v>5339</v>
      </c>
      <c r="AC1087" t="s">
        <v>5340</v>
      </c>
      <c r="AD1087">
        <v>26</v>
      </c>
      <c r="AE1087" t="s">
        <v>5341</v>
      </c>
      <c r="AJ1087" t="s">
        <v>5342</v>
      </c>
      <c r="AM1087" t="s">
        <v>5309</v>
      </c>
    </row>
    <row r="1088" spans="1:39">
      <c r="A1088">
        <v>10007</v>
      </c>
      <c r="B1088" t="s">
        <v>174</v>
      </c>
      <c r="D1088" t="s">
        <v>3362</v>
      </c>
      <c r="E1088" t="s">
        <v>176</v>
      </c>
      <c r="G1088" t="s">
        <v>5301</v>
      </c>
      <c r="H1088" t="s">
        <v>5343</v>
      </c>
      <c r="I1088" t="s">
        <v>3363</v>
      </c>
      <c r="J1088" t="s">
        <v>3364</v>
      </c>
      <c r="K1088" t="s">
        <v>491</v>
      </c>
      <c r="L1088" t="s">
        <v>487</v>
      </c>
      <c r="M1088" t="s">
        <v>5</v>
      </c>
      <c r="N1088">
        <v>63123</v>
      </c>
      <c r="O1088" t="s">
        <v>3365</v>
      </c>
      <c r="P1088">
        <v>38.525190795696098</v>
      </c>
      <c r="Q1088">
        <v>-90.332894315494698</v>
      </c>
      <c r="R1088">
        <v>92</v>
      </c>
      <c r="U1088" t="s">
        <v>3366</v>
      </c>
      <c r="V1088" t="s">
        <v>3367</v>
      </c>
      <c r="W1088" t="s">
        <v>3368</v>
      </c>
      <c r="X1088" t="s">
        <v>3369</v>
      </c>
      <c r="Y1088" t="s">
        <v>3370</v>
      </c>
      <c r="Z1088" t="s">
        <v>172</v>
      </c>
      <c r="AA1088">
        <v>44376</v>
      </c>
      <c r="AB1088" t="s">
        <v>5344</v>
      </c>
      <c r="AC1088" t="s">
        <v>5345</v>
      </c>
      <c r="AD1088">
        <v>16</v>
      </c>
      <c r="AE1088" t="s">
        <v>5346</v>
      </c>
      <c r="AJ1088" t="s">
        <v>3373</v>
      </c>
      <c r="AM1088" t="s">
        <v>5309</v>
      </c>
    </row>
    <row r="1089" spans="1:39">
      <c r="A1089">
        <v>10008</v>
      </c>
      <c r="B1089" t="s">
        <v>174</v>
      </c>
      <c r="D1089" t="s">
        <v>5347</v>
      </c>
      <c r="E1089" t="s">
        <v>164</v>
      </c>
      <c r="G1089" t="s">
        <v>5348</v>
      </c>
      <c r="H1089" t="s">
        <v>5349</v>
      </c>
      <c r="I1089" t="s">
        <v>5350</v>
      </c>
      <c r="J1089" t="s">
        <v>5351</v>
      </c>
      <c r="K1089" t="s">
        <v>5352</v>
      </c>
      <c r="L1089" t="s">
        <v>2352</v>
      </c>
      <c r="M1089" t="s">
        <v>5</v>
      </c>
      <c r="N1089" t="s">
        <v>5353</v>
      </c>
      <c r="O1089" t="s">
        <v>5354</v>
      </c>
      <c r="R1089">
        <v>36</v>
      </c>
      <c r="U1089" t="s">
        <v>5347</v>
      </c>
      <c r="V1089" t="s">
        <v>5350</v>
      </c>
      <c r="W1089" t="s">
        <v>5352</v>
      </c>
      <c r="X1089" t="s">
        <v>2352</v>
      </c>
      <c r="Y1089" t="s">
        <v>5</v>
      </c>
      <c r="Z1089" t="s">
        <v>172</v>
      </c>
      <c r="AA1089">
        <v>44779</v>
      </c>
      <c r="AB1089" t="s">
        <v>5355</v>
      </c>
      <c r="AC1089" t="s">
        <v>5356</v>
      </c>
      <c r="AD1089">
        <v>12</v>
      </c>
      <c r="AE1089" t="s">
        <v>5357</v>
      </c>
      <c r="AJ1089" t="s">
        <v>5358</v>
      </c>
      <c r="AM1089" t="s">
        <v>5309</v>
      </c>
    </row>
    <row r="1090" spans="1:39">
      <c r="A1090">
        <v>10009</v>
      </c>
      <c r="B1090" t="s">
        <v>174</v>
      </c>
      <c r="D1090" t="s">
        <v>7569</v>
      </c>
      <c r="E1090" t="s">
        <v>176</v>
      </c>
      <c r="G1090" t="s">
        <v>5301</v>
      </c>
      <c r="H1090" t="s">
        <v>5516</v>
      </c>
      <c r="I1090" t="s">
        <v>7570</v>
      </c>
      <c r="J1090" t="s">
        <v>7571</v>
      </c>
      <c r="K1090" t="s">
        <v>5624</v>
      </c>
      <c r="L1090" t="s">
        <v>170</v>
      </c>
      <c r="M1090" t="s">
        <v>5</v>
      </c>
      <c r="N1090">
        <v>94108</v>
      </c>
      <c r="R1090">
        <v>10</v>
      </c>
      <c r="U1090" t="s">
        <v>7569</v>
      </c>
      <c r="V1090" t="s">
        <v>7570</v>
      </c>
      <c r="W1090" t="s">
        <v>5624</v>
      </c>
      <c r="X1090" t="s">
        <v>170</v>
      </c>
      <c r="Y1090" t="s">
        <v>5</v>
      </c>
      <c r="Z1090" t="s">
        <v>7759</v>
      </c>
      <c r="AA1090">
        <v>45475</v>
      </c>
      <c r="AC1090" t="s">
        <v>8151</v>
      </c>
      <c r="AD1090">
        <v>20</v>
      </c>
      <c r="AH1090">
        <v>0</v>
      </c>
      <c r="AJ1090" t="s">
        <v>7570</v>
      </c>
      <c r="AM1090" t="s">
        <v>5309</v>
      </c>
    </row>
    <row r="1091" spans="1:39">
      <c r="A1091">
        <v>10010</v>
      </c>
      <c r="B1091" t="s">
        <v>174</v>
      </c>
      <c r="D1091" t="s">
        <v>5359</v>
      </c>
      <c r="E1091" t="s">
        <v>164</v>
      </c>
      <c r="G1091" t="s">
        <v>5301</v>
      </c>
      <c r="H1091" t="s">
        <v>5360</v>
      </c>
      <c r="I1091" t="s">
        <v>5361</v>
      </c>
      <c r="J1091" t="s">
        <v>5362</v>
      </c>
      <c r="K1091" t="s">
        <v>4447</v>
      </c>
      <c r="L1091" t="s">
        <v>740</v>
      </c>
      <c r="M1091" t="s">
        <v>5</v>
      </c>
      <c r="N1091" t="s">
        <v>4448</v>
      </c>
      <c r="O1091" t="s">
        <v>5363</v>
      </c>
      <c r="P1091">
        <v>42.485388858926299</v>
      </c>
      <c r="Q1091">
        <v>-71.212085987241593</v>
      </c>
      <c r="R1091">
        <v>20</v>
      </c>
      <c r="U1091" t="s">
        <v>5359</v>
      </c>
      <c r="V1091" t="s">
        <v>5361</v>
      </c>
      <c r="W1091" t="s">
        <v>2512</v>
      </c>
      <c r="X1091" t="s">
        <v>5364</v>
      </c>
      <c r="Y1091" t="s">
        <v>2514</v>
      </c>
      <c r="Z1091" t="s">
        <v>172</v>
      </c>
      <c r="AA1091">
        <v>44779</v>
      </c>
      <c r="AB1091" t="s">
        <v>5365</v>
      </c>
      <c r="AC1091" t="s">
        <v>5366</v>
      </c>
      <c r="AD1091">
        <v>10</v>
      </c>
      <c r="AE1091" t="s">
        <v>5367</v>
      </c>
      <c r="AJ1091" t="s">
        <v>5361</v>
      </c>
      <c r="AM1091" t="s">
        <v>5309</v>
      </c>
    </row>
    <row r="1092" spans="1:39">
      <c r="A1092">
        <v>10011</v>
      </c>
      <c r="B1092" t="s">
        <v>174</v>
      </c>
      <c r="D1092" t="s">
        <v>7610</v>
      </c>
      <c r="E1092" t="s">
        <v>176</v>
      </c>
      <c r="G1092" t="s">
        <v>5301</v>
      </c>
      <c r="H1092" t="s">
        <v>7837</v>
      </c>
      <c r="I1092" t="s">
        <v>7611</v>
      </c>
      <c r="J1092" t="s">
        <v>7838</v>
      </c>
      <c r="K1092" t="s">
        <v>7839</v>
      </c>
      <c r="L1092" t="s">
        <v>170</v>
      </c>
      <c r="M1092" t="s">
        <v>5</v>
      </c>
      <c r="N1092">
        <v>94133</v>
      </c>
      <c r="R1092">
        <v>10</v>
      </c>
      <c r="U1092" t="s">
        <v>7610</v>
      </c>
      <c r="V1092" t="s">
        <v>7611</v>
      </c>
      <c r="W1092" t="s">
        <v>7839</v>
      </c>
      <c r="X1092" t="s">
        <v>170</v>
      </c>
      <c r="Y1092" t="s">
        <v>5</v>
      </c>
      <c r="Z1092" t="s">
        <v>6334</v>
      </c>
      <c r="AB1092" t="s">
        <v>7611</v>
      </c>
      <c r="AC1092" t="s">
        <v>8152</v>
      </c>
      <c r="AD1092">
        <v>27</v>
      </c>
      <c r="AF1092" t="s">
        <v>7840</v>
      </c>
      <c r="AG1092" t="s">
        <v>7841</v>
      </c>
      <c r="AH1092" t="s">
        <v>7842</v>
      </c>
      <c r="AJ1092" t="s">
        <v>7611</v>
      </c>
      <c r="AM1092" t="s">
        <v>5309</v>
      </c>
    </row>
    <row r="1093" spans="1:39">
      <c r="A1093">
        <v>10012</v>
      </c>
      <c r="B1093" t="s">
        <v>174</v>
      </c>
      <c r="D1093" t="s">
        <v>5368</v>
      </c>
      <c r="E1093" t="s">
        <v>164</v>
      </c>
      <c r="G1093" t="s">
        <v>5301</v>
      </c>
      <c r="H1093" t="s">
        <v>5369</v>
      </c>
      <c r="I1093" t="s">
        <v>5370</v>
      </c>
      <c r="J1093" t="s">
        <v>5371</v>
      </c>
      <c r="K1093" t="s">
        <v>4684</v>
      </c>
      <c r="L1093" t="s">
        <v>740</v>
      </c>
      <c r="M1093" t="s">
        <v>5</v>
      </c>
      <c r="N1093" t="s">
        <v>5039</v>
      </c>
      <c r="O1093" t="s">
        <v>5372</v>
      </c>
      <c r="P1093">
        <v>42.402192894131403</v>
      </c>
      <c r="Q1093">
        <v>-71.258857002588201</v>
      </c>
      <c r="R1093">
        <v>6670</v>
      </c>
      <c r="U1093" t="s">
        <v>5373</v>
      </c>
      <c r="V1093" t="s">
        <v>5370</v>
      </c>
      <c r="W1093" t="s">
        <v>5374</v>
      </c>
      <c r="X1093" t="s">
        <v>2056</v>
      </c>
      <c r="Y1093" t="s">
        <v>2057</v>
      </c>
      <c r="Z1093" t="s">
        <v>172</v>
      </c>
      <c r="AA1093">
        <v>44376</v>
      </c>
      <c r="AB1093" t="s">
        <v>5375</v>
      </c>
      <c r="AC1093" t="s">
        <v>5376</v>
      </c>
      <c r="AD1093">
        <v>29</v>
      </c>
      <c r="AE1093" t="s">
        <v>5377</v>
      </c>
      <c r="AJ1093" t="s">
        <v>5378</v>
      </c>
      <c r="AM1093" t="s">
        <v>5309</v>
      </c>
    </row>
    <row r="1094" spans="1:39">
      <c r="A1094">
        <v>10013</v>
      </c>
      <c r="B1094" t="s">
        <v>174</v>
      </c>
      <c r="D1094" t="s">
        <v>5379</v>
      </c>
      <c r="E1094" t="s">
        <v>176</v>
      </c>
      <c r="G1094" t="s">
        <v>5301</v>
      </c>
      <c r="H1094" t="s">
        <v>5380</v>
      </c>
      <c r="I1094" t="s">
        <v>5381</v>
      </c>
      <c r="J1094" t="s">
        <v>5382</v>
      </c>
      <c r="K1094" t="s">
        <v>1712</v>
      </c>
      <c r="L1094" t="s">
        <v>214</v>
      </c>
      <c r="M1094" t="s">
        <v>6</v>
      </c>
      <c r="N1094" t="s">
        <v>5383</v>
      </c>
      <c r="O1094" t="s">
        <v>5384</v>
      </c>
      <c r="P1094">
        <v>43.622348545328201</v>
      </c>
      <c r="Q1094">
        <v>-79.667930356413905</v>
      </c>
      <c r="R1094">
        <v>63</v>
      </c>
      <c r="U1094" t="s">
        <v>5379</v>
      </c>
      <c r="V1094" t="s">
        <v>5381</v>
      </c>
      <c r="W1094" t="s">
        <v>1712</v>
      </c>
      <c r="X1094" t="s">
        <v>214</v>
      </c>
      <c r="Y1094" t="s">
        <v>6</v>
      </c>
      <c r="Z1094" t="s">
        <v>172</v>
      </c>
      <c r="AA1094">
        <v>44801</v>
      </c>
      <c r="AB1094" t="s">
        <v>5385</v>
      </c>
      <c r="AC1094" t="s">
        <v>5386</v>
      </c>
      <c r="AD1094">
        <v>30</v>
      </c>
      <c r="AJ1094" t="s">
        <v>5387</v>
      </c>
      <c r="AM1094" t="s">
        <v>5309</v>
      </c>
    </row>
    <row r="1095" spans="1:39">
      <c r="A1095">
        <v>10014</v>
      </c>
      <c r="B1095" t="s">
        <v>174</v>
      </c>
      <c r="D1095" t="s">
        <v>5379</v>
      </c>
      <c r="E1095" t="s">
        <v>176</v>
      </c>
      <c r="G1095" t="s">
        <v>5301</v>
      </c>
      <c r="H1095" t="s">
        <v>5380</v>
      </c>
      <c r="I1095" t="s">
        <v>5381</v>
      </c>
      <c r="J1095" t="s">
        <v>5388</v>
      </c>
      <c r="K1095" t="s">
        <v>5389</v>
      </c>
      <c r="L1095" t="s">
        <v>755</v>
      </c>
      <c r="M1095" t="s">
        <v>5</v>
      </c>
      <c r="N1095" t="s">
        <v>5390</v>
      </c>
      <c r="O1095" t="s">
        <v>5384</v>
      </c>
      <c r="P1095">
        <v>33.110091921518297</v>
      </c>
      <c r="Q1095">
        <v>-96.817264202795997</v>
      </c>
      <c r="R1095">
        <v>97</v>
      </c>
      <c r="U1095" t="s">
        <v>5379</v>
      </c>
      <c r="V1095" t="s">
        <v>5381</v>
      </c>
      <c r="W1095" t="s">
        <v>1712</v>
      </c>
      <c r="X1095" t="s">
        <v>214</v>
      </c>
      <c r="Y1095" t="s">
        <v>6</v>
      </c>
      <c r="Z1095" t="s">
        <v>172</v>
      </c>
      <c r="AA1095">
        <v>44801</v>
      </c>
      <c r="AB1095" t="s">
        <v>5391</v>
      </c>
      <c r="AC1095" t="s">
        <v>5386</v>
      </c>
      <c r="AD1095">
        <v>30</v>
      </c>
      <c r="AJ1095" t="s">
        <v>5387</v>
      </c>
      <c r="AM1095" t="s">
        <v>5309</v>
      </c>
    </row>
    <row r="1096" spans="1:39">
      <c r="A1096">
        <v>10015</v>
      </c>
      <c r="B1096" t="s">
        <v>174</v>
      </c>
      <c r="D1096" t="s">
        <v>5392</v>
      </c>
      <c r="E1096" t="s">
        <v>164</v>
      </c>
      <c r="G1096" t="s">
        <v>5301</v>
      </c>
      <c r="H1096" t="s">
        <v>5393</v>
      </c>
      <c r="I1096" t="s">
        <v>5394</v>
      </c>
      <c r="J1096" t="s">
        <v>5395</v>
      </c>
      <c r="K1096" t="s">
        <v>3387</v>
      </c>
      <c r="L1096" t="s">
        <v>436</v>
      </c>
      <c r="M1096" t="s">
        <v>5</v>
      </c>
      <c r="N1096">
        <v>48170</v>
      </c>
      <c r="O1096" t="s">
        <v>5396</v>
      </c>
      <c r="P1096">
        <v>42.3914713653717</v>
      </c>
      <c r="Q1096">
        <v>-83.484952400737996</v>
      </c>
      <c r="R1096">
        <v>124</v>
      </c>
      <c r="U1096" t="s">
        <v>5397</v>
      </c>
      <c r="V1096" t="s">
        <v>5398</v>
      </c>
      <c r="W1096" t="s">
        <v>1605</v>
      </c>
      <c r="X1096" t="s">
        <v>1606</v>
      </c>
      <c r="Y1096" t="s">
        <v>907</v>
      </c>
      <c r="Z1096" t="s">
        <v>172</v>
      </c>
      <c r="AA1096">
        <v>44376</v>
      </c>
      <c r="AB1096" t="s">
        <v>5399</v>
      </c>
      <c r="AC1096" t="s">
        <v>5400</v>
      </c>
      <c r="AD1096">
        <v>29</v>
      </c>
      <c r="AE1096" t="s">
        <v>5401</v>
      </c>
      <c r="AJ1096" t="s">
        <v>5394</v>
      </c>
      <c r="AM1096" t="s">
        <v>5309</v>
      </c>
    </row>
    <row r="1097" spans="1:39">
      <c r="A1097">
        <v>10016</v>
      </c>
      <c r="B1097" t="s">
        <v>174</v>
      </c>
      <c r="D1097" t="s">
        <v>5402</v>
      </c>
      <c r="E1097" t="s">
        <v>164</v>
      </c>
      <c r="G1097" t="s">
        <v>5301</v>
      </c>
      <c r="H1097" t="s">
        <v>5403</v>
      </c>
      <c r="I1097" t="s">
        <v>5404</v>
      </c>
      <c r="J1097" t="s">
        <v>5405</v>
      </c>
      <c r="K1097" t="s">
        <v>5406</v>
      </c>
      <c r="L1097" t="s">
        <v>836</v>
      </c>
      <c r="M1097" t="s">
        <v>5</v>
      </c>
      <c r="N1097">
        <v>60559</v>
      </c>
      <c r="O1097" t="s">
        <v>5407</v>
      </c>
      <c r="P1097">
        <v>41.820511112275902</v>
      </c>
      <c r="Q1097">
        <v>-87.961340875626504</v>
      </c>
      <c r="R1097">
        <v>114</v>
      </c>
      <c r="U1097" t="s">
        <v>5408</v>
      </c>
      <c r="V1097" t="s">
        <v>5409</v>
      </c>
      <c r="W1097" t="s">
        <v>5406</v>
      </c>
      <c r="X1097" t="s">
        <v>836</v>
      </c>
      <c r="Y1097" t="s">
        <v>5</v>
      </c>
      <c r="Z1097" t="s">
        <v>172</v>
      </c>
      <c r="AA1097">
        <v>44376</v>
      </c>
      <c r="AB1097" t="s">
        <v>5410</v>
      </c>
      <c r="AC1097" t="s">
        <v>5411</v>
      </c>
      <c r="AD1097">
        <v>23</v>
      </c>
      <c r="AE1097" t="s">
        <v>5412</v>
      </c>
      <c r="AJ1097" t="s">
        <v>5404</v>
      </c>
      <c r="AM1097" t="s">
        <v>5309</v>
      </c>
    </row>
    <row r="1098" spans="1:39">
      <c r="A1098">
        <v>10017</v>
      </c>
      <c r="B1098" t="s">
        <v>174</v>
      </c>
      <c r="D1098" t="s">
        <v>5413</v>
      </c>
      <c r="E1098" t="s">
        <v>164</v>
      </c>
      <c r="G1098" t="s">
        <v>5348</v>
      </c>
      <c r="H1098" t="s">
        <v>8155</v>
      </c>
      <c r="I1098" t="s">
        <v>5414</v>
      </c>
      <c r="J1098" t="s">
        <v>5415</v>
      </c>
      <c r="K1098" t="s">
        <v>4388</v>
      </c>
      <c r="L1098" t="s">
        <v>4389</v>
      </c>
      <c r="M1098" t="s">
        <v>5</v>
      </c>
      <c r="N1098" t="s">
        <v>4390</v>
      </c>
      <c r="P1098">
        <v>41.588470491246802</v>
      </c>
      <c r="Q1098">
        <v>-71.430165261429195</v>
      </c>
      <c r="R1098">
        <v>150</v>
      </c>
      <c r="U1098" t="s">
        <v>5416</v>
      </c>
      <c r="V1098" t="s">
        <v>5417</v>
      </c>
      <c r="W1098" t="s">
        <v>2512</v>
      </c>
      <c r="Y1098" t="s">
        <v>2514</v>
      </c>
      <c r="Z1098" t="s">
        <v>172</v>
      </c>
      <c r="AA1098">
        <v>45339</v>
      </c>
      <c r="AB1098" t="s">
        <v>5418</v>
      </c>
      <c r="AC1098" t="s">
        <v>8156</v>
      </c>
      <c r="AD1098">
        <v>30</v>
      </c>
      <c r="AF1098" t="s">
        <v>5419</v>
      </c>
      <c r="AG1098" t="s">
        <v>5420</v>
      </c>
      <c r="AM1098" t="s">
        <v>5309</v>
      </c>
    </row>
    <row r="1099" spans="1:39">
      <c r="A1099">
        <v>10018</v>
      </c>
      <c r="B1099" t="s">
        <v>174</v>
      </c>
      <c r="D1099" t="s">
        <v>2731</v>
      </c>
      <c r="E1099" t="s">
        <v>164</v>
      </c>
      <c r="G1099" t="s">
        <v>5348</v>
      </c>
      <c r="H1099" t="s">
        <v>5421</v>
      </c>
      <c r="I1099" t="s">
        <v>2733</v>
      </c>
      <c r="J1099" t="s">
        <v>2734</v>
      </c>
      <c r="K1099" t="s">
        <v>1483</v>
      </c>
      <c r="L1099" t="s">
        <v>755</v>
      </c>
      <c r="M1099" t="s">
        <v>5</v>
      </c>
      <c r="N1099">
        <v>28202</v>
      </c>
      <c r="O1099" t="s">
        <v>2735</v>
      </c>
      <c r="P1099">
        <v>29.7424134917134</v>
      </c>
      <c r="Q1099">
        <v>-95.560475946623797</v>
      </c>
      <c r="R1099">
        <v>850</v>
      </c>
      <c r="U1099" t="s">
        <v>2731</v>
      </c>
      <c r="V1099" t="s">
        <v>2733</v>
      </c>
      <c r="W1099" t="s">
        <v>187</v>
      </c>
      <c r="X1099" t="s">
        <v>188</v>
      </c>
      <c r="Y1099" t="s">
        <v>5</v>
      </c>
      <c r="Z1099" t="s">
        <v>172</v>
      </c>
      <c r="AA1099">
        <v>45295</v>
      </c>
      <c r="AB1099" t="s">
        <v>2736</v>
      </c>
      <c r="AC1099" t="s">
        <v>2737</v>
      </c>
      <c r="AD1099">
        <v>27</v>
      </c>
      <c r="AF1099" t="s">
        <v>2748</v>
      </c>
      <c r="AG1099" t="s">
        <v>2749</v>
      </c>
      <c r="AH1099" t="s">
        <v>2750</v>
      </c>
      <c r="AJ1099" t="s">
        <v>2738</v>
      </c>
      <c r="AM1099" t="s">
        <v>5309</v>
      </c>
    </row>
    <row r="1100" spans="1:39">
      <c r="A1100">
        <v>10019</v>
      </c>
      <c r="B1100" t="s">
        <v>174</v>
      </c>
      <c r="D1100" t="s">
        <v>5422</v>
      </c>
      <c r="E1100" t="s">
        <v>164</v>
      </c>
      <c r="G1100" t="s">
        <v>5423</v>
      </c>
      <c r="H1100" t="s">
        <v>5424</v>
      </c>
      <c r="I1100" t="s">
        <v>5425</v>
      </c>
      <c r="J1100" t="s">
        <v>5426</v>
      </c>
      <c r="K1100" t="s">
        <v>1483</v>
      </c>
      <c r="L1100" t="s">
        <v>755</v>
      </c>
      <c r="M1100" t="s">
        <v>5</v>
      </c>
      <c r="N1100">
        <v>77079</v>
      </c>
      <c r="O1100" t="s">
        <v>5427</v>
      </c>
      <c r="P1100">
        <v>29.783085845677299</v>
      </c>
      <c r="Q1100">
        <v>-95.630669310974</v>
      </c>
      <c r="R1100">
        <v>2400</v>
      </c>
      <c r="U1100" t="s">
        <v>5428</v>
      </c>
      <c r="V1100" t="s">
        <v>5425</v>
      </c>
      <c r="W1100" t="s">
        <v>279</v>
      </c>
      <c r="X1100" t="s">
        <v>279</v>
      </c>
      <c r="Y1100" t="s">
        <v>311</v>
      </c>
      <c r="Z1100" t="s">
        <v>172</v>
      </c>
      <c r="AA1100">
        <v>44376</v>
      </c>
      <c r="AB1100" t="s">
        <v>5429</v>
      </c>
      <c r="AC1100" t="s">
        <v>5430</v>
      </c>
      <c r="AD1100">
        <v>22</v>
      </c>
      <c r="AE1100" t="s">
        <v>5431</v>
      </c>
      <c r="AJ1100" t="s">
        <v>5432</v>
      </c>
      <c r="AM1100" t="s">
        <v>5309</v>
      </c>
    </row>
    <row r="1101" spans="1:39">
      <c r="A1101">
        <v>10020</v>
      </c>
      <c r="B1101" t="s">
        <v>174</v>
      </c>
      <c r="D1101" t="s">
        <v>5433</v>
      </c>
      <c r="E1101" t="s">
        <v>164</v>
      </c>
      <c r="G1101" t="s">
        <v>5301</v>
      </c>
      <c r="H1101" t="s">
        <v>5434</v>
      </c>
      <c r="I1101" t="s">
        <v>5435</v>
      </c>
      <c r="J1101" t="s">
        <v>5436</v>
      </c>
      <c r="K1101" t="s">
        <v>4583</v>
      </c>
      <c r="L1101" t="s">
        <v>755</v>
      </c>
      <c r="M1101" t="s">
        <v>5</v>
      </c>
      <c r="N1101">
        <v>78229</v>
      </c>
      <c r="O1101" t="s">
        <v>5437</v>
      </c>
      <c r="P1101">
        <v>29.503042097078598</v>
      </c>
      <c r="Q1101">
        <v>-98.556970975873398</v>
      </c>
      <c r="R1101">
        <v>8</v>
      </c>
      <c r="U1101" t="s">
        <v>5438</v>
      </c>
      <c r="V1101" t="s">
        <v>5435</v>
      </c>
      <c r="W1101" t="s">
        <v>4583</v>
      </c>
      <c r="X1101" t="s">
        <v>755</v>
      </c>
      <c r="Y1101" t="s">
        <v>5</v>
      </c>
      <c r="Z1101" t="s">
        <v>172</v>
      </c>
      <c r="AA1101">
        <v>44779</v>
      </c>
      <c r="AB1101" t="s">
        <v>5439</v>
      </c>
      <c r="AC1101" t="s">
        <v>5440</v>
      </c>
      <c r="AD1101">
        <v>18</v>
      </c>
      <c r="AE1101" t="s">
        <v>5441</v>
      </c>
      <c r="AJ1101" t="s">
        <v>5435</v>
      </c>
      <c r="AM1101" t="s">
        <v>5309</v>
      </c>
    </row>
    <row r="1102" spans="1:39">
      <c r="A1102">
        <v>10021</v>
      </c>
      <c r="B1102" t="s">
        <v>174</v>
      </c>
      <c r="D1102" t="s">
        <v>5442</v>
      </c>
      <c r="E1102" t="s">
        <v>164</v>
      </c>
      <c r="G1102" t="s">
        <v>5301</v>
      </c>
      <c r="H1102" t="s">
        <v>5443</v>
      </c>
      <c r="I1102" t="s">
        <v>5444</v>
      </c>
      <c r="J1102" t="s">
        <v>5445</v>
      </c>
      <c r="K1102" t="s">
        <v>2938</v>
      </c>
      <c r="L1102" t="s">
        <v>214</v>
      </c>
      <c r="M1102" t="s">
        <v>6</v>
      </c>
      <c r="N1102" t="s">
        <v>5446</v>
      </c>
      <c r="O1102" t="s">
        <v>5447</v>
      </c>
      <c r="P1102">
        <v>43.506106840471098</v>
      </c>
      <c r="Q1102">
        <v>-80.547734002542995</v>
      </c>
      <c r="R1102">
        <v>142</v>
      </c>
      <c r="U1102" t="s">
        <v>5442</v>
      </c>
      <c r="V1102" t="s">
        <v>5448</v>
      </c>
      <c r="W1102" t="s">
        <v>2938</v>
      </c>
      <c r="X1102" t="s">
        <v>214</v>
      </c>
      <c r="Y1102" t="s">
        <v>6</v>
      </c>
      <c r="Z1102" t="s">
        <v>172</v>
      </c>
      <c r="AA1102">
        <v>44376</v>
      </c>
      <c r="AB1102" t="s">
        <v>5449</v>
      </c>
      <c r="AC1102" t="s">
        <v>5450</v>
      </c>
      <c r="AD1102">
        <v>21</v>
      </c>
      <c r="AE1102" t="s">
        <v>5451</v>
      </c>
      <c r="AJ1102" t="s">
        <v>5452</v>
      </c>
      <c r="AM1102" t="s">
        <v>5309</v>
      </c>
    </row>
    <row r="1103" spans="1:39">
      <c r="A1103">
        <v>10022</v>
      </c>
      <c r="B1103" t="s">
        <v>174</v>
      </c>
      <c r="D1103" t="s">
        <v>5453</v>
      </c>
      <c r="E1103" t="s">
        <v>164</v>
      </c>
      <c r="G1103" t="s">
        <v>5301</v>
      </c>
      <c r="H1103" t="s">
        <v>5454</v>
      </c>
      <c r="I1103" t="s">
        <v>5455</v>
      </c>
      <c r="J1103" t="s">
        <v>5456</v>
      </c>
      <c r="K1103" t="s">
        <v>5457</v>
      </c>
      <c r="L1103" t="s">
        <v>740</v>
      </c>
      <c r="M1103" t="s">
        <v>5</v>
      </c>
      <c r="N1103" t="s">
        <v>5458</v>
      </c>
      <c r="O1103" t="s">
        <v>5459</v>
      </c>
      <c r="P1103">
        <v>42.299484733696303</v>
      </c>
      <c r="Q1103">
        <v>-71.350841817935603</v>
      </c>
      <c r="R1103">
        <v>4200</v>
      </c>
      <c r="U1103" t="s">
        <v>5453</v>
      </c>
      <c r="V1103" t="s">
        <v>5460</v>
      </c>
      <c r="W1103" t="s">
        <v>5457</v>
      </c>
      <c r="X1103" t="s">
        <v>740</v>
      </c>
      <c r="Y1103" t="s">
        <v>5</v>
      </c>
      <c r="Z1103" t="s">
        <v>172</v>
      </c>
      <c r="AA1103">
        <v>44376</v>
      </c>
      <c r="AB1103" t="s">
        <v>5461</v>
      </c>
      <c r="AC1103" t="s">
        <v>5462</v>
      </c>
      <c r="AD1103">
        <v>30</v>
      </c>
      <c r="AJ1103" t="s">
        <v>5455</v>
      </c>
      <c r="AM1103" t="s">
        <v>5309</v>
      </c>
    </row>
    <row r="1104" spans="1:39">
      <c r="A1104">
        <v>10023</v>
      </c>
      <c r="B1104" t="s">
        <v>174</v>
      </c>
      <c r="D1104" t="s">
        <v>7967</v>
      </c>
      <c r="E1104" t="s">
        <v>164</v>
      </c>
      <c r="G1104" t="s">
        <v>5301</v>
      </c>
      <c r="H1104" t="s">
        <v>7968</v>
      </c>
      <c r="I1104" t="s">
        <v>7969</v>
      </c>
      <c r="J1104" t="s">
        <v>7970</v>
      </c>
      <c r="K1104" t="s">
        <v>4320</v>
      </c>
      <c r="L1104" t="s">
        <v>723</v>
      </c>
      <c r="M1104" t="s">
        <v>5</v>
      </c>
      <c r="N1104">
        <v>80302</v>
      </c>
      <c r="P1104">
        <v>40.014328880033801</v>
      </c>
      <c r="Q1104">
        <v>-105.294417239727</v>
      </c>
      <c r="R1104">
        <v>25</v>
      </c>
      <c r="U1104" t="s">
        <v>7967</v>
      </c>
      <c r="V1104" t="s">
        <v>7969</v>
      </c>
      <c r="W1104" t="s">
        <v>4320</v>
      </c>
      <c r="X1104" t="s">
        <v>723</v>
      </c>
      <c r="Y1104" t="s">
        <v>5</v>
      </c>
      <c r="Z1104" t="s">
        <v>7984</v>
      </c>
      <c r="AB1104" t="s">
        <v>7972</v>
      </c>
      <c r="AC1104" t="s">
        <v>8157</v>
      </c>
      <c r="AD1104">
        <v>11</v>
      </c>
      <c r="AF1104" t="s">
        <v>7973</v>
      </c>
      <c r="AG1104" t="s">
        <v>7974</v>
      </c>
      <c r="AH1104" t="s">
        <v>7971</v>
      </c>
      <c r="AJ1104" t="s">
        <v>8686</v>
      </c>
      <c r="AM1104" t="s">
        <v>5309</v>
      </c>
    </row>
    <row r="1105" spans="1:39">
      <c r="A1105">
        <v>10024</v>
      </c>
      <c r="B1105" t="s">
        <v>174</v>
      </c>
      <c r="D1105" t="s">
        <v>5463</v>
      </c>
      <c r="E1105" t="s">
        <v>164</v>
      </c>
      <c r="G1105" t="s">
        <v>5301</v>
      </c>
      <c r="H1105" t="s">
        <v>5464</v>
      </c>
      <c r="I1105" t="s">
        <v>5465</v>
      </c>
      <c r="J1105" t="s">
        <v>5466</v>
      </c>
      <c r="K1105" t="s">
        <v>1403</v>
      </c>
      <c r="L1105" t="s">
        <v>436</v>
      </c>
      <c r="M1105" t="s">
        <v>5</v>
      </c>
      <c r="N1105">
        <v>48104</v>
      </c>
      <c r="O1105" t="s">
        <v>5467</v>
      </c>
      <c r="P1105">
        <v>42.284007315064301</v>
      </c>
      <c r="Q1105">
        <v>-83.747902629578206</v>
      </c>
      <c r="R1105">
        <v>100</v>
      </c>
      <c r="U1105" t="s">
        <v>5463</v>
      </c>
      <c r="V1105" t="s">
        <v>5465</v>
      </c>
      <c r="W1105" t="s">
        <v>5468</v>
      </c>
      <c r="X1105" t="s">
        <v>5469</v>
      </c>
      <c r="Y1105" t="s">
        <v>2514</v>
      </c>
      <c r="Z1105" t="s">
        <v>172</v>
      </c>
      <c r="AA1105">
        <v>44435</v>
      </c>
      <c r="AB1105" t="s">
        <v>5470</v>
      </c>
      <c r="AC1105" t="s">
        <v>5471</v>
      </c>
      <c r="AD1105">
        <v>21</v>
      </c>
      <c r="AE1105" t="s">
        <v>5472</v>
      </c>
      <c r="AJ1105" t="s">
        <v>5473</v>
      </c>
      <c r="AM1105" t="s">
        <v>5309</v>
      </c>
    </row>
    <row r="1106" spans="1:39">
      <c r="A1106">
        <v>10025</v>
      </c>
      <c r="B1106" t="s">
        <v>174</v>
      </c>
      <c r="D1106" t="s">
        <v>7579</v>
      </c>
      <c r="E1106" t="s">
        <v>176</v>
      </c>
      <c r="G1106" t="s">
        <v>7519</v>
      </c>
      <c r="H1106" t="s">
        <v>5301</v>
      </c>
      <c r="I1106" t="s">
        <v>7580</v>
      </c>
      <c r="J1106" t="s">
        <v>7581</v>
      </c>
      <c r="K1106" t="s">
        <v>855</v>
      </c>
      <c r="L1106" t="s">
        <v>170</v>
      </c>
      <c r="M1106" t="s">
        <v>5</v>
      </c>
      <c r="N1106">
        <v>95050</v>
      </c>
      <c r="O1106" t="s">
        <v>7582</v>
      </c>
      <c r="P1106">
        <v>37.37086</v>
      </c>
      <c r="Q1106">
        <v>-121.94488</v>
      </c>
      <c r="R1106">
        <v>365</v>
      </c>
      <c r="U1106" t="s">
        <v>7583</v>
      </c>
      <c r="V1106" t="s">
        <v>7580</v>
      </c>
      <c r="W1106" t="s">
        <v>855</v>
      </c>
      <c r="X1106" t="s">
        <v>170</v>
      </c>
      <c r="Y1106" t="s">
        <v>5</v>
      </c>
      <c r="Z1106" t="s">
        <v>7853</v>
      </c>
      <c r="AB1106" t="s">
        <v>7580</v>
      </c>
      <c r="AC1106" t="s">
        <v>7856</v>
      </c>
      <c r="AD1106">
        <v>29</v>
      </c>
      <c r="AE1106" t="s">
        <v>7858</v>
      </c>
      <c r="AH1106">
        <v>0</v>
      </c>
      <c r="AI1106" t="s">
        <v>7584</v>
      </c>
      <c r="AJ1106" t="s">
        <v>7580</v>
      </c>
      <c r="AM1106" t="s">
        <v>5309</v>
      </c>
    </row>
    <row r="1107" spans="1:39">
      <c r="A1107">
        <v>10026</v>
      </c>
      <c r="B1107" t="s">
        <v>174</v>
      </c>
      <c r="D1107" t="s">
        <v>5474</v>
      </c>
      <c r="E1107" t="s">
        <v>164</v>
      </c>
      <c r="G1107" t="s">
        <v>5301</v>
      </c>
      <c r="H1107" t="s">
        <v>5475</v>
      </c>
      <c r="I1107" t="s">
        <v>5476</v>
      </c>
      <c r="J1107" t="s">
        <v>5477</v>
      </c>
      <c r="K1107" t="s">
        <v>2034</v>
      </c>
      <c r="L1107" t="s">
        <v>170</v>
      </c>
      <c r="M1107" t="s">
        <v>5</v>
      </c>
      <c r="N1107">
        <v>95131</v>
      </c>
      <c r="O1107" t="s">
        <v>5478</v>
      </c>
      <c r="P1107">
        <v>37.382518307821996</v>
      </c>
      <c r="Q1107">
        <v>-121.918740518012</v>
      </c>
      <c r="R1107">
        <v>41</v>
      </c>
      <c r="U1107" t="s">
        <v>5474</v>
      </c>
      <c r="V1107" t="s">
        <v>5476</v>
      </c>
      <c r="W1107" t="s">
        <v>2034</v>
      </c>
      <c r="X1107" t="s">
        <v>170</v>
      </c>
      <c r="Y1107" t="s">
        <v>5</v>
      </c>
      <c r="Z1107" t="s">
        <v>172</v>
      </c>
      <c r="AA1107">
        <v>44801</v>
      </c>
      <c r="AB1107" t="s">
        <v>5479</v>
      </c>
      <c r="AC1107" t="s">
        <v>5480</v>
      </c>
      <c r="AD1107">
        <v>26</v>
      </c>
      <c r="AE1107" t="s">
        <v>5481</v>
      </c>
      <c r="AJ1107" t="s">
        <v>5482</v>
      </c>
      <c r="AM1107" t="s">
        <v>5309</v>
      </c>
    </row>
    <row r="1108" spans="1:39">
      <c r="A1108">
        <v>10027</v>
      </c>
      <c r="B1108" t="s">
        <v>174</v>
      </c>
      <c r="D1108" t="s">
        <v>5483</v>
      </c>
      <c r="E1108" t="s">
        <v>176</v>
      </c>
      <c r="G1108" t="s">
        <v>5301</v>
      </c>
      <c r="H1108" t="s">
        <v>5484</v>
      </c>
      <c r="I1108" t="s">
        <v>5485</v>
      </c>
      <c r="J1108" t="s">
        <v>5486</v>
      </c>
      <c r="K1108" t="s">
        <v>5487</v>
      </c>
      <c r="L1108" t="s">
        <v>842</v>
      </c>
      <c r="M1108" t="s">
        <v>5</v>
      </c>
      <c r="N1108">
        <v>30097</v>
      </c>
      <c r="O1108" t="s">
        <v>5488</v>
      </c>
      <c r="P1108">
        <v>34.062648013299203</v>
      </c>
      <c r="Q1108">
        <v>-84.172982818114207</v>
      </c>
      <c r="R1108">
        <v>1000</v>
      </c>
      <c r="U1108" t="s">
        <v>5489</v>
      </c>
      <c r="V1108" t="s">
        <v>5485</v>
      </c>
      <c r="W1108" t="s">
        <v>5490</v>
      </c>
      <c r="X1108" t="s">
        <v>170</v>
      </c>
      <c r="Y1108" t="s">
        <v>5</v>
      </c>
      <c r="Z1108" t="s">
        <v>172</v>
      </c>
      <c r="AA1108">
        <v>44801</v>
      </c>
      <c r="AB1108" t="s">
        <v>5491</v>
      </c>
      <c r="AC1108" t="s">
        <v>5492</v>
      </c>
      <c r="AD1108">
        <v>12</v>
      </c>
      <c r="AE1108" t="s">
        <v>5493</v>
      </c>
      <c r="AJ1108" t="s">
        <v>5494</v>
      </c>
      <c r="AM1108" t="s">
        <v>5309</v>
      </c>
    </row>
    <row r="1109" spans="1:39">
      <c r="A1109">
        <v>10028</v>
      </c>
      <c r="B1109" t="s">
        <v>174</v>
      </c>
      <c r="D1109" t="s">
        <v>8681</v>
      </c>
      <c r="E1109" t="s">
        <v>164</v>
      </c>
      <c r="G1109" t="s">
        <v>5301</v>
      </c>
      <c r="H1109" t="s">
        <v>8682</v>
      </c>
      <c r="I1109" t="s">
        <v>8683</v>
      </c>
      <c r="J1109" t="s">
        <v>8684</v>
      </c>
      <c r="K1109" t="s">
        <v>4891</v>
      </c>
      <c r="L1109" t="s">
        <v>170</v>
      </c>
      <c r="M1109" t="s">
        <v>5</v>
      </c>
      <c r="N1109">
        <v>94301</v>
      </c>
      <c r="P1109">
        <v>37.442104823105701</v>
      </c>
      <c r="Q1109">
        <v>-122.16028121592301</v>
      </c>
      <c r="R1109">
        <v>286</v>
      </c>
      <c r="U1109" t="s">
        <v>8681</v>
      </c>
      <c r="V1109" t="s">
        <v>8683</v>
      </c>
      <c r="W1109" t="s">
        <v>4891</v>
      </c>
      <c r="X1109" t="s">
        <v>170</v>
      </c>
      <c r="Y1109" t="s">
        <v>5</v>
      </c>
      <c r="Z1109" t="s">
        <v>7932</v>
      </c>
      <c r="AA1109">
        <v>45689</v>
      </c>
      <c r="AB1109" t="s">
        <v>8685</v>
      </c>
      <c r="AC1109" t="s">
        <v>9012</v>
      </c>
      <c r="AD1109">
        <v>19</v>
      </c>
      <c r="AM1109" t="s">
        <v>5309</v>
      </c>
    </row>
    <row r="1110" spans="1:39">
      <c r="A1110">
        <v>10029</v>
      </c>
      <c r="B1110" t="s">
        <v>174</v>
      </c>
      <c r="D1110" t="s">
        <v>5495</v>
      </c>
      <c r="E1110" t="s">
        <v>164</v>
      </c>
      <c r="G1110" t="s">
        <v>5301</v>
      </c>
      <c r="H1110" t="s">
        <v>5496</v>
      </c>
      <c r="I1110" t="s">
        <v>5497</v>
      </c>
      <c r="J1110" t="s">
        <v>5498</v>
      </c>
      <c r="K1110" t="s">
        <v>3821</v>
      </c>
      <c r="L1110" t="s">
        <v>808</v>
      </c>
      <c r="M1110" t="s">
        <v>5</v>
      </c>
      <c r="N1110">
        <v>10013</v>
      </c>
      <c r="O1110" t="s">
        <v>5499</v>
      </c>
      <c r="P1110">
        <v>40.720195945277197</v>
      </c>
      <c r="Q1110">
        <v>-74.006121717883005</v>
      </c>
      <c r="R1110">
        <v>14</v>
      </c>
      <c r="U1110" t="s">
        <v>5495</v>
      </c>
      <c r="V1110" t="s">
        <v>5497</v>
      </c>
      <c r="W1110" t="s">
        <v>3821</v>
      </c>
      <c r="X1110" t="s">
        <v>808</v>
      </c>
      <c r="Y1110" t="s">
        <v>5</v>
      </c>
      <c r="Z1110" t="s">
        <v>172</v>
      </c>
      <c r="AA1110">
        <v>44779</v>
      </c>
      <c r="AB1110" t="s">
        <v>5500</v>
      </c>
      <c r="AC1110" t="s">
        <v>5501</v>
      </c>
      <c r="AD1110">
        <v>29</v>
      </c>
      <c r="AE1110" t="s">
        <v>5502</v>
      </c>
      <c r="AJ1110" t="s">
        <v>5503</v>
      </c>
      <c r="AM1110" t="s">
        <v>5309</v>
      </c>
    </row>
    <row r="1111" spans="1:39">
      <c r="A1111">
        <v>10030</v>
      </c>
      <c r="B1111" t="s">
        <v>174</v>
      </c>
      <c r="D1111" t="s">
        <v>5504</v>
      </c>
      <c r="E1111" t="s">
        <v>164</v>
      </c>
      <c r="G1111" t="s">
        <v>5301</v>
      </c>
      <c r="H1111" t="s">
        <v>5505</v>
      </c>
      <c r="I1111" t="s">
        <v>5506</v>
      </c>
      <c r="J1111" t="s">
        <v>5507</v>
      </c>
      <c r="K1111" t="s">
        <v>4133</v>
      </c>
      <c r="L1111" t="s">
        <v>4134</v>
      </c>
      <c r="M1111" t="s">
        <v>5</v>
      </c>
      <c r="N1111">
        <v>20001</v>
      </c>
      <c r="O1111" t="s">
        <v>5508</v>
      </c>
      <c r="P1111">
        <v>38.894775383813602</v>
      </c>
      <c r="Q1111">
        <v>-77.011237602725302</v>
      </c>
      <c r="U1111" t="s">
        <v>5509</v>
      </c>
      <c r="V1111" t="s">
        <v>5510</v>
      </c>
      <c r="W1111" t="s">
        <v>1605</v>
      </c>
      <c r="X1111" t="s">
        <v>1606</v>
      </c>
      <c r="Y1111" t="s">
        <v>907</v>
      </c>
      <c r="Z1111" t="s">
        <v>172</v>
      </c>
      <c r="AA1111">
        <v>44376</v>
      </c>
      <c r="AB1111" t="s">
        <v>5511</v>
      </c>
      <c r="AC1111" t="s">
        <v>5512</v>
      </c>
      <c r="AD1111">
        <v>30</v>
      </c>
      <c r="AE1111" t="s">
        <v>5513</v>
      </c>
      <c r="AJ1111" t="s">
        <v>5514</v>
      </c>
      <c r="AM1111" t="s">
        <v>5309</v>
      </c>
    </row>
    <row r="1112" spans="1:39">
      <c r="A1112">
        <v>10031</v>
      </c>
      <c r="B1112" t="s">
        <v>174</v>
      </c>
      <c r="D1112" t="s">
        <v>7572</v>
      </c>
      <c r="E1112" t="s">
        <v>164</v>
      </c>
      <c r="G1112" t="s">
        <v>5301</v>
      </c>
      <c r="H1112" t="s">
        <v>7887</v>
      </c>
      <c r="I1112" t="s">
        <v>7573</v>
      </c>
      <c r="J1112" t="s">
        <v>7574</v>
      </c>
      <c r="K1112" t="s">
        <v>835</v>
      </c>
      <c r="L1112" t="s">
        <v>836</v>
      </c>
      <c r="M1112" t="s">
        <v>5</v>
      </c>
      <c r="N1112">
        <v>60601</v>
      </c>
      <c r="O1112" t="s">
        <v>7575</v>
      </c>
      <c r="P1112">
        <v>41.884981258416701</v>
      </c>
      <c r="Q1112">
        <v>-87.624960704337795</v>
      </c>
      <c r="R1112">
        <v>100</v>
      </c>
      <c r="U1112" t="s">
        <v>7572</v>
      </c>
      <c r="V1112" t="s">
        <v>7573</v>
      </c>
      <c r="W1112" t="s">
        <v>1605</v>
      </c>
      <c r="Y1112" t="s">
        <v>907</v>
      </c>
      <c r="Z1112" t="s">
        <v>7853</v>
      </c>
      <c r="AB1112" t="s">
        <v>7576</v>
      </c>
      <c r="AC1112" t="s">
        <v>8153</v>
      </c>
      <c r="AD1112">
        <v>29</v>
      </c>
      <c r="AE1112" t="s">
        <v>7886</v>
      </c>
      <c r="AH1112">
        <v>0</v>
      </c>
      <c r="AI1112" t="s">
        <v>7578</v>
      </c>
      <c r="AJ1112" t="s">
        <v>7577</v>
      </c>
      <c r="AM1112" t="s">
        <v>5309</v>
      </c>
    </row>
    <row r="1113" spans="1:39">
      <c r="A1113">
        <v>10032</v>
      </c>
      <c r="B1113" t="s">
        <v>174</v>
      </c>
      <c r="D1113" t="s">
        <v>5515</v>
      </c>
      <c r="E1113" t="s">
        <v>176</v>
      </c>
      <c r="G1113" t="s">
        <v>5301</v>
      </c>
      <c r="H1113" t="s">
        <v>5516</v>
      </c>
      <c r="I1113" t="s">
        <v>5517</v>
      </c>
      <c r="J1113" t="s">
        <v>5518</v>
      </c>
      <c r="K1113" t="s">
        <v>5519</v>
      </c>
      <c r="L1113" t="s">
        <v>170</v>
      </c>
      <c r="M1113" t="s">
        <v>5</v>
      </c>
      <c r="N1113">
        <v>95014</v>
      </c>
      <c r="O1113" t="s">
        <v>5520</v>
      </c>
      <c r="P1113">
        <v>37.321978320239801</v>
      </c>
      <c r="Q1113">
        <v>-122.035032416159</v>
      </c>
      <c r="R1113">
        <v>28</v>
      </c>
      <c r="U1113" t="s">
        <v>5515</v>
      </c>
      <c r="V1113" t="s">
        <v>5517</v>
      </c>
      <c r="W1113" t="s">
        <v>5521</v>
      </c>
      <c r="X1113" t="s">
        <v>170</v>
      </c>
      <c r="Y1113" t="s">
        <v>5</v>
      </c>
      <c r="Z1113" t="s">
        <v>172</v>
      </c>
      <c r="AA1113">
        <v>44801</v>
      </c>
      <c r="AB1113" t="s">
        <v>5522</v>
      </c>
      <c r="AC1113" t="s">
        <v>5523</v>
      </c>
      <c r="AD1113">
        <v>30</v>
      </c>
      <c r="AE1113" t="s">
        <v>5524</v>
      </c>
      <c r="AJ1113" t="s">
        <v>5525</v>
      </c>
      <c r="AM1113" t="s">
        <v>5309</v>
      </c>
    </row>
    <row r="1114" spans="1:39">
      <c r="A1114">
        <v>10033</v>
      </c>
      <c r="B1114" t="s">
        <v>174</v>
      </c>
      <c r="D1114" t="s">
        <v>8870</v>
      </c>
      <c r="E1114" t="s">
        <v>164</v>
      </c>
      <c r="G1114" t="s">
        <v>5301</v>
      </c>
      <c r="H1114" t="s">
        <v>2282</v>
      </c>
      <c r="I1114" t="s">
        <v>8871</v>
      </c>
      <c r="J1114" t="s">
        <v>8872</v>
      </c>
      <c r="K1114" t="s">
        <v>8873</v>
      </c>
      <c r="L1114" t="s">
        <v>363</v>
      </c>
      <c r="M1114" t="s">
        <v>5</v>
      </c>
      <c r="N1114">
        <v>98105</v>
      </c>
      <c r="O1114" t="s">
        <v>8874</v>
      </c>
      <c r="P1114">
        <v>47.663899999999998</v>
      </c>
      <c r="Q1114">
        <v>-122.2906</v>
      </c>
      <c r="U1114" t="s">
        <v>8870</v>
      </c>
      <c r="V1114" t="s">
        <v>8871</v>
      </c>
      <c r="W1114" t="s">
        <v>8873</v>
      </c>
      <c r="X1114" t="s">
        <v>363</v>
      </c>
      <c r="Y1114" t="s">
        <v>5</v>
      </c>
      <c r="Z1114" t="s">
        <v>7932</v>
      </c>
      <c r="AA1114">
        <v>45692</v>
      </c>
      <c r="AB1114" t="s">
        <v>8875</v>
      </c>
      <c r="AC1114" t="s">
        <v>8876</v>
      </c>
      <c r="AD1114">
        <v>11</v>
      </c>
      <c r="AM1114" t="s">
        <v>5309</v>
      </c>
    </row>
    <row r="1115" spans="1:39">
      <c r="A1115">
        <v>10034</v>
      </c>
      <c r="B1115" t="s">
        <v>174</v>
      </c>
      <c r="D1115" t="s">
        <v>8886</v>
      </c>
      <c r="E1115" t="s">
        <v>164</v>
      </c>
      <c r="G1115" t="s">
        <v>5301</v>
      </c>
      <c r="H1115" t="s">
        <v>8887</v>
      </c>
      <c r="I1115" t="s">
        <v>8888</v>
      </c>
      <c r="J1115" t="s">
        <v>8889</v>
      </c>
      <c r="K1115" t="s">
        <v>4891</v>
      </c>
      <c r="L1115" t="s">
        <v>170</v>
      </c>
      <c r="M1115" t="s">
        <v>5</v>
      </c>
      <c r="N1115">
        <v>94302</v>
      </c>
      <c r="P1115">
        <v>37.445970730529297</v>
      </c>
      <c r="Q1115">
        <v>-122.159238417772</v>
      </c>
      <c r="U1115" t="s">
        <v>8886</v>
      </c>
      <c r="V1115" t="s">
        <v>8888</v>
      </c>
      <c r="W1115" t="s">
        <v>4891</v>
      </c>
      <c r="X1115" t="s">
        <v>170</v>
      </c>
      <c r="Y1115" t="s">
        <v>5</v>
      </c>
      <c r="Z1115" t="s">
        <v>7932</v>
      </c>
      <c r="AA1115">
        <v>45692</v>
      </c>
      <c r="AB1115" t="s">
        <v>8890</v>
      </c>
      <c r="AC1115" t="s">
        <v>8891</v>
      </c>
      <c r="AD1115">
        <v>13</v>
      </c>
      <c r="AM1115" t="s">
        <v>5309</v>
      </c>
    </row>
    <row r="1116" spans="1:39">
      <c r="A1116">
        <v>10035</v>
      </c>
      <c r="B1116" t="s">
        <v>174</v>
      </c>
      <c r="D1116" t="s">
        <v>9042</v>
      </c>
      <c r="I1116" t="s">
        <v>9043</v>
      </c>
      <c r="J1116" t="s">
        <v>9044</v>
      </c>
      <c r="K1116" t="s">
        <v>9045</v>
      </c>
      <c r="L1116" t="s">
        <v>170</v>
      </c>
      <c r="M1116" t="s">
        <v>5</v>
      </c>
      <c r="N1116">
        <v>94114</v>
      </c>
      <c r="P1116">
        <v>37.765046479002002</v>
      </c>
      <c r="Q1116">
        <v>-122.432047632932</v>
      </c>
      <c r="R1116">
        <v>7</v>
      </c>
      <c r="U1116" t="s">
        <v>9042</v>
      </c>
      <c r="V1116" t="s">
        <v>9043</v>
      </c>
      <c r="W1116" t="s">
        <v>9046</v>
      </c>
      <c r="X1116" t="s">
        <v>170</v>
      </c>
      <c r="Y1116" t="s">
        <v>5</v>
      </c>
      <c r="Z1116" t="s">
        <v>312</v>
      </c>
      <c r="AA1116">
        <v>45702</v>
      </c>
      <c r="AB1116" t="s">
        <v>9024</v>
      </c>
      <c r="AC1116" t="s">
        <v>9047</v>
      </c>
      <c r="AD1116">
        <v>30</v>
      </c>
      <c r="AM1116" t="s">
        <v>5309</v>
      </c>
    </row>
    <row r="1117" spans="1:39">
      <c r="A1117">
        <v>10036</v>
      </c>
      <c r="B1117" t="s">
        <v>174</v>
      </c>
      <c r="D1117" t="s">
        <v>10252</v>
      </c>
      <c r="E1117" t="s">
        <v>164</v>
      </c>
      <c r="G1117" t="s">
        <v>5301</v>
      </c>
      <c r="H1117" t="s">
        <v>10253</v>
      </c>
      <c r="I1117" t="s">
        <v>10254</v>
      </c>
      <c r="J1117" t="s">
        <v>10255</v>
      </c>
      <c r="K1117" t="s">
        <v>5624</v>
      </c>
      <c r="L1117" t="s">
        <v>170</v>
      </c>
      <c r="M1117" t="s">
        <v>5</v>
      </c>
      <c r="N1117">
        <v>94111</v>
      </c>
      <c r="O1117" t="s">
        <v>10256</v>
      </c>
      <c r="P1117">
        <v>37.794400000000003</v>
      </c>
      <c r="Q1117">
        <v>122.3991</v>
      </c>
      <c r="U1117" t="s">
        <v>10252</v>
      </c>
      <c r="V1117" t="s">
        <v>10254</v>
      </c>
      <c r="W1117" t="s">
        <v>9046</v>
      </c>
      <c r="X1117" t="s">
        <v>170</v>
      </c>
      <c r="Y1117" t="s">
        <v>5</v>
      </c>
      <c r="Z1117" t="s">
        <v>7932</v>
      </c>
      <c r="AA1117">
        <v>45924</v>
      </c>
      <c r="AB1117" t="s">
        <v>313</v>
      </c>
      <c r="AC1117" t="s">
        <v>10358</v>
      </c>
      <c r="AD1117">
        <v>29</v>
      </c>
      <c r="AF1117" t="s">
        <v>10257</v>
      </c>
      <c r="AG1117" t="s">
        <v>10258</v>
      </c>
      <c r="AH1117" t="s">
        <v>10256</v>
      </c>
      <c r="AM1117" t="s">
        <v>5309</v>
      </c>
    </row>
    <row r="1118" spans="1:39">
      <c r="A1118">
        <v>11001</v>
      </c>
      <c r="B1118" t="s">
        <v>174</v>
      </c>
      <c r="C1118" t="s">
        <v>732</v>
      </c>
      <c r="D1118" t="s">
        <v>6462</v>
      </c>
      <c r="E1118" t="s">
        <v>164</v>
      </c>
      <c r="G1118" t="s">
        <v>7234</v>
      </c>
      <c r="H1118" t="s">
        <v>8007</v>
      </c>
      <c r="I1118" t="s">
        <v>6463</v>
      </c>
      <c r="J1118" t="s">
        <v>6464</v>
      </c>
      <c r="K1118" t="s">
        <v>6465</v>
      </c>
      <c r="L1118" t="s">
        <v>6466</v>
      </c>
      <c r="M1118" t="s">
        <v>5</v>
      </c>
      <c r="N1118">
        <v>91745</v>
      </c>
      <c r="O1118" t="s">
        <v>6467</v>
      </c>
      <c r="P1118">
        <v>34.003025593350003</v>
      </c>
      <c r="Q1118">
        <v>-117.944598374862</v>
      </c>
      <c r="R1118">
        <v>100</v>
      </c>
      <c r="U1118" t="s">
        <v>6462</v>
      </c>
      <c r="V1118" t="s">
        <v>6463</v>
      </c>
      <c r="W1118" t="s">
        <v>3010</v>
      </c>
      <c r="X1118" t="s">
        <v>170</v>
      </c>
      <c r="Y1118" t="s">
        <v>5</v>
      </c>
      <c r="Z1118" t="s">
        <v>7759</v>
      </c>
      <c r="AB1118" t="s">
        <v>6463</v>
      </c>
      <c r="AC1118" t="s">
        <v>8158</v>
      </c>
      <c r="AD1118">
        <v>22</v>
      </c>
    </row>
    <row r="1119" spans="1:39">
      <c r="A1119">
        <v>11002</v>
      </c>
      <c r="B1119" t="s">
        <v>174</v>
      </c>
      <c r="C1119" t="s">
        <v>732</v>
      </c>
      <c r="D1119" t="s">
        <v>5526</v>
      </c>
      <c r="E1119" t="s">
        <v>164</v>
      </c>
      <c r="G1119" t="s">
        <v>5527</v>
      </c>
      <c r="H1119" t="s">
        <v>5528</v>
      </c>
      <c r="I1119" t="s">
        <v>5529</v>
      </c>
      <c r="J1119" t="s">
        <v>5530</v>
      </c>
      <c r="K1119" t="s">
        <v>1556</v>
      </c>
      <c r="L1119" t="s">
        <v>1045</v>
      </c>
      <c r="M1119" t="s">
        <v>5</v>
      </c>
      <c r="N1119">
        <v>85706</v>
      </c>
      <c r="O1119" t="s">
        <v>5531</v>
      </c>
      <c r="P1119">
        <v>32.135219928444499</v>
      </c>
      <c r="Q1119">
        <v>-110.919397829804</v>
      </c>
      <c r="R1119">
        <v>13</v>
      </c>
      <c r="U1119" t="s">
        <v>5532</v>
      </c>
      <c r="V1119" t="s">
        <v>5529</v>
      </c>
      <c r="W1119" t="s">
        <v>1556</v>
      </c>
      <c r="X1119" t="s">
        <v>1045</v>
      </c>
      <c r="Y1119" t="s">
        <v>5</v>
      </c>
      <c r="Z1119" t="s">
        <v>172</v>
      </c>
      <c r="AA1119">
        <v>44867</v>
      </c>
      <c r="AB1119" t="s">
        <v>5533</v>
      </c>
      <c r="AC1119" t="s">
        <v>5534</v>
      </c>
      <c r="AD1119">
        <v>27</v>
      </c>
      <c r="AJ1119" t="s">
        <v>5535</v>
      </c>
    </row>
    <row r="1120" spans="1:39">
      <c r="A1120">
        <v>11003</v>
      </c>
      <c r="B1120" t="s">
        <v>174</v>
      </c>
      <c r="C1120" t="s">
        <v>732</v>
      </c>
      <c r="D1120" t="s">
        <v>5526</v>
      </c>
      <c r="E1120" t="s">
        <v>164</v>
      </c>
      <c r="G1120" t="s">
        <v>5536</v>
      </c>
      <c r="H1120" t="s">
        <v>5537</v>
      </c>
      <c r="I1120" t="s">
        <v>5529</v>
      </c>
      <c r="J1120" t="s">
        <v>5530</v>
      </c>
      <c r="K1120" t="s">
        <v>1556</v>
      </c>
      <c r="L1120" t="s">
        <v>1045</v>
      </c>
      <c r="M1120" t="s">
        <v>5</v>
      </c>
      <c r="N1120">
        <v>85706</v>
      </c>
      <c r="O1120" t="s">
        <v>5531</v>
      </c>
      <c r="P1120">
        <v>32.135219928444499</v>
      </c>
      <c r="Q1120">
        <v>-110.919397829804</v>
      </c>
      <c r="R1120">
        <v>13</v>
      </c>
      <c r="U1120" t="s">
        <v>5532</v>
      </c>
      <c r="V1120" t="s">
        <v>5529</v>
      </c>
      <c r="W1120" t="s">
        <v>1556</v>
      </c>
      <c r="X1120" t="s">
        <v>1045</v>
      </c>
      <c r="Y1120" t="s">
        <v>5</v>
      </c>
      <c r="Z1120" t="s">
        <v>172</v>
      </c>
      <c r="AA1120">
        <v>44867</v>
      </c>
      <c r="AB1120" t="s">
        <v>5533</v>
      </c>
      <c r="AC1120" t="s">
        <v>5534</v>
      </c>
      <c r="AD1120">
        <v>27</v>
      </c>
      <c r="AJ1120" t="s">
        <v>5535</v>
      </c>
    </row>
    <row r="1121" spans="1:36">
      <c r="A1121">
        <v>11004</v>
      </c>
      <c r="B1121" t="s">
        <v>174</v>
      </c>
      <c r="C1121" t="s">
        <v>732</v>
      </c>
      <c r="D1121" t="s">
        <v>5154</v>
      </c>
      <c r="E1121" t="s">
        <v>164</v>
      </c>
      <c r="G1121" t="s">
        <v>5155</v>
      </c>
      <c r="H1121" t="s">
        <v>5156</v>
      </c>
      <c r="I1121" t="s">
        <v>5157</v>
      </c>
      <c r="J1121" t="s">
        <v>5158</v>
      </c>
      <c r="K1121" t="s">
        <v>5159</v>
      </c>
      <c r="L1121" t="s">
        <v>386</v>
      </c>
      <c r="M1121" t="s">
        <v>5</v>
      </c>
      <c r="N1121">
        <v>84098</v>
      </c>
      <c r="P1121">
        <v>40.748399691177902</v>
      </c>
      <c r="Q1121">
        <v>-111.563123520367</v>
      </c>
      <c r="R1121">
        <v>10</v>
      </c>
      <c r="U1121" t="s">
        <v>5160</v>
      </c>
      <c r="V1121" t="s">
        <v>5157</v>
      </c>
      <c r="W1121" t="s">
        <v>5159</v>
      </c>
      <c r="X1121" t="s">
        <v>386</v>
      </c>
      <c r="Y1121" t="s">
        <v>5</v>
      </c>
      <c r="Z1121" t="s">
        <v>172</v>
      </c>
      <c r="AA1121">
        <v>45092</v>
      </c>
      <c r="AB1121" t="s">
        <v>5161</v>
      </c>
      <c r="AC1121" t="s">
        <v>5538</v>
      </c>
      <c r="AD1121">
        <v>19</v>
      </c>
      <c r="AJ1121" t="s">
        <v>5539</v>
      </c>
    </row>
    <row r="1122" spans="1:36">
      <c r="A1122">
        <v>11005</v>
      </c>
      <c r="B1122" t="s">
        <v>174</v>
      </c>
      <c r="C1122" t="s">
        <v>7</v>
      </c>
      <c r="D1122" t="s">
        <v>5540</v>
      </c>
      <c r="E1122" t="s">
        <v>164</v>
      </c>
      <c r="G1122" t="s">
        <v>5541</v>
      </c>
      <c r="H1122" t="s">
        <v>5542</v>
      </c>
      <c r="I1122" t="s">
        <v>3367</v>
      </c>
      <c r="J1122" t="s">
        <v>3364</v>
      </c>
      <c r="K1122" t="s">
        <v>491</v>
      </c>
      <c r="L1122" t="s">
        <v>487</v>
      </c>
      <c r="M1122" t="s">
        <v>5</v>
      </c>
      <c r="N1122">
        <v>63123</v>
      </c>
      <c r="O1122" t="s">
        <v>3365</v>
      </c>
      <c r="P1122">
        <v>38.525295041657202</v>
      </c>
      <c r="Q1122">
        <v>-90.332958793253994</v>
      </c>
      <c r="R1122">
        <v>2</v>
      </c>
      <c r="U1122" t="s">
        <v>3366</v>
      </c>
      <c r="V1122" t="s">
        <v>3367</v>
      </c>
      <c r="W1122" t="s">
        <v>3369</v>
      </c>
      <c r="X1122" t="s">
        <v>5543</v>
      </c>
      <c r="Y1122" t="s">
        <v>3370</v>
      </c>
      <c r="Z1122" t="s">
        <v>172</v>
      </c>
      <c r="AA1122">
        <v>45092</v>
      </c>
      <c r="AC1122" t="s">
        <v>5544</v>
      </c>
      <c r="AD1122">
        <v>26</v>
      </c>
      <c r="AJ1122" t="s">
        <v>5545</v>
      </c>
    </row>
    <row r="1123" spans="1:36">
      <c r="A1123">
        <v>11006</v>
      </c>
      <c r="B1123" t="s">
        <v>174</v>
      </c>
      <c r="C1123" t="s">
        <v>7</v>
      </c>
      <c r="D1123" t="s">
        <v>5546</v>
      </c>
      <c r="E1123" t="s">
        <v>164</v>
      </c>
      <c r="G1123" t="s">
        <v>5541</v>
      </c>
      <c r="H1123" t="s">
        <v>5547</v>
      </c>
      <c r="I1123" t="s">
        <v>5548</v>
      </c>
      <c r="J1123" t="s">
        <v>5549</v>
      </c>
      <c r="K1123" t="s">
        <v>5550</v>
      </c>
      <c r="L1123" t="s">
        <v>386</v>
      </c>
      <c r="M1123" t="s">
        <v>5</v>
      </c>
      <c r="N1123">
        <v>84092</v>
      </c>
      <c r="O1123" t="s">
        <v>5551</v>
      </c>
      <c r="P1123">
        <v>40.565159328991598</v>
      </c>
      <c r="Q1123">
        <v>-111.828788093254</v>
      </c>
      <c r="R1123">
        <v>1</v>
      </c>
      <c r="U1123" t="s">
        <v>5552</v>
      </c>
      <c r="V1123" t="s">
        <v>5548</v>
      </c>
      <c r="W1123" t="s">
        <v>5553</v>
      </c>
      <c r="X1123" t="s">
        <v>5553</v>
      </c>
      <c r="Y1123" t="s">
        <v>327</v>
      </c>
      <c r="Z1123" t="s">
        <v>172</v>
      </c>
      <c r="AA1123">
        <v>45092</v>
      </c>
      <c r="AB1123" t="s">
        <v>5554</v>
      </c>
      <c r="AC1123" t="s">
        <v>5555</v>
      </c>
      <c r="AD1123">
        <v>19</v>
      </c>
      <c r="AJ1123" t="s">
        <v>5556</v>
      </c>
    </row>
    <row r="1124" spans="1:36">
      <c r="A1124">
        <v>11007</v>
      </c>
      <c r="B1124" t="s">
        <v>174</v>
      </c>
      <c r="C1124" t="s">
        <v>732</v>
      </c>
      <c r="D1124" t="s">
        <v>5557</v>
      </c>
      <c r="E1124" t="s">
        <v>176</v>
      </c>
      <c r="G1124" t="s">
        <v>4355</v>
      </c>
      <c r="H1124" t="s">
        <v>4355</v>
      </c>
      <c r="I1124" t="s">
        <v>5558</v>
      </c>
      <c r="J1124" t="s">
        <v>5559</v>
      </c>
      <c r="K1124" t="s">
        <v>5560</v>
      </c>
      <c r="L1124" t="s">
        <v>149</v>
      </c>
      <c r="M1124" t="s">
        <v>6</v>
      </c>
      <c r="N1124" t="s">
        <v>5561</v>
      </c>
      <c r="O1124" t="s">
        <v>5562</v>
      </c>
      <c r="P1124">
        <v>45.445678276993903</v>
      </c>
      <c r="Q1124">
        <v>-73.875020286826498</v>
      </c>
      <c r="R1124">
        <v>20</v>
      </c>
      <c r="U1124" t="s">
        <v>5563</v>
      </c>
      <c r="V1124" t="s">
        <v>5558</v>
      </c>
      <c r="W1124" t="s">
        <v>5560</v>
      </c>
      <c r="X1124" t="s">
        <v>149</v>
      </c>
      <c r="Y1124" t="s">
        <v>6</v>
      </c>
      <c r="Z1124" t="s">
        <v>172</v>
      </c>
      <c r="AA1124">
        <v>44430</v>
      </c>
      <c r="AB1124" t="s">
        <v>5564</v>
      </c>
      <c r="AC1124" t="s">
        <v>5565</v>
      </c>
      <c r="AD1124">
        <v>21</v>
      </c>
      <c r="AJ1124" t="s">
        <v>5566</v>
      </c>
    </row>
    <row r="1125" spans="1:36">
      <c r="A1125">
        <v>11008</v>
      </c>
      <c r="B1125" t="s">
        <v>174</v>
      </c>
      <c r="C1125" t="s">
        <v>732</v>
      </c>
      <c r="D1125" t="s">
        <v>5557</v>
      </c>
      <c r="E1125" t="s">
        <v>176</v>
      </c>
      <c r="G1125" t="s">
        <v>51</v>
      </c>
      <c r="H1125" t="s">
        <v>874</v>
      </c>
      <c r="I1125" t="s">
        <v>5558</v>
      </c>
      <c r="J1125" t="s">
        <v>5559</v>
      </c>
      <c r="K1125" t="s">
        <v>5560</v>
      </c>
      <c r="L1125" t="s">
        <v>149</v>
      </c>
      <c r="M1125" t="s">
        <v>6</v>
      </c>
      <c r="N1125" t="s">
        <v>5561</v>
      </c>
      <c r="O1125" t="s">
        <v>5562</v>
      </c>
      <c r="P1125">
        <v>45.445678276993903</v>
      </c>
      <c r="Q1125">
        <v>-73.875020286826498</v>
      </c>
      <c r="R1125">
        <v>20</v>
      </c>
      <c r="U1125" t="s">
        <v>5563</v>
      </c>
      <c r="V1125" t="s">
        <v>5558</v>
      </c>
      <c r="W1125" t="s">
        <v>5560</v>
      </c>
      <c r="X1125" t="s">
        <v>149</v>
      </c>
      <c r="Y1125" t="s">
        <v>6</v>
      </c>
      <c r="Z1125" t="s">
        <v>172</v>
      </c>
      <c r="AA1125">
        <v>44430</v>
      </c>
      <c r="AB1125" t="s">
        <v>5564</v>
      </c>
      <c r="AC1125" t="s">
        <v>5565</v>
      </c>
      <c r="AD1125">
        <v>21</v>
      </c>
      <c r="AJ1125" t="s">
        <v>5566</v>
      </c>
    </row>
    <row r="1126" spans="1:36">
      <c r="A1126">
        <v>11009</v>
      </c>
      <c r="B1126" t="s">
        <v>174</v>
      </c>
      <c r="C1126" t="s">
        <v>732</v>
      </c>
      <c r="D1126" t="s">
        <v>5557</v>
      </c>
      <c r="E1126" t="s">
        <v>176</v>
      </c>
      <c r="G1126" t="s">
        <v>51</v>
      </c>
      <c r="H1126" t="s">
        <v>1643</v>
      </c>
      <c r="I1126" t="s">
        <v>5558</v>
      </c>
      <c r="J1126" t="s">
        <v>5559</v>
      </c>
      <c r="K1126" t="s">
        <v>5560</v>
      </c>
      <c r="L1126" t="s">
        <v>149</v>
      </c>
      <c r="M1126" t="s">
        <v>6</v>
      </c>
      <c r="N1126" t="s">
        <v>5561</v>
      </c>
      <c r="O1126" t="s">
        <v>5562</v>
      </c>
      <c r="P1126">
        <v>45.445678276993903</v>
      </c>
      <c r="Q1126">
        <v>-73.875020286826498</v>
      </c>
      <c r="R1126">
        <v>20</v>
      </c>
      <c r="U1126" t="s">
        <v>5563</v>
      </c>
      <c r="V1126" t="s">
        <v>5558</v>
      </c>
      <c r="W1126" t="s">
        <v>5560</v>
      </c>
      <c r="X1126" t="s">
        <v>149</v>
      </c>
      <c r="Y1126" t="s">
        <v>6</v>
      </c>
      <c r="Z1126" t="s">
        <v>172</v>
      </c>
      <c r="AA1126">
        <v>44430</v>
      </c>
      <c r="AB1126" t="s">
        <v>5564</v>
      </c>
      <c r="AC1126" t="s">
        <v>5565</v>
      </c>
      <c r="AD1126">
        <v>21</v>
      </c>
      <c r="AJ1126" t="s">
        <v>5566</v>
      </c>
    </row>
    <row r="1127" spans="1:36">
      <c r="A1127">
        <v>11010</v>
      </c>
      <c r="B1127" t="s">
        <v>174</v>
      </c>
      <c r="C1127" t="s">
        <v>732</v>
      </c>
      <c r="D1127" t="s">
        <v>5557</v>
      </c>
      <c r="E1127" t="s">
        <v>176</v>
      </c>
      <c r="G1127" t="s">
        <v>51</v>
      </c>
      <c r="H1127" t="s">
        <v>5567</v>
      </c>
      <c r="I1127" t="s">
        <v>5558</v>
      </c>
      <c r="J1127" t="s">
        <v>5559</v>
      </c>
      <c r="K1127" t="s">
        <v>5560</v>
      </c>
      <c r="L1127" t="s">
        <v>149</v>
      </c>
      <c r="M1127" t="s">
        <v>6</v>
      </c>
      <c r="N1127" t="s">
        <v>5561</v>
      </c>
      <c r="O1127" t="s">
        <v>5562</v>
      </c>
      <c r="P1127">
        <v>45.445678276993903</v>
      </c>
      <c r="Q1127">
        <v>-73.875020286826498</v>
      </c>
      <c r="R1127">
        <v>20</v>
      </c>
      <c r="U1127" t="s">
        <v>5563</v>
      </c>
      <c r="V1127" t="s">
        <v>5558</v>
      </c>
      <c r="W1127" t="s">
        <v>5560</v>
      </c>
      <c r="X1127" t="s">
        <v>149</v>
      </c>
      <c r="Y1127" t="s">
        <v>6</v>
      </c>
      <c r="Z1127" t="s">
        <v>172</v>
      </c>
      <c r="AA1127">
        <v>44430</v>
      </c>
      <c r="AB1127" t="s">
        <v>5564</v>
      </c>
      <c r="AC1127" t="s">
        <v>5565</v>
      </c>
      <c r="AD1127">
        <v>21</v>
      </c>
      <c r="AJ1127" t="s">
        <v>5566</v>
      </c>
    </row>
    <row r="1128" spans="1:36">
      <c r="A1128">
        <v>11011</v>
      </c>
      <c r="B1128" t="s">
        <v>174</v>
      </c>
      <c r="C1128" t="s">
        <v>732</v>
      </c>
      <c r="D1128" t="s">
        <v>5557</v>
      </c>
      <c r="E1128" t="s">
        <v>176</v>
      </c>
      <c r="G1128" t="s">
        <v>51</v>
      </c>
      <c r="H1128" t="s">
        <v>1682</v>
      </c>
      <c r="I1128" t="s">
        <v>5558</v>
      </c>
      <c r="J1128" t="s">
        <v>5559</v>
      </c>
      <c r="K1128" t="s">
        <v>5560</v>
      </c>
      <c r="L1128" t="s">
        <v>149</v>
      </c>
      <c r="M1128" t="s">
        <v>6</v>
      </c>
      <c r="N1128" t="s">
        <v>5561</v>
      </c>
      <c r="O1128" t="s">
        <v>5562</v>
      </c>
      <c r="P1128">
        <v>45.445678276993903</v>
      </c>
      <c r="Q1128">
        <v>-73.875020286826498</v>
      </c>
      <c r="R1128">
        <v>20</v>
      </c>
      <c r="U1128" t="s">
        <v>5563</v>
      </c>
      <c r="V1128" t="s">
        <v>5558</v>
      </c>
      <c r="W1128" t="s">
        <v>5560</v>
      </c>
      <c r="X1128" t="s">
        <v>149</v>
      </c>
      <c r="Y1128" t="s">
        <v>6</v>
      </c>
      <c r="Z1128" t="s">
        <v>172</v>
      </c>
      <c r="AA1128">
        <v>44430</v>
      </c>
      <c r="AB1128" t="s">
        <v>5564</v>
      </c>
      <c r="AC1128" t="s">
        <v>5565</v>
      </c>
      <c r="AD1128">
        <v>21</v>
      </c>
      <c r="AJ1128" t="s">
        <v>5566</v>
      </c>
    </row>
    <row r="1129" spans="1:36">
      <c r="A1129">
        <v>11012</v>
      </c>
      <c r="B1129" t="s">
        <v>174</v>
      </c>
      <c r="C1129" t="s">
        <v>732</v>
      </c>
      <c r="D1129" t="s">
        <v>5557</v>
      </c>
      <c r="E1129" t="s">
        <v>176</v>
      </c>
      <c r="G1129" t="s">
        <v>32</v>
      </c>
      <c r="H1129" t="s">
        <v>840</v>
      </c>
      <c r="I1129" t="s">
        <v>5558</v>
      </c>
      <c r="J1129" t="s">
        <v>5559</v>
      </c>
      <c r="K1129" t="s">
        <v>5560</v>
      </c>
      <c r="L1129" t="s">
        <v>149</v>
      </c>
      <c r="M1129" t="s">
        <v>6</v>
      </c>
      <c r="N1129" t="s">
        <v>5561</v>
      </c>
      <c r="O1129" t="s">
        <v>5562</v>
      </c>
      <c r="P1129">
        <v>45.445678276993903</v>
      </c>
      <c r="Q1129">
        <v>-73.875020286826498</v>
      </c>
      <c r="R1129">
        <v>20</v>
      </c>
      <c r="U1129" t="s">
        <v>5563</v>
      </c>
      <c r="V1129" t="s">
        <v>5558</v>
      </c>
      <c r="W1129" t="s">
        <v>5560</v>
      </c>
      <c r="X1129" t="s">
        <v>149</v>
      </c>
      <c r="Y1129" t="s">
        <v>6</v>
      </c>
      <c r="Z1129" t="s">
        <v>172</v>
      </c>
      <c r="AA1129">
        <v>44430</v>
      </c>
      <c r="AB1129" t="s">
        <v>5564</v>
      </c>
      <c r="AC1129" t="s">
        <v>5565</v>
      </c>
      <c r="AD1129">
        <v>21</v>
      </c>
      <c r="AJ1129" t="s">
        <v>5566</v>
      </c>
    </row>
    <row r="1130" spans="1:36">
      <c r="A1130">
        <v>11013</v>
      </c>
      <c r="B1130" t="s">
        <v>174</v>
      </c>
      <c r="C1130" t="s">
        <v>2244</v>
      </c>
      <c r="D1130" t="s">
        <v>7585</v>
      </c>
      <c r="E1130" t="s">
        <v>176</v>
      </c>
      <c r="G1130" t="s">
        <v>7305</v>
      </c>
      <c r="H1130" t="s">
        <v>7586</v>
      </c>
      <c r="I1130" t="s">
        <v>7587</v>
      </c>
      <c r="J1130" t="s">
        <v>7588</v>
      </c>
      <c r="K1130" t="s">
        <v>7589</v>
      </c>
      <c r="L1130" t="s">
        <v>836</v>
      </c>
      <c r="M1130" t="s">
        <v>5</v>
      </c>
      <c r="N1130">
        <v>60515</v>
      </c>
      <c r="O1130" t="s">
        <v>7590</v>
      </c>
      <c r="P1130">
        <v>41.832847132466597</v>
      </c>
      <c r="Q1130">
        <v>-88.005195915935005</v>
      </c>
      <c r="R1130">
        <v>5000</v>
      </c>
      <c r="U1130" t="s">
        <v>7591</v>
      </c>
      <c r="V1130" t="s">
        <v>7587</v>
      </c>
      <c r="W1130" t="s">
        <v>7592</v>
      </c>
      <c r="X1130" t="s">
        <v>836</v>
      </c>
      <c r="Y1130" t="s">
        <v>5</v>
      </c>
      <c r="Z1130" t="s">
        <v>6334</v>
      </c>
      <c r="AB1130" t="s">
        <v>7593</v>
      </c>
      <c r="AC1130" t="s">
        <v>8159</v>
      </c>
      <c r="AD1130">
        <v>24</v>
      </c>
      <c r="AE1130" t="s">
        <v>7594</v>
      </c>
      <c r="AJ1130" t="s">
        <v>7587</v>
      </c>
    </row>
    <row r="1131" spans="1:36">
      <c r="A1131">
        <v>11014</v>
      </c>
      <c r="B1131" t="s">
        <v>174</v>
      </c>
      <c r="C1131" t="s">
        <v>732</v>
      </c>
      <c r="D1131" t="s">
        <v>5568</v>
      </c>
      <c r="E1131" t="s">
        <v>164</v>
      </c>
      <c r="G1131" t="s">
        <v>1540</v>
      </c>
      <c r="H1131" t="s">
        <v>1682</v>
      </c>
      <c r="I1131" t="s">
        <v>5569</v>
      </c>
      <c r="J1131" t="s">
        <v>5570</v>
      </c>
      <c r="K1131" t="s">
        <v>5571</v>
      </c>
      <c r="L1131" t="s">
        <v>113</v>
      </c>
      <c r="M1131" t="s">
        <v>5</v>
      </c>
      <c r="N1131">
        <v>83858</v>
      </c>
      <c r="O1131" t="s">
        <v>5572</v>
      </c>
      <c r="P1131">
        <v>47.799529447804503</v>
      </c>
      <c r="Q1131">
        <v>-116.890487086329</v>
      </c>
      <c r="R1131">
        <v>20</v>
      </c>
      <c r="U1131" t="s">
        <v>5568</v>
      </c>
      <c r="V1131" t="s">
        <v>5569</v>
      </c>
      <c r="W1131" t="s">
        <v>5571</v>
      </c>
      <c r="X1131" t="s">
        <v>113</v>
      </c>
      <c r="Y1131" t="s">
        <v>5</v>
      </c>
      <c r="Z1131" t="s">
        <v>172</v>
      </c>
      <c r="AA1131">
        <v>44435</v>
      </c>
      <c r="AB1131" t="s">
        <v>5573</v>
      </c>
      <c r="AC1131" t="s">
        <v>5574</v>
      </c>
      <c r="AD1131">
        <v>28</v>
      </c>
      <c r="AE1131" t="s">
        <v>5575</v>
      </c>
    </row>
    <row r="1132" spans="1:36">
      <c r="A1132">
        <v>11015</v>
      </c>
      <c r="B1132" t="s">
        <v>174</v>
      </c>
      <c r="C1132" t="s">
        <v>732</v>
      </c>
      <c r="D1132" t="s">
        <v>5568</v>
      </c>
      <c r="E1132" t="s">
        <v>164</v>
      </c>
      <c r="G1132" t="s">
        <v>1553</v>
      </c>
      <c r="H1132" t="s">
        <v>1131</v>
      </c>
      <c r="I1132" t="s">
        <v>5569</v>
      </c>
      <c r="J1132" t="s">
        <v>5570</v>
      </c>
      <c r="K1132" t="s">
        <v>5571</v>
      </c>
      <c r="L1132" t="s">
        <v>113</v>
      </c>
      <c r="M1132" t="s">
        <v>5</v>
      </c>
      <c r="N1132">
        <v>83858</v>
      </c>
      <c r="O1132" t="s">
        <v>5572</v>
      </c>
      <c r="P1132">
        <v>47.799529447804503</v>
      </c>
      <c r="Q1132">
        <v>-116.890487086329</v>
      </c>
      <c r="R1132">
        <v>20</v>
      </c>
      <c r="U1132" t="s">
        <v>5568</v>
      </c>
      <c r="V1132" t="s">
        <v>5569</v>
      </c>
      <c r="W1132" t="s">
        <v>5571</v>
      </c>
      <c r="X1132" t="s">
        <v>113</v>
      </c>
      <c r="Y1132" t="s">
        <v>5</v>
      </c>
      <c r="Z1132" t="s">
        <v>172</v>
      </c>
      <c r="AA1132">
        <v>44435</v>
      </c>
      <c r="AB1132" t="s">
        <v>5573</v>
      </c>
      <c r="AC1132" t="s">
        <v>5574</v>
      </c>
      <c r="AD1132">
        <v>28</v>
      </c>
      <c r="AE1132" t="s">
        <v>5575</v>
      </c>
    </row>
    <row r="1133" spans="1:36">
      <c r="A1133">
        <v>11016</v>
      </c>
      <c r="B1133" t="s">
        <v>174</v>
      </c>
      <c r="C1133" t="s">
        <v>732</v>
      </c>
      <c r="D1133" t="s">
        <v>5568</v>
      </c>
      <c r="E1133" t="s">
        <v>164</v>
      </c>
      <c r="G1133" t="s">
        <v>1759</v>
      </c>
      <c r="H1133" t="s">
        <v>874</v>
      </c>
      <c r="I1133" t="s">
        <v>5569</v>
      </c>
      <c r="J1133" t="s">
        <v>5570</v>
      </c>
      <c r="K1133" t="s">
        <v>5571</v>
      </c>
      <c r="L1133" t="s">
        <v>113</v>
      </c>
      <c r="M1133" t="s">
        <v>5</v>
      </c>
      <c r="N1133">
        <v>83858</v>
      </c>
      <c r="O1133" t="s">
        <v>5572</v>
      </c>
      <c r="P1133">
        <v>47.799529447804503</v>
      </c>
      <c r="Q1133">
        <v>-116.890487086329</v>
      </c>
      <c r="R1133">
        <v>20</v>
      </c>
      <c r="U1133" t="s">
        <v>5568</v>
      </c>
      <c r="V1133" t="s">
        <v>5569</v>
      </c>
      <c r="W1133" t="s">
        <v>5571</v>
      </c>
      <c r="X1133" t="s">
        <v>113</v>
      </c>
      <c r="Y1133" t="s">
        <v>5</v>
      </c>
      <c r="Z1133" t="s">
        <v>172</v>
      </c>
      <c r="AA1133">
        <v>44435</v>
      </c>
      <c r="AB1133" t="s">
        <v>5573</v>
      </c>
      <c r="AC1133" t="s">
        <v>5574</v>
      </c>
      <c r="AD1133">
        <v>28</v>
      </c>
      <c r="AE1133" t="s">
        <v>5575</v>
      </c>
    </row>
    <row r="1134" spans="1:36">
      <c r="A1134">
        <v>11017</v>
      </c>
      <c r="B1134" t="s">
        <v>174</v>
      </c>
      <c r="C1134" t="s">
        <v>732</v>
      </c>
      <c r="D1134" t="s">
        <v>5568</v>
      </c>
      <c r="E1134" t="s">
        <v>164</v>
      </c>
      <c r="G1134" t="s">
        <v>1759</v>
      </c>
      <c r="H1134" t="s">
        <v>5567</v>
      </c>
      <c r="I1134" t="s">
        <v>5569</v>
      </c>
      <c r="J1134" t="s">
        <v>5570</v>
      </c>
      <c r="K1134" t="s">
        <v>5571</v>
      </c>
      <c r="L1134" t="s">
        <v>113</v>
      </c>
      <c r="M1134" t="s">
        <v>5</v>
      </c>
      <c r="N1134">
        <v>83858</v>
      </c>
      <c r="O1134" t="s">
        <v>5572</v>
      </c>
      <c r="P1134">
        <v>47.799529447804503</v>
      </c>
      <c r="Q1134">
        <v>-116.890487086329</v>
      </c>
      <c r="R1134">
        <v>20</v>
      </c>
      <c r="U1134" t="s">
        <v>5568</v>
      </c>
      <c r="V1134" t="s">
        <v>5569</v>
      </c>
      <c r="W1134" t="s">
        <v>5571</v>
      </c>
      <c r="X1134" t="s">
        <v>113</v>
      </c>
      <c r="Y1134" t="s">
        <v>5</v>
      </c>
      <c r="Z1134" t="s">
        <v>172</v>
      </c>
      <c r="AA1134">
        <v>44435</v>
      </c>
      <c r="AB1134" t="s">
        <v>5573</v>
      </c>
      <c r="AC1134" t="s">
        <v>5574</v>
      </c>
      <c r="AD1134">
        <v>28</v>
      </c>
      <c r="AE1134" t="s">
        <v>5575</v>
      </c>
    </row>
    <row r="1135" spans="1:36">
      <c r="A1135">
        <v>11018</v>
      </c>
      <c r="B1135" t="s">
        <v>174</v>
      </c>
      <c r="C1135" t="s">
        <v>732</v>
      </c>
      <c r="D1135" t="s">
        <v>5568</v>
      </c>
      <c r="E1135" t="s">
        <v>164</v>
      </c>
      <c r="G1135" t="s">
        <v>1759</v>
      </c>
      <c r="H1135" t="s">
        <v>1682</v>
      </c>
      <c r="I1135" t="s">
        <v>5569</v>
      </c>
      <c r="J1135" t="s">
        <v>5570</v>
      </c>
      <c r="K1135" t="s">
        <v>5571</v>
      </c>
      <c r="L1135" t="s">
        <v>113</v>
      </c>
      <c r="M1135" t="s">
        <v>5</v>
      </c>
      <c r="N1135">
        <v>83858</v>
      </c>
      <c r="O1135" t="s">
        <v>5572</v>
      </c>
      <c r="P1135">
        <v>47.799529447804503</v>
      </c>
      <c r="Q1135">
        <v>-116.890487086329</v>
      </c>
      <c r="R1135">
        <v>20</v>
      </c>
      <c r="U1135" t="s">
        <v>5568</v>
      </c>
      <c r="V1135" t="s">
        <v>5569</v>
      </c>
      <c r="W1135" t="s">
        <v>5571</v>
      </c>
      <c r="X1135" t="s">
        <v>113</v>
      </c>
      <c r="Y1135" t="s">
        <v>5</v>
      </c>
      <c r="Z1135" t="s">
        <v>172</v>
      </c>
      <c r="AA1135">
        <v>44435</v>
      </c>
      <c r="AB1135" t="s">
        <v>5573</v>
      </c>
      <c r="AC1135" t="s">
        <v>5574</v>
      </c>
      <c r="AD1135">
        <v>28</v>
      </c>
      <c r="AE1135" t="s">
        <v>5575</v>
      </c>
    </row>
    <row r="1136" spans="1:36">
      <c r="A1136">
        <v>11019</v>
      </c>
      <c r="B1136" t="s">
        <v>174</v>
      </c>
      <c r="C1136" t="s">
        <v>732</v>
      </c>
      <c r="D1136" t="s">
        <v>5568</v>
      </c>
      <c r="E1136" t="s">
        <v>164</v>
      </c>
      <c r="G1136" t="s">
        <v>1759</v>
      </c>
      <c r="H1136" t="s">
        <v>1131</v>
      </c>
      <c r="I1136" t="s">
        <v>5569</v>
      </c>
      <c r="J1136" t="s">
        <v>5570</v>
      </c>
      <c r="K1136" t="s">
        <v>5571</v>
      </c>
      <c r="L1136" t="s">
        <v>113</v>
      </c>
      <c r="M1136" t="s">
        <v>5</v>
      </c>
      <c r="N1136">
        <v>83858</v>
      </c>
      <c r="O1136" t="s">
        <v>5572</v>
      </c>
      <c r="P1136">
        <v>47.799529447804503</v>
      </c>
      <c r="Q1136">
        <v>-116.890487086329</v>
      </c>
      <c r="R1136">
        <v>20</v>
      </c>
      <c r="U1136" t="s">
        <v>5568</v>
      </c>
      <c r="V1136" t="s">
        <v>5569</v>
      </c>
      <c r="W1136" t="s">
        <v>5571</v>
      </c>
      <c r="X1136" t="s">
        <v>113</v>
      </c>
      <c r="Y1136" t="s">
        <v>5</v>
      </c>
      <c r="Z1136" t="s">
        <v>172</v>
      </c>
      <c r="AA1136">
        <v>44435</v>
      </c>
      <c r="AB1136" t="s">
        <v>5573</v>
      </c>
      <c r="AC1136" t="s">
        <v>5574</v>
      </c>
      <c r="AD1136">
        <v>28</v>
      </c>
      <c r="AE1136" t="s">
        <v>5575</v>
      </c>
    </row>
    <row r="1137" spans="1:37">
      <c r="A1137">
        <v>11020</v>
      </c>
      <c r="B1137" t="s">
        <v>174</v>
      </c>
      <c r="C1137" t="s">
        <v>732</v>
      </c>
      <c r="D1137" t="s">
        <v>5568</v>
      </c>
      <c r="E1137" t="s">
        <v>164</v>
      </c>
      <c r="G1137" t="s">
        <v>5576</v>
      </c>
      <c r="H1137" t="s">
        <v>5577</v>
      </c>
      <c r="I1137" t="s">
        <v>5569</v>
      </c>
      <c r="J1137" t="s">
        <v>5570</v>
      </c>
      <c r="K1137" t="s">
        <v>5571</v>
      </c>
      <c r="L1137" t="s">
        <v>113</v>
      </c>
      <c r="M1137" t="s">
        <v>5</v>
      </c>
      <c r="N1137">
        <v>83858</v>
      </c>
      <c r="O1137" t="s">
        <v>5572</v>
      </c>
      <c r="P1137">
        <v>47.799529447804503</v>
      </c>
      <c r="Q1137">
        <v>-116.890487086329</v>
      </c>
      <c r="R1137">
        <v>20</v>
      </c>
      <c r="U1137" t="s">
        <v>5568</v>
      </c>
      <c r="V1137" t="s">
        <v>5569</v>
      </c>
      <c r="W1137" t="s">
        <v>5571</v>
      </c>
      <c r="X1137" t="s">
        <v>113</v>
      </c>
      <c r="Y1137" t="s">
        <v>5</v>
      </c>
      <c r="Z1137" t="s">
        <v>172</v>
      </c>
      <c r="AA1137">
        <v>44435</v>
      </c>
      <c r="AB1137" t="s">
        <v>5573</v>
      </c>
      <c r="AC1137" t="s">
        <v>5574</v>
      </c>
      <c r="AD1137">
        <v>28</v>
      </c>
      <c r="AE1137" t="s">
        <v>5575</v>
      </c>
    </row>
    <row r="1138" spans="1:37">
      <c r="A1138">
        <v>11021</v>
      </c>
      <c r="B1138" t="s">
        <v>174</v>
      </c>
      <c r="C1138" t="s">
        <v>732</v>
      </c>
      <c r="D1138" t="s">
        <v>3205</v>
      </c>
      <c r="E1138" t="s">
        <v>164</v>
      </c>
      <c r="G1138" t="s">
        <v>1583</v>
      </c>
      <c r="H1138" t="s">
        <v>1131</v>
      </c>
      <c r="I1138" t="s">
        <v>3206</v>
      </c>
      <c r="J1138" t="s">
        <v>3207</v>
      </c>
      <c r="K1138" t="s">
        <v>3208</v>
      </c>
      <c r="L1138" t="s">
        <v>170</v>
      </c>
      <c r="M1138" t="s">
        <v>5</v>
      </c>
      <c r="N1138">
        <v>92688</v>
      </c>
      <c r="O1138" t="s">
        <v>5578</v>
      </c>
      <c r="P1138">
        <v>33.637099394388102</v>
      </c>
      <c r="Q1138">
        <v>-117.602319545141</v>
      </c>
      <c r="R1138">
        <v>30</v>
      </c>
      <c r="U1138" t="s">
        <v>3210</v>
      </c>
      <c r="V1138" t="s">
        <v>3211</v>
      </c>
      <c r="W1138" t="s">
        <v>3208</v>
      </c>
      <c r="X1138" t="s">
        <v>170</v>
      </c>
      <c r="Y1138" t="s">
        <v>5</v>
      </c>
      <c r="Z1138" t="s">
        <v>172</v>
      </c>
      <c r="AA1138">
        <v>44435</v>
      </c>
      <c r="AB1138" t="s">
        <v>5579</v>
      </c>
      <c r="AC1138" t="s">
        <v>5580</v>
      </c>
      <c r="AD1138">
        <v>23</v>
      </c>
      <c r="AJ1138" t="s">
        <v>3214</v>
      </c>
    </row>
    <row r="1139" spans="1:37">
      <c r="A1139">
        <v>12001</v>
      </c>
      <c r="B1139" t="s">
        <v>174</v>
      </c>
      <c r="C1139" t="s">
        <v>7</v>
      </c>
      <c r="D1139" t="s">
        <v>5581</v>
      </c>
      <c r="E1139" t="s">
        <v>176</v>
      </c>
      <c r="G1139" t="s">
        <v>5582</v>
      </c>
      <c r="H1139" t="s">
        <v>5583</v>
      </c>
      <c r="I1139" t="s">
        <v>5584</v>
      </c>
      <c r="J1139" t="s">
        <v>5585</v>
      </c>
      <c r="K1139" t="s">
        <v>279</v>
      </c>
      <c r="M1139" t="s">
        <v>311</v>
      </c>
      <c r="N1139" t="s">
        <v>5586</v>
      </c>
      <c r="U1139" t="s">
        <v>5581</v>
      </c>
      <c r="V1139" t="s">
        <v>5584</v>
      </c>
      <c r="W1139" t="s">
        <v>279</v>
      </c>
      <c r="X1139" t="s">
        <v>311</v>
      </c>
      <c r="Y1139" t="s">
        <v>311</v>
      </c>
      <c r="AB1139" t="s">
        <v>5587</v>
      </c>
      <c r="AC1139" t="s">
        <v>5588</v>
      </c>
      <c r="AD1139">
        <v>30</v>
      </c>
      <c r="AK1139" t="s">
        <v>5589</v>
      </c>
    </row>
    <row r="1140" spans="1:37">
      <c r="A1140">
        <v>12002</v>
      </c>
      <c r="B1140" t="s">
        <v>174</v>
      </c>
      <c r="C1140" t="s">
        <v>7</v>
      </c>
      <c r="D1140" t="s">
        <v>5590</v>
      </c>
      <c r="E1140" t="s">
        <v>176</v>
      </c>
      <c r="G1140" t="s">
        <v>5591</v>
      </c>
      <c r="H1140" t="s">
        <v>5592</v>
      </c>
      <c r="I1140" t="s">
        <v>5593</v>
      </c>
      <c r="J1140" t="s">
        <v>5594</v>
      </c>
      <c r="K1140" t="s">
        <v>2929</v>
      </c>
      <c r="L1140" t="s">
        <v>1045</v>
      </c>
      <c r="M1140" t="s">
        <v>5</v>
      </c>
      <c r="N1140">
        <v>85016</v>
      </c>
      <c r="O1140">
        <v>6027071900</v>
      </c>
      <c r="P1140">
        <v>33.508057999999998</v>
      </c>
      <c r="Q1140">
        <v>-112.02881929999999</v>
      </c>
      <c r="R1140">
        <v>4000</v>
      </c>
      <c r="U1140" t="s">
        <v>5595</v>
      </c>
      <c r="V1140" t="s">
        <v>5593</v>
      </c>
      <c r="W1140" t="s">
        <v>5596</v>
      </c>
      <c r="X1140" t="s">
        <v>170</v>
      </c>
      <c r="Y1140" t="s">
        <v>3864</v>
      </c>
      <c r="AB1140" t="s">
        <v>5587</v>
      </c>
      <c r="AC1140" t="s">
        <v>5597</v>
      </c>
      <c r="AD1140">
        <v>30</v>
      </c>
      <c r="AK1140" t="s">
        <v>5598</v>
      </c>
    </row>
    <row r="1141" spans="1:37">
      <c r="A1141">
        <v>12003</v>
      </c>
      <c r="B1141" t="s">
        <v>174</v>
      </c>
      <c r="C1141" t="s">
        <v>7</v>
      </c>
      <c r="D1141" t="s">
        <v>5599</v>
      </c>
      <c r="E1141" t="s">
        <v>176</v>
      </c>
      <c r="G1141" t="s">
        <v>5600</v>
      </c>
      <c r="H1141" t="s">
        <v>5601</v>
      </c>
      <c r="I1141" t="s">
        <v>5602</v>
      </c>
      <c r="J1141" t="s">
        <v>5603</v>
      </c>
      <c r="K1141" t="s">
        <v>5604</v>
      </c>
      <c r="L1141" t="s">
        <v>1613</v>
      </c>
      <c r="M1141" t="s">
        <v>5</v>
      </c>
      <c r="N1141">
        <v>20110</v>
      </c>
      <c r="O1141" t="s">
        <v>5605</v>
      </c>
      <c r="P1141">
        <v>38.751598199999997</v>
      </c>
      <c r="Q1141">
        <v>-77.472752799999995</v>
      </c>
      <c r="R1141">
        <v>25</v>
      </c>
      <c r="U1141" t="s">
        <v>5599</v>
      </c>
      <c r="V1141" t="s">
        <v>5602</v>
      </c>
      <c r="W1141" t="s">
        <v>5604</v>
      </c>
      <c r="X1141" t="s">
        <v>1613</v>
      </c>
      <c r="Y1141" t="s">
        <v>3864</v>
      </c>
      <c r="AB1141" t="s">
        <v>5587</v>
      </c>
      <c r="AC1141" t="s">
        <v>5606</v>
      </c>
      <c r="AD1141">
        <v>16</v>
      </c>
      <c r="AE1141" t="s">
        <v>5607</v>
      </c>
      <c r="AJ1141" t="s">
        <v>5608</v>
      </c>
      <c r="AK1141" t="s">
        <v>5609</v>
      </c>
    </row>
    <row r="1142" spans="1:37">
      <c r="A1142">
        <v>12004</v>
      </c>
      <c r="B1142" t="s">
        <v>174</v>
      </c>
      <c r="C1142" t="s">
        <v>7</v>
      </c>
      <c r="D1142" t="s">
        <v>5610</v>
      </c>
      <c r="E1142" t="s">
        <v>176</v>
      </c>
      <c r="G1142" t="s">
        <v>5611</v>
      </c>
      <c r="H1142" t="s">
        <v>5612</v>
      </c>
      <c r="I1142" t="s">
        <v>5613</v>
      </c>
      <c r="J1142" t="s">
        <v>5614</v>
      </c>
      <c r="K1142" t="s">
        <v>5615</v>
      </c>
      <c r="L1142" t="s">
        <v>878</v>
      </c>
      <c r="M1142" t="s">
        <v>5</v>
      </c>
      <c r="N1142">
        <v>42141</v>
      </c>
      <c r="O1142" t="s">
        <v>5616</v>
      </c>
      <c r="P1142">
        <v>36.995319000000002</v>
      </c>
      <c r="Q1142">
        <v>-85.911860000000004</v>
      </c>
      <c r="U1142" t="s">
        <v>5610</v>
      </c>
      <c r="V1142" t="s">
        <v>5613</v>
      </c>
      <c r="W1142" t="s">
        <v>5615</v>
      </c>
      <c r="X1142" t="s">
        <v>878</v>
      </c>
      <c r="Y1142" t="s">
        <v>5</v>
      </c>
      <c r="AB1142" t="s">
        <v>5617</v>
      </c>
      <c r="AC1142" t="s">
        <v>5618</v>
      </c>
      <c r="AD1142">
        <v>25</v>
      </c>
    </row>
    <row r="1143" spans="1:37">
      <c r="A1143">
        <v>12005</v>
      </c>
      <c r="B1143" t="s">
        <v>174</v>
      </c>
      <c r="C1143" t="s">
        <v>7</v>
      </c>
      <c r="D1143" t="s">
        <v>5619</v>
      </c>
      <c r="E1143" t="s">
        <v>176</v>
      </c>
      <c r="G1143" t="s">
        <v>5620</v>
      </c>
      <c r="H1143" t="s">
        <v>5621</v>
      </c>
      <c r="I1143" t="s">
        <v>5622</v>
      </c>
      <c r="J1143" t="s">
        <v>5623</v>
      </c>
      <c r="K1143" t="s">
        <v>5624</v>
      </c>
      <c r="L1143" t="s">
        <v>170</v>
      </c>
      <c r="M1143" t="s">
        <v>5</v>
      </c>
      <c r="N1143">
        <v>94102</v>
      </c>
      <c r="O1143" t="s">
        <v>5625</v>
      </c>
      <c r="P1143">
        <v>37.779476000000003</v>
      </c>
      <c r="Q1143">
        <v>-122.41448200000001</v>
      </c>
      <c r="R1143">
        <v>133</v>
      </c>
      <c r="U1143" t="s">
        <v>5626</v>
      </c>
      <c r="V1143" t="s">
        <v>5622</v>
      </c>
      <c r="W1143" t="s">
        <v>279</v>
      </c>
      <c r="X1143" t="s">
        <v>5627</v>
      </c>
      <c r="Y1143" t="s">
        <v>311</v>
      </c>
      <c r="AB1143" t="s">
        <v>5628</v>
      </c>
      <c r="AC1143" t="s">
        <v>5629</v>
      </c>
      <c r="AD1143">
        <v>23</v>
      </c>
      <c r="AE1143" t="s">
        <v>5630</v>
      </c>
      <c r="AJ1143" t="s">
        <v>5631</v>
      </c>
    </row>
    <row r="1144" spans="1:37">
      <c r="A1144">
        <v>12006</v>
      </c>
      <c r="B1144" t="s">
        <v>174</v>
      </c>
      <c r="C1144" t="s">
        <v>7</v>
      </c>
      <c r="D1144" t="s">
        <v>5632</v>
      </c>
      <c r="E1144" t="s">
        <v>176</v>
      </c>
      <c r="G1144" t="s">
        <v>5633</v>
      </c>
      <c r="H1144" t="s">
        <v>5634</v>
      </c>
      <c r="I1144" t="s">
        <v>5635</v>
      </c>
      <c r="J1144" t="s">
        <v>5636</v>
      </c>
      <c r="K1144" t="s">
        <v>1964</v>
      </c>
      <c r="L1144" t="s">
        <v>836</v>
      </c>
      <c r="M1144" t="s">
        <v>5</v>
      </c>
      <c r="N1144">
        <v>60532</v>
      </c>
      <c r="O1144" t="s">
        <v>5637</v>
      </c>
      <c r="P1144">
        <v>41.8079173</v>
      </c>
      <c r="Q1144">
        <v>-88.055546100000001</v>
      </c>
      <c r="R1144">
        <v>10</v>
      </c>
      <c r="U1144" t="s">
        <v>5632</v>
      </c>
      <c r="V1144" t="s">
        <v>5635</v>
      </c>
      <c r="W1144" t="s">
        <v>1964</v>
      </c>
      <c r="X1144" t="s">
        <v>836</v>
      </c>
      <c r="Y1144" t="s">
        <v>3864</v>
      </c>
      <c r="AB1144" t="s">
        <v>5587</v>
      </c>
      <c r="AC1144" t="s">
        <v>5638</v>
      </c>
      <c r="AD1144">
        <v>29</v>
      </c>
      <c r="AE1144" t="s">
        <v>5639</v>
      </c>
    </row>
    <row r="1145" spans="1:37">
      <c r="A1145">
        <v>12007</v>
      </c>
      <c r="B1145" t="s">
        <v>174</v>
      </c>
      <c r="C1145" t="s">
        <v>7</v>
      </c>
      <c r="D1145" t="s">
        <v>5650</v>
      </c>
      <c r="E1145" t="s">
        <v>176</v>
      </c>
      <c r="G1145" t="s">
        <v>5582</v>
      </c>
      <c r="H1145" t="s">
        <v>5583</v>
      </c>
      <c r="I1145" t="s">
        <v>5651</v>
      </c>
      <c r="J1145" t="s">
        <v>5652</v>
      </c>
      <c r="K1145" t="s">
        <v>1762</v>
      </c>
      <c r="L1145" t="s">
        <v>436</v>
      </c>
      <c r="M1145" t="s">
        <v>5</v>
      </c>
      <c r="N1145">
        <v>48226</v>
      </c>
      <c r="O1145" t="s">
        <v>5653</v>
      </c>
      <c r="P1145">
        <v>42.328469699999999</v>
      </c>
      <c r="Q1145">
        <v>-83.046613399999998</v>
      </c>
      <c r="R1145">
        <v>235</v>
      </c>
      <c r="U1145" t="s">
        <v>5654</v>
      </c>
      <c r="V1145" t="s">
        <v>5655</v>
      </c>
      <c r="W1145" t="s">
        <v>1762</v>
      </c>
      <c r="X1145" t="s">
        <v>436</v>
      </c>
      <c r="Y1145" t="s">
        <v>3864</v>
      </c>
      <c r="AB1145" t="s">
        <v>5587</v>
      </c>
      <c r="AC1145" t="s">
        <v>5656</v>
      </c>
      <c r="AD1145">
        <v>29</v>
      </c>
      <c r="AE1145" t="s">
        <v>5657</v>
      </c>
      <c r="AK1145" t="s">
        <v>5658</v>
      </c>
    </row>
    <row r="1146" spans="1:37">
      <c r="A1146">
        <v>12008</v>
      </c>
      <c r="B1146" t="s">
        <v>174</v>
      </c>
      <c r="C1146" t="s">
        <v>7</v>
      </c>
      <c r="D1146" t="s">
        <v>5659</v>
      </c>
      <c r="E1146" t="s">
        <v>176</v>
      </c>
      <c r="G1146" t="s">
        <v>5660</v>
      </c>
      <c r="H1146" t="s">
        <v>5661</v>
      </c>
      <c r="I1146" t="s">
        <v>5662</v>
      </c>
      <c r="J1146" t="s">
        <v>5663</v>
      </c>
      <c r="K1146" t="s">
        <v>5664</v>
      </c>
      <c r="L1146" t="s">
        <v>808</v>
      </c>
      <c r="M1146" t="s">
        <v>5</v>
      </c>
      <c r="N1146">
        <v>10013</v>
      </c>
      <c r="O1146" t="s">
        <v>5665</v>
      </c>
      <c r="P1146">
        <v>40.726477485916398</v>
      </c>
      <c r="Q1146">
        <v>-73.975567317209098</v>
      </c>
      <c r="U1146" t="s">
        <v>5666</v>
      </c>
      <c r="V1146" t="s">
        <v>5662</v>
      </c>
      <c r="W1146" t="s">
        <v>5667</v>
      </c>
      <c r="X1146" t="s">
        <v>808</v>
      </c>
      <c r="Y1146" t="s">
        <v>3864</v>
      </c>
      <c r="AB1146" t="s">
        <v>5587</v>
      </c>
      <c r="AC1146" t="s">
        <v>5668</v>
      </c>
      <c r="AD1146">
        <v>17</v>
      </c>
    </row>
    <row r="1147" spans="1:37">
      <c r="A1147">
        <v>12009</v>
      </c>
      <c r="B1147" t="s">
        <v>174</v>
      </c>
      <c r="C1147" t="s">
        <v>7</v>
      </c>
      <c r="D1147" t="s">
        <v>4203</v>
      </c>
      <c r="E1147" t="s">
        <v>176</v>
      </c>
      <c r="G1147" t="s">
        <v>4022</v>
      </c>
      <c r="H1147" t="s">
        <v>5642</v>
      </c>
      <c r="I1147" t="s">
        <v>5669</v>
      </c>
      <c r="J1147" t="s">
        <v>5670</v>
      </c>
      <c r="K1147" t="s">
        <v>5671</v>
      </c>
      <c r="L1147" t="s">
        <v>1300</v>
      </c>
      <c r="M1147" t="s">
        <v>5</v>
      </c>
      <c r="N1147">
        <v>19102</v>
      </c>
      <c r="O1147" t="s">
        <v>5672</v>
      </c>
      <c r="P1147">
        <v>39.948900000000002</v>
      </c>
      <c r="Q1147">
        <v>-75.1661</v>
      </c>
      <c r="R1147">
        <v>170</v>
      </c>
      <c r="U1147" t="s">
        <v>4203</v>
      </c>
      <c r="V1147" t="s">
        <v>5669</v>
      </c>
      <c r="W1147" t="s">
        <v>5671</v>
      </c>
      <c r="X1147" t="s">
        <v>1300</v>
      </c>
      <c r="Y1147" t="s">
        <v>3864</v>
      </c>
      <c r="AB1147" t="s">
        <v>5587</v>
      </c>
      <c r="AC1147" t="s">
        <v>5673</v>
      </c>
      <c r="AD1147">
        <v>29</v>
      </c>
      <c r="AE1147" t="s">
        <v>5674</v>
      </c>
      <c r="AJ1147" t="s">
        <v>5675</v>
      </c>
      <c r="AK1147" t="s">
        <v>5676</v>
      </c>
    </row>
    <row r="1148" spans="1:37">
      <c r="A1148">
        <v>12010</v>
      </c>
      <c r="B1148" t="s">
        <v>174</v>
      </c>
      <c r="C1148" t="s">
        <v>7</v>
      </c>
      <c r="D1148" t="s">
        <v>5677</v>
      </c>
      <c r="E1148" t="s">
        <v>176</v>
      </c>
      <c r="G1148" t="s">
        <v>5678</v>
      </c>
      <c r="H1148" t="s">
        <v>5679</v>
      </c>
      <c r="I1148" t="s">
        <v>5680</v>
      </c>
      <c r="J1148" t="s">
        <v>5681</v>
      </c>
      <c r="K1148" t="s">
        <v>5682</v>
      </c>
      <c r="L1148" t="s">
        <v>3439</v>
      </c>
      <c r="M1148" t="s">
        <v>5</v>
      </c>
      <c r="N1148">
        <v>10022</v>
      </c>
      <c r="O1148" t="s">
        <v>5683</v>
      </c>
      <c r="P1148">
        <v>40.762669500000001</v>
      </c>
      <c r="Q1148">
        <v>-73.968261600000005</v>
      </c>
      <c r="R1148">
        <v>25</v>
      </c>
      <c r="U1148" t="s">
        <v>5684</v>
      </c>
      <c r="V1148" t="s">
        <v>5680</v>
      </c>
      <c r="W1148" t="s">
        <v>5667</v>
      </c>
      <c r="X1148" t="s">
        <v>808</v>
      </c>
      <c r="Y1148" t="s">
        <v>5</v>
      </c>
      <c r="AB1148" t="s">
        <v>5587</v>
      </c>
      <c r="AC1148" t="s">
        <v>5685</v>
      </c>
      <c r="AD1148">
        <v>28</v>
      </c>
      <c r="AE1148" t="s">
        <v>5686</v>
      </c>
      <c r="AJ1148" t="s">
        <v>5687</v>
      </c>
    </row>
    <row r="1149" spans="1:37">
      <c r="A1149">
        <v>12011</v>
      </c>
      <c r="B1149" t="s">
        <v>174</v>
      </c>
      <c r="C1149" t="s">
        <v>7</v>
      </c>
      <c r="D1149" t="s">
        <v>5695</v>
      </c>
      <c r="E1149" t="s">
        <v>176</v>
      </c>
      <c r="G1149" t="s">
        <v>5620</v>
      </c>
      <c r="H1149" t="s">
        <v>5696</v>
      </c>
      <c r="I1149" t="s">
        <v>5697</v>
      </c>
      <c r="J1149" t="s">
        <v>5698</v>
      </c>
      <c r="K1149" t="s">
        <v>5699</v>
      </c>
      <c r="L1149" t="s">
        <v>3405</v>
      </c>
      <c r="M1149" t="s">
        <v>5</v>
      </c>
      <c r="N1149">
        <v>97401</v>
      </c>
      <c r="P1149">
        <v>44.063331900000001</v>
      </c>
      <c r="Q1149">
        <v>-123.0904192</v>
      </c>
      <c r="R1149">
        <v>550</v>
      </c>
      <c r="U1149" t="s">
        <v>5700</v>
      </c>
      <c r="V1149" t="s">
        <v>5697</v>
      </c>
      <c r="W1149" t="s">
        <v>5701</v>
      </c>
      <c r="Y1149" t="s">
        <v>311</v>
      </c>
      <c r="AB1149" t="s">
        <v>5587</v>
      </c>
      <c r="AC1149" t="s">
        <v>5702</v>
      </c>
      <c r="AD1149">
        <v>28</v>
      </c>
      <c r="AE1149" t="s">
        <v>5703</v>
      </c>
    </row>
    <row r="1150" spans="1:37">
      <c r="A1150">
        <v>12012</v>
      </c>
      <c r="B1150" t="s">
        <v>174</v>
      </c>
      <c r="C1150" t="s">
        <v>7</v>
      </c>
      <c r="D1150" t="s">
        <v>5704</v>
      </c>
      <c r="E1150" t="s">
        <v>176</v>
      </c>
      <c r="G1150" t="s">
        <v>5611</v>
      </c>
      <c r="H1150" t="s">
        <v>5612</v>
      </c>
      <c r="I1150" t="s">
        <v>5705</v>
      </c>
      <c r="J1150" t="s">
        <v>5706</v>
      </c>
      <c r="K1150" t="s">
        <v>3040</v>
      </c>
      <c r="L1150" t="s">
        <v>842</v>
      </c>
      <c r="M1150" t="s">
        <v>5</v>
      </c>
      <c r="N1150">
        <v>30308</v>
      </c>
      <c r="O1150" t="s">
        <v>5707</v>
      </c>
      <c r="P1150">
        <v>33.776932000000002</v>
      </c>
      <c r="Q1150">
        <v>-84.389120000000005</v>
      </c>
      <c r="U1150" t="s">
        <v>5704</v>
      </c>
      <c r="V1150" t="s">
        <v>5705</v>
      </c>
      <c r="W1150" t="s">
        <v>3040</v>
      </c>
      <c r="X1150" t="s">
        <v>842</v>
      </c>
      <c r="Y1150" t="s">
        <v>3864</v>
      </c>
      <c r="AB1150" t="s">
        <v>5705</v>
      </c>
      <c r="AC1150" t="s">
        <v>5708</v>
      </c>
      <c r="AD1150">
        <v>29</v>
      </c>
      <c r="AK1150" t="s">
        <v>5709</v>
      </c>
    </row>
    <row r="1151" spans="1:37">
      <c r="A1151">
        <v>12013</v>
      </c>
      <c r="B1151" t="s">
        <v>174</v>
      </c>
      <c r="C1151" t="s">
        <v>7</v>
      </c>
      <c r="D1151" t="s">
        <v>5710</v>
      </c>
      <c r="E1151" t="s">
        <v>176</v>
      </c>
      <c r="G1151" t="s">
        <v>7596</v>
      </c>
      <c r="H1151" t="s">
        <v>7596</v>
      </c>
      <c r="I1151" t="s">
        <v>5711</v>
      </c>
      <c r="J1151" t="s">
        <v>7597</v>
      </c>
      <c r="K1151" t="s">
        <v>7598</v>
      </c>
      <c r="L1151" t="s">
        <v>308</v>
      </c>
      <c r="M1151" t="s">
        <v>5</v>
      </c>
      <c r="N1151" t="s">
        <v>7599</v>
      </c>
      <c r="O1151" t="s">
        <v>5712</v>
      </c>
      <c r="P1151">
        <v>36.159789948436597</v>
      </c>
      <c r="Q1151">
        <v>-86.773332199999999</v>
      </c>
      <c r="U1151" t="s">
        <v>5710</v>
      </c>
      <c r="V1151" t="s">
        <v>5711</v>
      </c>
      <c r="W1151" t="s">
        <v>5713</v>
      </c>
      <c r="X1151" t="s">
        <v>723</v>
      </c>
      <c r="Y1151" t="s">
        <v>5</v>
      </c>
      <c r="AB1151" t="s">
        <v>5714</v>
      </c>
      <c r="AC1151" t="s">
        <v>5715</v>
      </c>
      <c r="AD1151">
        <v>21</v>
      </c>
      <c r="AE1151" t="s">
        <v>7600</v>
      </c>
      <c r="AF1151" t="s">
        <v>8479</v>
      </c>
      <c r="AH1151" t="s">
        <v>8478</v>
      </c>
      <c r="AK1151" t="s">
        <v>8480</v>
      </c>
    </row>
    <row r="1152" spans="1:37">
      <c r="A1152">
        <v>12014</v>
      </c>
      <c r="B1152" t="s">
        <v>174</v>
      </c>
      <c r="C1152" t="s">
        <v>7</v>
      </c>
      <c r="D1152" t="s">
        <v>5716</v>
      </c>
      <c r="E1152" t="s">
        <v>176</v>
      </c>
      <c r="G1152" t="s">
        <v>9013</v>
      </c>
      <c r="H1152" t="s">
        <v>5642</v>
      </c>
      <c r="I1152" t="s">
        <v>5717</v>
      </c>
      <c r="J1152" t="s">
        <v>8491</v>
      </c>
      <c r="K1152" t="s">
        <v>3218</v>
      </c>
      <c r="L1152" t="s">
        <v>1300</v>
      </c>
      <c r="M1152" t="s">
        <v>5</v>
      </c>
      <c r="N1152">
        <v>15212</v>
      </c>
      <c r="O1152" t="s">
        <v>8492</v>
      </c>
      <c r="P1152">
        <v>40.4459877832236</v>
      </c>
      <c r="Q1152">
        <v>-80.011022977135994</v>
      </c>
      <c r="R1152">
        <v>5000</v>
      </c>
      <c r="U1152" t="s">
        <v>5716</v>
      </c>
      <c r="V1152" t="s">
        <v>5718</v>
      </c>
      <c r="W1152" t="s">
        <v>1712</v>
      </c>
      <c r="X1152" t="s">
        <v>214</v>
      </c>
      <c r="Y1152" t="s">
        <v>6</v>
      </c>
      <c r="Z1152" t="s">
        <v>7932</v>
      </c>
      <c r="AA1152">
        <v>45671</v>
      </c>
      <c r="AB1152" t="s">
        <v>8494</v>
      </c>
      <c r="AC1152" t="s">
        <v>8493</v>
      </c>
      <c r="AD1152">
        <v>24</v>
      </c>
      <c r="AF1152" t="s">
        <v>8488</v>
      </c>
      <c r="AH1152" t="s">
        <v>8490</v>
      </c>
      <c r="AK1152" t="s">
        <v>8489</v>
      </c>
    </row>
    <row r="1153" spans="1:40">
      <c r="A1153">
        <v>12015</v>
      </c>
      <c r="B1153" t="s">
        <v>174</v>
      </c>
      <c r="C1153" t="s">
        <v>7</v>
      </c>
      <c r="D1153" t="s">
        <v>5719</v>
      </c>
      <c r="E1153" t="s">
        <v>176</v>
      </c>
      <c r="G1153" t="s">
        <v>5720</v>
      </c>
      <c r="H1153" t="s">
        <v>5721</v>
      </c>
      <c r="I1153" t="s">
        <v>5722</v>
      </c>
      <c r="J1153" t="s">
        <v>5723</v>
      </c>
      <c r="K1153" t="s">
        <v>4072</v>
      </c>
      <c r="L1153" t="s">
        <v>170</v>
      </c>
      <c r="M1153" t="s">
        <v>5</v>
      </c>
      <c r="N1153">
        <v>94566</v>
      </c>
      <c r="P1153">
        <v>37.661486400000001</v>
      </c>
      <c r="Q1153">
        <v>-121.90033459999999</v>
      </c>
      <c r="V1153" t="s">
        <v>5722</v>
      </c>
      <c r="W1153" t="s">
        <v>4072</v>
      </c>
      <c r="X1153" t="s">
        <v>170</v>
      </c>
      <c r="Y1153" t="s">
        <v>5</v>
      </c>
      <c r="AB1153" t="s">
        <v>5724</v>
      </c>
      <c r="AC1153" t="s">
        <v>5725</v>
      </c>
      <c r="AD1153">
        <v>10</v>
      </c>
    </row>
    <row r="1154" spans="1:40">
      <c r="A1154">
        <v>12016</v>
      </c>
      <c r="B1154" t="s">
        <v>174</v>
      </c>
      <c r="C1154" t="s">
        <v>7</v>
      </c>
      <c r="D1154" t="s">
        <v>5726</v>
      </c>
      <c r="E1154" t="s">
        <v>176</v>
      </c>
      <c r="G1154" t="s">
        <v>5727</v>
      </c>
      <c r="H1154" t="s">
        <v>5612</v>
      </c>
      <c r="I1154" t="s">
        <v>5728</v>
      </c>
      <c r="J1154" t="s">
        <v>5729</v>
      </c>
      <c r="K1154" t="s">
        <v>1739</v>
      </c>
      <c r="L1154" t="s">
        <v>804</v>
      </c>
      <c r="M1154" t="s">
        <v>5</v>
      </c>
      <c r="N1154">
        <v>46204</v>
      </c>
      <c r="O1154" t="s">
        <v>5730</v>
      </c>
      <c r="P1154">
        <v>39.767537699999998</v>
      </c>
      <c r="Q1154">
        <v>-86.161410900000007</v>
      </c>
      <c r="R1154">
        <v>75</v>
      </c>
      <c r="U1154" t="s">
        <v>5726</v>
      </c>
      <c r="V1154" t="s">
        <v>5728</v>
      </c>
      <c r="W1154" t="s">
        <v>1739</v>
      </c>
      <c r="X1154" t="s">
        <v>804</v>
      </c>
      <c r="Y1154" t="s">
        <v>5</v>
      </c>
      <c r="AB1154" t="s">
        <v>5587</v>
      </c>
      <c r="AC1154" t="s">
        <v>5731</v>
      </c>
      <c r="AD1154">
        <v>16</v>
      </c>
    </row>
    <row r="1155" spans="1:40">
      <c r="A1155">
        <v>12017</v>
      </c>
      <c r="B1155" t="s">
        <v>174</v>
      </c>
      <c r="C1155" t="s">
        <v>7</v>
      </c>
      <c r="D1155" t="s">
        <v>5743</v>
      </c>
      <c r="E1155" t="s">
        <v>176</v>
      </c>
      <c r="G1155" t="s">
        <v>4022</v>
      </c>
      <c r="H1155" t="s">
        <v>5642</v>
      </c>
      <c r="I1155" t="s">
        <v>5744</v>
      </c>
      <c r="J1155" t="s">
        <v>5745</v>
      </c>
      <c r="K1155" t="s">
        <v>5746</v>
      </c>
      <c r="L1155" t="s">
        <v>836</v>
      </c>
      <c r="M1155" t="s">
        <v>5</v>
      </c>
      <c r="N1155">
        <v>60067</v>
      </c>
      <c r="O1155" t="s">
        <v>5747</v>
      </c>
      <c r="P1155">
        <v>42.087292400000003</v>
      </c>
      <c r="Q1155">
        <v>-88.067855600000001</v>
      </c>
      <c r="R1155">
        <v>5</v>
      </c>
      <c r="U1155" t="s">
        <v>5748</v>
      </c>
      <c r="V1155" t="s">
        <v>5749</v>
      </c>
      <c r="W1155" t="s">
        <v>5746</v>
      </c>
      <c r="X1155" t="s">
        <v>836</v>
      </c>
      <c r="Y1155" t="s">
        <v>3864</v>
      </c>
      <c r="AB1155" t="s">
        <v>5750</v>
      </c>
      <c r="AC1155" t="s">
        <v>5751</v>
      </c>
      <c r="AD1155">
        <v>30</v>
      </c>
      <c r="AE1155" t="s">
        <v>5752</v>
      </c>
      <c r="AJ1155" t="s">
        <v>5753</v>
      </c>
      <c r="AK1155" t="s">
        <v>5754</v>
      </c>
    </row>
    <row r="1156" spans="1:40">
      <c r="A1156">
        <v>12018</v>
      </c>
      <c r="B1156" t="s">
        <v>174</v>
      </c>
      <c r="C1156" t="s">
        <v>7</v>
      </c>
      <c r="D1156" t="s">
        <v>5755</v>
      </c>
      <c r="E1156" t="s">
        <v>176</v>
      </c>
      <c r="G1156" t="s">
        <v>5756</v>
      </c>
      <c r="H1156" t="s">
        <v>5757</v>
      </c>
      <c r="I1156" t="s">
        <v>5758</v>
      </c>
      <c r="J1156" t="s">
        <v>5759</v>
      </c>
      <c r="K1156" t="s">
        <v>5760</v>
      </c>
      <c r="L1156" t="s">
        <v>1418</v>
      </c>
      <c r="M1156" t="s">
        <v>5</v>
      </c>
      <c r="N1156">
        <v>34228</v>
      </c>
      <c r="O1156" t="s">
        <v>5761</v>
      </c>
      <c r="P1156">
        <v>27.345949999999998</v>
      </c>
      <c r="Q1156">
        <v>-82.604659999999996</v>
      </c>
      <c r="U1156" t="s">
        <v>5755</v>
      </c>
      <c r="V1156" t="s">
        <v>5758</v>
      </c>
      <c r="W1156" t="s">
        <v>5760</v>
      </c>
      <c r="X1156" t="s">
        <v>1418</v>
      </c>
      <c r="Y1156" t="s">
        <v>3864</v>
      </c>
      <c r="AB1156" t="s">
        <v>5587</v>
      </c>
      <c r="AC1156" t="s">
        <v>5762</v>
      </c>
      <c r="AD1156">
        <v>22</v>
      </c>
      <c r="AK1156" t="s">
        <v>5763</v>
      </c>
    </row>
    <row r="1157" spans="1:40">
      <c r="A1157">
        <v>12019</v>
      </c>
      <c r="B1157" t="s">
        <v>174</v>
      </c>
      <c r="C1157" t="s">
        <v>7</v>
      </c>
      <c r="D1157" t="s">
        <v>7468</v>
      </c>
      <c r="E1157" t="s">
        <v>176</v>
      </c>
      <c r="G1157" t="s">
        <v>4022</v>
      </c>
      <c r="H1157" t="s">
        <v>7906</v>
      </c>
      <c r="I1157" t="s">
        <v>7469</v>
      </c>
      <c r="J1157" t="s">
        <v>7470</v>
      </c>
      <c r="K1157" t="s">
        <v>7471</v>
      </c>
      <c r="L1157" t="s">
        <v>808</v>
      </c>
      <c r="M1157" t="s">
        <v>5</v>
      </c>
      <c r="N1157">
        <v>12203</v>
      </c>
      <c r="O1157" t="s">
        <v>7472</v>
      </c>
      <c r="P1157">
        <v>42.70411</v>
      </c>
      <c r="Q1157">
        <v>-73.85857</v>
      </c>
      <c r="U1157" t="s">
        <v>7468</v>
      </c>
      <c r="V1157" t="s">
        <v>7469</v>
      </c>
      <c r="W1157" t="s">
        <v>7471</v>
      </c>
      <c r="X1157" t="s">
        <v>808</v>
      </c>
      <c r="Y1157" t="s">
        <v>5</v>
      </c>
      <c r="Z1157" t="s">
        <v>6355</v>
      </c>
      <c r="AA1157">
        <v>45497</v>
      </c>
      <c r="AB1157" t="s">
        <v>7469</v>
      </c>
      <c r="AC1157" t="s">
        <v>8162</v>
      </c>
      <c r="AD1157">
        <v>18</v>
      </c>
      <c r="AH1157">
        <v>0</v>
      </c>
      <c r="AJ1157" t="s">
        <v>7473</v>
      </c>
      <c r="AN1157" t="s">
        <v>7474</v>
      </c>
    </row>
    <row r="1158" spans="1:40">
      <c r="A1158">
        <v>12020</v>
      </c>
      <c r="B1158" t="s">
        <v>174</v>
      </c>
      <c r="C1158" t="s">
        <v>7</v>
      </c>
      <c r="D1158" t="s">
        <v>5764</v>
      </c>
      <c r="E1158" t="s">
        <v>176</v>
      </c>
      <c r="G1158" t="s">
        <v>5765</v>
      </c>
      <c r="H1158" t="s">
        <v>5612</v>
      </c>
      <c r="I1158" t="s">
        <v>5766</v>
      </c>
      <c r="J1158" t="s">
        <v>5767</v>
      </c>
      <c r="K1158" t="s">
        <v>3821</v>
      </c>
      <c r="L1158" t="s">
        <v>808</v>
      </c>
      <c r="M1158" t="s">
        <v>5</v>
      </c>
      <c r="N1158">
        <v>10017</v>
      </c>
      <c r="O1158" t="s">
        <v>5768</v>
      </c>
      <c r="P1158">
        <v>40.751562300000003</v>
      </c>
      <c r="Q1158">
        <v>-73.977425699999998</v>
      </c>
      <c r="U1158" t="s">
        <v>5764</v>
      </c>
      <c r="V1158" t="s">
        <v>5766</v>
      </c>
      <c r="W1158" t="s">
        <v>3821</v>
      </c>
      <c r="X1158" t="s">
        <v>808</v>
      </c>
      <c r="Y1158" t="s">
        <v>3864</v>
      </c>
      <c r="AB1158" t="s">
        <v>5587</v>
      </c>
      <c r="AC1158" t="s">
        <v>5769</v>
      </c>
      <c r="AD1158">
        <v>27</v>
      </c>
      <c r="AE1158" t="s">
        <v>5770</v>
      </c>
      <c r="AJ1158" t="s">
        <v>5771</v>
      </c>
    </row>
    <row r="1159" spans="1:40">
      <c r="A1159">
        <v>12021</v>
      </c>
      <c r="B1159" t="s">
        <v>174</v>
      </c>
      <c r="C1159" t="s">
        <v>7</v>
      </c>
      <c r="D1159" t="s">
        <v>5772</v>
      </c>
      <c r="E1159" t="s">
        <v>176</v>
      </c>
      <c r="G1159" t="s">
        <v>4022</v>
      </c>
      <c r="H1159" t="s">
        <v>5773</v>
      </c>
      <c r="I1159" t="s">
        <v>5774</v>
      </c>
      <c r="J1159" t="s">
        <v>5775</v>
      </c>
      <c r="K1159" t="s">
        <v>5776</v>
      </c>
      <c r="L1159" t="s">
        <v>149</v>
      </c>
      <c r="M1159" t="s">
        <v>6</v>
      </c>
      <c r="N1159" t="s">
        <v>5777</v>
      </c>
      <c r="O1159" t="s">
        <v>5778</v>
      </c>
      <c r="P1159">
        <v>46.797308000000001</v>
      </c>
      <c r="Q1159">
        <v>-71.302888999999993</v>
      </c>
      <c r="R1159">
        <v>570</v>
      </c>
      <c r="U1159" t="s">
        <v>5772</v>
      </c>
      <c r="V1159" t="s">
        <v>5779</v>
      </c>
      <c r="W1159" t="s">
        <v>5776</v>
      </c>
      <c r="X1159" t="s">
        <v>149</v>
      </c>
      <c r="Y1159" t="s">
        <v>6</v>
      </c>
      <c r="AC1159" t="s">
        <v>5780</v>
      </c>
      <c r="AD1159">
        <v>30</v>
      </c>
      <c r="AE1159" t="s">
        <v>5781</v>
      </c>
      <c r="AJ1159" t="s">
        <v>5687</v>
      </c>
      <c r="AK1159" t="s">
        <v>5782</v>
      </c>
    </row>
    <row r="1160" spans="1:40">
      <c r="A1160">
        <v>12022</v>
      </c>
      <c r="B1160" t="s">
        <v>174</v>
      </c>
      <c r="C1160" t="s">
        <v>7</v>
      </c>
      <c r="D1160" t="s">
        <v>5783</v>
      </c>
      <c r="E1160" t="s">
        <v>176</v>
      </c>
      <c r="G1160" t="s">
        <v>5784</v>
      </c>
      <c r="H1160" t="s">
        <v>5785</v>
      </c>
      <c r="I1160" t="s">
        <v>5786</v>
      </c>
      <c r="J1160" t="s">
        <v>5787</v>
      </c>
      <c r="K1160" t="s">
        <v>5788</v>
      </c>
      <c r="L1160" t="s">
        <v>1045</v>
      </c>
      <c r="M1160" t="s">
        <v>5</v>
      </c>
      <c r="N1160">
        <v>85377</v>
      </c>
      <c r="O1160" t="s">
        <v>5789</v>
      </c>
      <c r="P1160">
        <v>33.822237700000002</v>
      </c>
      <c r="Q1160">
        <v>-111.91816679999999</v>
      </c>
      <c r="R1160">
        <v>12</v>
      </c>
      <c r="U1160" t="s">
        <v>5783</v>
      </c>
      <c r="V1160" t="s">
        <v>5786</v>
      </c>
      <c r="W1160" t="s">
        <v>5788</v>
      </c>
      <c r="X1160" t="s">
        <v>1045</v>
      </c>
      <c r="Y1160" t="s">
        <v>3864</v>
      </c>
      <c r="AB1160" t="s">
        <v>5587</v>
      </c>
      <c r="AC1160" t="s">
        <v>5790</v>
      </c>
      <c r="AD1160">
        <v>29</v>
      </c>
      <c r="AK1160" t="s">
        <v>5791</v>
      </c>
    </row>
    <row r="1161" spans="1:40">
      <c r="A1161">
        <v>12023</v>
      </c>
      <c r="B1161" t="s">
        <v>174</v>
      </c>
      <c r="C1161" t="s">
        <v>7</v>
      </c>
      <c r="D1161" t="s">
        <v>5792</v>
      </c>
      <c r="E1161" t="s">
        <v>176</v>
      </c>
      <c r="G1161" t="s">
        <v>5793</v>
      </c>
      <c r="H1161" t="s">
        <v>9014</v>
      </c>
      <c r="I1161" t="s">
        <v>5794</v>
      </c>
      <c r="J1161" t="s">
        <v>5795</v>
      </c>
      <c r="K1161" t="s">
        <v>5796</v>
      </c>
      <c r="L1161" t="s">
        <v>786</v>
      </c>
      <c r="M1161" t="s">
        <v>5</v>
      </c>
      <c r="N1161">
        <v>29601</v>
      </c>
      <c r="P1161">
        <v>34.850743999999999</v>
      </c>
      <c r="Q1161">
        <v>-82.398960000000002</v>
      </c>
      <c r="U1161" t="s">
        <v>5797</v>
      </c>
      <c r="V1161" t="s">
        <v>5798</v>
      </c>
      <c r="W1161" t="s">
        <v>2534</v>
      </c>
      <c r="X1161" t="s">
        <v>907</v>
      </c>
      <c r="Y1161" t="s">
        <v>907</v>
      </c>
      <c r="AB1161" t="s">
        <v>5587</v>
      </c>
      <c r="AC1161" t="s">
        <v>5799</v>
      </c>
      <c r="AD1161">
        <v>15</v>
      </c>
    </row>
    <row r="1162" spans="1:40">
      <c r="A1162">
        <v>12024</v>
      </c>
      <c r="B1162" t="s">
        <v>174</v>
      </c>
      <c r="C1162" t="s">
        <v>7</v>
      </c>
      <c r="D1162" t="s">
        <v>5800</v>
      </c>
      <c r="E1162" t="s">
        <v>176</v>
      </c>
      <c r="G1162" t="s">
        <v>5793</v>
      </c>
      <c r="H1162" t="s">
        <v>5642</v>
      </c>
      <c r="I1162" t="s">
        <v>5801</v>
      </c>
      <c r="J1162" t="s">
        <v>5802</v>
      </c>
      <c r="K1162" t="s">
        <v>1911</v>
      </c>
      <c r="L1162" t="s">
        <v>170</v>
      </c>
      <c r="M1162" t="s">
        <v>5</v>
      </c>
      <c r="N1162">
        <v>95814</v>
      </c>
      <c r="O1162" t="s">
        <v>5803</v>
      </c>
      <c r="P1162">
        <v>38.578418093199197</v>
      </c>
      <c r="Q1162">
        <v>-121.502585146238</v>
      </c>
      <c r="R1162">
        <v>12</v>
      </c>
      <c r="U1162" t="s">
        <v>5804</v>
      </c>
      <c r="V1162" t="s">
        <v>5801</v>
      </c>
      <c r="W1162" t="s">
        <v>3453</v>
      </c>
      <c r="X1162" t="s">
        <v>5316</v>
      </c>
      <c r="Y1162" t="s">
        <v>5317</v>
      </c>
      <c r="Z1162" t="s">
        <v>172</v>
      </c>
      <c r="AA1162">
        <v>45289</v>
      </c>
      <c r="AB1162" t="s">
        <v>313</v>
      </c>
      <c r="AC1162" t="s">
        <v>5805</v>
      </c>
      <c r="AD1162">
        <v>22</v>
      </c>
    </row>
    <row r="1163" spans="1:40">
      <c r="A1163">
        <v>12025</v>
      </c>
      <c r="B1163" t="s">
        <v>174</v>
      </c>
      <c r="C1163" t="s">
        <v>7</v>
      </c>
      <c r="D1163" t="s">
        <v>8625</v>
      </c>
      <c r="E1163" t="s">
        <v>176</v>
      </c>
      <c r="G1163" t="s">
        <v>5837</v>
      </c>
      <c r="H1163" t="s">
        <v>5642</v>
      </c>
      <c r="I1163" t="s">
        <v>8626</v>
      </c>
      <c r="K1163" t="s">
        <v>5490</v>
      </c>
      <c r="L1163" t="s">
        <v>170</v>
      </c>
      <c r="M1163" t="s">
        <v>5</v>
      </c>
      <c r="N1163">
        <v>93109</v>
      </c>
      <c r="P1163">
        <v>34.4249213593043</v>
      </c>
      <c r="Q1163">
        <v>-119.841870399393</v>
      </c>
      <c r="R1163">
        <v>1</v>
      </c>
      <c r="U1163" t="s">
        <v>8625</v>
      </c>
      <c r="V1163" t="s">
        <v>8627</v>
      </c>
      <c r="W1163" t="s">
        <v>5490</v>
      </c>
      <c r="X1163" t="s">
        <v>170</v>
      </c>
      <c r="Y1163" t="s">
        <v>5</v>
      </c>
      <c r="Z1163" t="s">
        <v>7932</v>
      </c>
      <c r="AA1163">
        <v>45689</v>
      </c>
      <c r="AB1163" t="s">
        <v>8620</v>
      </c>
      <c r="AC1163" t="s">
        <v>9015</v>
      </c>
      <c r="AD1163">
        <v>25</v>
      </c>
      <c r="AK1163" t="s">
        <v>8628</v>
      </c>
    </row>
    <row r="1164" spans="1:40">
      <c r="A1164">
        <v>12026</v>
      </c>
      <c r="B1164" t="s">
        <v>174</v>
      </c>
      <c r="C1164" t="s">
        <v>7</v>
      </c>
      <c r="D1164" t="s">
        <v>5806</v>
      </c>
      <c r="E1164" t="s">
        <v>176</v>
      </c>
      <c r="G1164" t="s">
        <v>5611</v>
      </c>
      <c r="H1164" t="s">
        <v>5612</v>
      </c>
      <c r="I1164" t="s">
        <v>5807</v>
      </c>
      <c r="J1164" t="s">
        <v>5808</v>
      </c>
      <c r="K1164" t="s">
        <v>5809</v>
      </c>
      <c r="L1164" t="s">
        <v>149</v>
      </c>
      <c r="M1164" t="s">
        <v>6</v>
      </c>
      <c r="N1164" t="s">
        <v>5810</v>
      </c>
      <c r="O1164" t="s">
        <v>5811</v>
      </c>
      <c r="P1164">
        <v>48.427750000000003</v>
      </c>
      <c r="Q1164">
        <v>-71.059319000000002</v>
      </c>
      <c r="U1164" t="s">
        <v>5806</v>
      </c>
      <c r="V1164" t="s">
        <v>5807</v>
      </c>
      <c r="W1164" t="s">
        <v>5812</v>
      </c>
      <c r="X1164" t="s">
        <v>149</v>
      </c>
      <c r="Y1164" t="s">
        <v>6</v>
      </c>
      <c r="AB1164" t="s">
        <v>5807</v>
      </c>
      <c r="AC1164" t="s">
        <v>5813</v>
      </c>
      <c r="AD1164">
        <v>18</v>
      </c>
    </row>
    <row r="1165" spans="1:40">
      <c r="A1165">
        <v>12027</v>
      </c>
      <c r="B1165" t="s">
        <v>174</v>
      </c>
      <c r="C1165" t="s">
        <v>7</v>
      </c>
      <c r="D1165" t="s">
        <v>5814</v>
      </c>
      <c r="E1165" t="s">
        <v>176</v>
      </c>
      <c r="G1165" t="s">
        <v>4022</v>
      </c>
      <c r="H1165" t="s">
        <v>5642</v>
      </c>
      <c r="I1165" t="s">
        <v>5815</v>
      </c>
      <c r="J1165" t="s">
        <v>5816</v>
      </c>
      <c r="K1165" t="s">
        <v>5490</v>
      </c>
      <c r="L1165" t="s">
        <v>170</v>
      </c>
      <c r="M1165" t="s">
        <v>5</v>
      </c>
      <c r="N1165">
        <v>93108</v>
      </c>
      <c r="P1165">
        <v>34.422497800000002</v>
      </c>
      <c r="Q1165">
        <v>-119.6089119</v>
      </c>
      <c r="R1165">
        <v>2000</v>
      </c>
      <c r="U1165" t="s">
        <v>5817</v>
      </c>
      <c r="V1165" t="s">
        <v>5815</v>
      </c>
      <c r="W1165" t="s">
        <v>5490</v>
      </c>
      <c r="X1165" t="s">
        <v>170</v>
      </c>
      <c r="Y1165" t="s">
        <v>3864</v>
      </c>
      <c r="AB1165" t="s">
        <v>5818</v>
      </c>
      <c r="AC1165" t="s">
        <v>5819</v>
      </c>
      <c r="AD1165">
        <v>28</v>
      </c>
      <c r="AK1165" t="s">
        <v>5820</v>
      </c>
    </row>
    <row r="1166" spans="1:40">
      <c r="A1166">
        <v>12028</v>
      </c>
      <c r="B1166" t="s">
        <v>174</v>
      </c>
      <c r="C1166" t="s">
        <v>7</v>
      </c>
      <c r="D1166" t="s">
        <v>5821</v>
      </c>
      <c r="E1166" t="s">
        <v>176</v>
      </c>
      <c r="G1166" t="s">
        <v>5822</v>
      </c>
      <c r="H1166" t="s">
        <v>5823</v>
      </c>
      <c r="I1166" t="s">
        <v>5824</v>
      </c>
      <c r="J1166" t="s">
        <v>5825</v>
      </c>
      <c r="K1166" t="s">
        <v>5826</v>
      </c>
      <c r="L1166" t="s">
        <v>740</v>
      </c>
      <c r="M1166" t="s">
        <v>5</v>
      </c>
      <c r="N1166">
        <v>2142</v>
      </c>
      <c r="O1166" t="s">
        <v>5827</v>
      </c>
      <c r="P1166">
        <v>42.362493299999997</v>
      </c>
      <c r="Q1166">
        <v>-71.0834282</v>
      </c>
      <c r="R1166">
        <v>4</v>
      </c>
      <c r="U1166" t="s">
        <v>5828</v>
      </c>
      <c r="V1166" t="s">
        <v>5824</v>
      </c>
      <c r="W1166" t="s">
        <v>1501</v>
      </c>
      <c r="X1166" t="s">
        <v>740</v>
      </c>
      <c r="Y1166" t="s">
        <v>3864</v>
      </c>
      <c r="AB1166" t="s">
        <v>5587</v>
      </c>
      <c r="AC1166" t="s">
        <v>5829</v>
      </c>
      <c r="AD1166">
        <v>28</v>
      </c>
      <c r="AK1166" t="s">
        <v>5830</v>
      </c>
    </row>
    <row r="1167" spans="1:40">
      <c r="A1167">
        <v>12029</v>
      </c>
      <c r="B1167" t="s">
        <v>174</v>
      </c>
      <c r="C1167" t="s">
        <v>7</v>
      </c>
      <c r="D1167" t="s">
        <v>5836</v>
      </c>
      <c r="E1167" t="s">
        <v>176</v>
      </c>
      <c r="G1167" t="s">
        <v>5837</v>
      </c>
      <c r="H1167" t="s">
        <v>5642</v>
      </c>
      <c r="I1167" t="s">
        <v>5838</v>
      </c>
      <c r="J1167" t="s">
        <v>5839</v>
      </c>
      <c r="K1167" t="s">
        <v>4543</v>
      </c>
      <c r="L1167" t="s">
        <v>5840</v>
      </c>
      <c r="M1167" t="s">
        <v>5</v>
      </c>
      <c r="N1167">
        <v>48111</v>
      </c>
      <c r="O1167" t="s">
        <v>5841</v>
      </c>
      <c r="P1167">
        <v>42.236505000000001</v>
      </c>
      <c r="Q1167">
        <v>-83.439325999999994</v>
      </c>
      <c r="U1167" t="s">
        <v>5842</v>
      </c>
      <c r="V1167" t="s">
        <v>5838</v>
      </c>
      <c r="W1167" t="s">
        <v>4545</v>
      </c>
      <c r="Y1167" t="s">
        <v>311</v>
      </c>
      <c r="AB1167" t="s">
        <v>5843</v>
      </c>
      <c r="AC1167" t="s">
        <v>5844</v>
      </c>
      <c r="AD1167">
        <v>17</v>
      </c>
      <c r="AK1167" t="s">
        <v>5845</v>
      </c>
    </row>
    <row r="1168" spans="1:40">
      <c r="A1168">
        <v>12030</v>
      </c>
      <c r="B1168" t="s">
        <v>174</v>
      </c>
      <c r="C1168" t="s">
        <v>7</v>
      </c>
      <c r="D1168" t="s">
        <v>5846</v>
      </c>
      <c r="E1168" t="s">
        <v>176</v>
      </c>
      <c r="G1168" t="s">
        <v>5847</v>
      </c>
      <c r="H1168" t="s">
        <v>5848</v>
      </c>
      <c r="I1168" t="s">
        <v>5849</v>
      </c>
      <c r="J1168" t="s">
        <v>5850</v>
      </c>
      <c r="K1168" t="s">
        <v>3821</v>
      </c>
      <c r="L1168" t="s">
        <v>808</v>
      </c>
      <c r="M1168" t="s">
        <v>5</v>
      </c>
      <c r="N1168">
        <v>10041</v>
      </c>
      <c r="O1168" t="s">
        <v>5851</v>
      </c>
      <c r="P1168">
        <v>40.703361000000001</v>
      </c>
      <c r="Q1168">
        <v>-74.009732</v>
      </c>
      <c r="U1168" t="s">
        <v>5852</v>
      </c>
      <c r="V1168" t="s">
        <v>5849</v>
      </c>
      <c r="W1168" t="s">
        <v>3821</v>
      </c>
      <c r="X1168" t="s">
        <v>808</v>
      </c>
      <c r="Y1168" t="s">
        <v>3864</v>
      </c>
      <c r="AB1168" t="s">
        <v>5587</v>
      </c>
      <c r="AC1168" t="s">
        <v>5853</v>
      </c>
      <c r="AD1168">
        <v>23</v>
      </c>
      <c r="AJ1168" t="s">
        <v>5849</v>
      </c>
    </row>
    <row r="1169" spans="1:40">
      <c r="A1169">
        <v>12031</v>
      </c>
      <c r="B1169" t="s">
        <v>174</v>
      </c>
      <c r="C1169" t="s">
        <v>7</v>
      </c>
      <c r="D1169" t="s">
        <v>7623</v>
      </c>
      <c r="E1169" t="s">
        <v>176</v>
      </c>
      <c r="G1169" t="s">
        <v>7624</v>
      </c>
      <c r="H1169" t="s">
        <v>7625</v>
      </c>
      <c r="I1169" t="s">
        <v>7626</v>
      </c>
      <c r="J1169" t="s">
        <v>7627</v>
      </c>
      <c r="K1169" t="s">
        <v>7628</v>
      </c>
      <c r="L1169" t="s">
        <v>1300</v>
      </c>
      <c r="M1169" t="s">
        <v>5</v>
      </c>
      <c r="N1169">
        <v>15096</v>
      </c>
      <c r="O1169" t="s">
        <v>7629</v>
      </c>
      <c r="P1169">
        <v>40.671509999999998</v>
      </c>
      <c r="Q1169">
        <v>-80.104510000000005</v>
      </c>
      <c r="U1169" t="s">
        <v>7623</v>
      </c>
      <c r="V1169" t="s">
        <v>7626</v>
      </c>
      <c r="W1169" t="s">
        <v>7628</v>
      </c>
      <c r="X1169" t="s">
        <v>1300</v>
      </c>
      <c r="Y1169" t="s">
        <v>3864</v>
      </c>
      <c r="Z1169" t="s">
        <v>6355</v>
      </c>
      <c r="AA1169">
        <v>45497</v>
      </c>
      <c r="AB1169" t="s">
        <v>7626</v>
      </c>
      <c r="AC1169" t="s">
        <v>8163</v>
      </c>
      <c r="AD1169">
        <v>22</v>
      </c>
      <c r="AJ1169" t="s">
        <v>7626</v>
      </c>
      <c r="AN1169" t="s">
        <v>7630</v>
      </c>
    </row>
    <row r="1170" spans="1:40">
      <c r="A1170">
        <v>12032</v>
      </c>
      <c r="B1170" t="s">
        <v>174</v>
      </c>
      <c r="C1170" t="s">
        <v>7</v>
      </c>
      <c r="D1170" t="s">
        <v>5854</v>
      </c>
      <c r="E1170" t="s">
        <v>176</v>
      </c>
      <c r="G1170" t="s">
        <v>5611</v>
      </c>
      <c r="H1170" t="s">
        <v>5612</v>
      </c>
      <c r="I1170" t="s">
        <v>5855</v>
      </c>
      <c r="J1170" t="s">
        <v>5856</v>
      </c>
      <c r="K1170" t="s">
        <v>4750</v>
      </c>
      <c r="L1170" t="s">
        <v>1357</v>
      </c>
      <c r="M1170" t="s">
        <v>5</v>
      </c>
      <c r="N1170">
        <v>8830</v>
      </c>
      <c r="O1170" t="s">
        <v>5857</v>
      </c>
      <c r="P1170">
        <v>40.560448399999999</v>
      </c>
      <c r="Q1170">
        <v>-74.323531500000001</v>
      </c>
      <c r="U1170" t="s">
        <v>5509</v>
      </c>
      <c r="V1170" t="s">
        <v>5858</v>
      </c>
      <c r="W1170" t="s">
        <v>5859</v>
      </c>
      <c r="X1170" t="s">
        <v>1606</v>
      </c>
      <c r="Y1170" t="s">
        <v>907</v>
      </c>
      <c r="AB1170" t="s">
        <v>5860</v>
      </c>
      <c r="AC1170" t="s">
        <v>5861</v>
      </c>
      <c r="AD1170">
        <v>14</v>
      </c>
      <c r="AJ1170" t="s">
        <v>5862</v>
      </c>
      <c r="AK1170" t="s">
        <v>5863</v>
      </c>
    </row>
    <row r="1171" spans="1:40">
      <c r="A1171">
        <v>12033</v>
      </c>
      <c r="B1171" t="s">
        <v>174</v>
      </c>
      <c r="C1171" t="s">
        <v>7</v>
      </c>
      <c r="D1171" t="s">
        <v>7511</v>
      </c>
      <c r="E1171" t="s">
        <v>176</v>
      </c>
      <c r="G1171" t="s">
        <v>4022</v>
      </c>
      <c r="H1171" t="s">
        <v>7874</v>
      </c>
      <c r="I1171" t="s">
        <v>7512</v>
      </c>
      <c r="J1171" t="s">
        <v>7513</v>
      </c>
      <c r="K1171" t="s">
        <v>7514</v>
      </c>
      <c r="L1171" t="s">
        <v>4134</v>
      </c>
      <c r="M1171" t="s">
        <v>5</v>
      </c>
      <c r="N1171">
        <v>20001</v>
      </c>
      <c r="O1171" t="s">
        <v>7515</v>
      </c>
      <c r="P1171">
        <v>38.899270000000001</v>
      </c>
      <c r="Q1171">
        <v>-77.014120000000005</v>
      </c>
      <c r="U1171" t="s">
        <v>7511</v>
      </c>
      <c r="V1171" t="s">
        <v>7512</v>
      </c>
      <c r="W1171" t="s">
        <v>7514</v>
      </c>
      <c r="Y1171" t="s">
        <v>5</v>
      </c>
      <c r="Z1171" t="s">
        <v>7853</v>
      </c>
      <c r="AB1171" t="s">
        <v>7516</v>
      </c>
      <c r="AC1171" t="s">
        <v>8161</v>
      </c>
      <c r="AD1171">
        <v>20</v>
      </c>
      <c r="AH1171">
        <v>0</v>
      </c>
      <c r="AJ1171" t="s">
        <v>7517</v>
      </c>
    </row>
    <row r="1172" spans="1:40">
      <c r="A1172">
        <v>12034</v>
      </c>
      <c r="B1172" t="s">
        <v>174</v>
      </c>
      <c r="C1172" t="s">
        <v>7</v>
      </c>
      <c r="D1172" t="s">
        <v>5864</v>
      </c>
      <c r="E1172" t="s">
        <v>176</v>
      </c>
      <c r="G1172" t="s">
        <v>5865</v>
      </c>
      <c r="H1172" t="s">
        <v>5583</v>
      </c>
      <c r="I1172" t="s">
        <v>5866</v>
      </c>
      <c r="J1172" t="s">
        <v>5867</v>
      </c>
      <c r="K1172" t="s">
        <v>2929</v>
      </c>
      <c r="L1172" t="s">
        <v>1045</v>
      </c>
      <c r="M1172" t="s">
        <v>5</v>
      </c>
      <c r="N1172">
        <v>85004</v>
      </c>
      <c r="O1172" t="s">
        <v>5868</v>
      </c>
      <c r="P1172">
        <v>33.448039299999998</v>
      </c>
      <c r="Q1172">
        <v>-112.07546290000001</v>
      </c>
      <c r="R1172">
        <v>1000</v>
      </c>
      <c r="U1172" t="s">
        <v>5864</v>
      </c>
      <c r="V1172" t="s">
        <v>5866</v>
      </c>
      <c r="W1172" t="s">
        <v>2929</v>
      </c>
      <c r="X1172" t="s">
        <v>1045</v>
      </c>
      <c r="Y1172" t="s">
        <v>3864</v>
      </c>
      <c r="AB1172" t="s">
        <v>5587</v>
      </c>
      <c r="AC1172" t="s">
        <v>5869</v>
      </c>
      <c r="AD1172">
        <v>30</v>
      </c>
    </row>
    <row r="1173" spans="1:40">
      <c r="A1173">
        <v>12035</v>
      </c>
      <c r="B1173" t="s">
        <v>174</v>
      </c>
      <c r="C1173" t="s">
        <v>7</v>
      </c>
      <c r="D1173" t="s">
        <v>5870</v>
      </c>
      <c r="E1173" t="s">
        <v>176</v>
      </c>
      <c r="G1173" t="s">
        <v>5611</v>
      </c>
      <c r="H1173" t="s">
        <v>5612</v>
      </c>
      <c r="I1173" t="s">
        <v>5871</v>
      </c>
      <c r="J1173" t="s">
        <v>5872</v>
      </c>
      <c r="K1173" t="s">
        <v>5873</v>
      </c>
      <c r="L1173" t="s">
        <v>878</v>
      </c>
      <c r="M1173" t="s">
        <v>5</v>
      </c>
      <c r="N1173">
        <v>40601</v>
      </c>
      <c r="O1173" t="s">
        <v>5874</v>
      </c>
      <c r="P1173">
        <v>38.200315699999997</v>
      </c>
      <c r="Q1173">
        <v>-84.876598200000004</v>
      </c>
      <c r="U1173" t="s">
        <v>5870</v>
      </c>
      <c r="V1173" t="s">
        <v>5871</v>
      </c>
      <c r="W1173" t="s">
        <v>5873</v>
      </c>
      <c r="X1173" t="s">
        <v>878</v>
      </c>
      <c r="Y1173" t="s">
        <v>3864</v>
      </c>
      <c r="AB1173" t="s">
        <v>5587</v>
      </c>
      <c r="AC1173" t="s">
        <v>5875</v>
      </c>
      <c r="AD1173">
        <v>25</v>
      </c>
    </row>
    <row r="1174" spans="1:40">
      <c r="A1174">
        <v>12036</v>
      </c>
      <c r="B1174" t="s">
        <v>174</v>
      </c>
      <c r="C1174" t="s">
        <v>7</v>
      </c>
      <c r="D1174" t="s">
        <v>5876</v>
      </c>
      <c r="E1174" t="s">
        <v>176</v>
      </c>
      <c r="G1174" t="s">
        <v>5877</v>
      </c>
      <c r="H1174" t="s">
        <v>5621</v>
      </c>
      <c r="I1174" t="s">
        <v>5878</v>
      </c>
      <c r="J1174" t="s">
        <v>5879</v>
      </c>
      <c r="K1174" t="s">
        <v>5624</v>
      </c>
      <c r="L1174" t="s">
        <v>170</v>
      </c>
      <c r="M1174" t="s">
        <v>5</v>
      </c>
      <c r="N1174">
        <v>94104</v>
      </c>
      <c r="O1174" t="s">
        <v>5880</v>
      </c>
      <c r="P1174">
        <v>37.793377399999997</v>
      </c>
      <c r="Q1174">
        <v>-122.4027696</v>
      </c>
      <c r="U1174" t="s">
        <v>5876</v>
      </c>
      <c r="V1174" t="s">
        <v>5881</v>
      </c>
      <c r="W1174" t="s">
        <v>5624</v>
      </c>
      <c r="X1174" t="s">
        <v>170</v>
      </c>
      <c r="Y1174" t="s">
        <v>3864</v>
      </c>
      <c r="AB1174" t="s">
        <v>5587</v>
      </c>
      <c r="AC1174" t="s">
        <v>5882</v>
      </c>
      <c r="AD1174">
        <v>23</v>
      </c>
    </row>
    <row r="1175" spans="1:40">
      <c r="A1175">
        <v>12037</v>
      </c>
      <c r="B1175" t="s">
        <v>174</v>
      </c>
      <c r="C1175" t="s">
        <v>7</v>
      </c>
      <c r="D1175" t="s">
        <v>5883</v>
      </c>
      <c r="E1175" t="s">
        <v>176</v>
      </c>
      <c r="G1175" t="s">
        <v>5884</v>
      </c>
      <c r="H1175" t="s">
        <v>5885</v>
      </c>
      <c r="I1175" t="s">
        <v>5886</v>
      </c>
      <c r="J1175" t="s">
        <v>5887</v>
      </c>
      <c r="K1175" t="s">
        <v>2598</v>
      </c>
      <c r="L1175" t="s">
        <v>436</v>
      </c>
      <c r="M1175" t="s">
        <v>5</v>
      </c>
      <c r="N1175">
        <v>49503</v>
      </c>
      <c r="O1175" t="s">
        <v>5888</v>
      </c>
      <c r="P1175">
        <v>42.966645</v>
      </c>
      <c r="Q1175">
        <v>-85.6697779</v>
      </c>
      <c r="R1175">
        <v>200</v>
      </c>
      <c r="U1175" t="s">
        <v>5883</v>
      </c>
      <c r="V1175" t="s">
        <v>5886</v>
      </c>
      <c r="W1175" t="s">
        <v>2598</v>
      </c>
      <c r="X1175" t="s">
        <v>436</v>
      </c>
      <c r="Y1175" t="s">
        <v>3864</v>
      </c>
      <c r="AB1175" t="s">
        <v>5889</v>
      </c>
      <c r="AC1175" t="s">
        <v>5890</v>
      </c>
      <c r="AD1175">
        <v>30</v>
      </c>
    </row>
    <row r="1176" spans="1:40">
      <c r="A1176">
        <v>12038</v>
      </c>
      <c r="B1176" t="s">
        <v>174</v>
      </c>
      <c r="C1176" t="s">
        <v>7</v>
      </c>
      <c r="D1176" t="s">
        <v>9056</v>
      </c>
      <c r="E1176" t="s">
        <v>176</v>
      </c>
      <c r="G1176" t="s">
        <v>4022</v>
      </c>
      <c r="H1176" t="s">
        <v>4022</v>
      </c>
      <c r="I1176" t="s">
        <v>9062</v>
      </c>
      <c r="J1176" t="s">
        <v>9057</v>
      </c>
      <c r="K1176" t="s">
        <v>9058</v>
      </c>
      <c r="L1176" t="s">
        <v>723</v>
      </c>
      <c r="M1176" t="s">
        <v>5</v>
      </c>
      <c r="N1176">
        <v>81621</v>
      </c>
      <c r="O1176" t="s">
        <v>9059</v>
      </c>
      <c r="P1176">
        <v>39.368966475288502</v>
      </c>
      <c r="Q1176">
        <v>-107.038040469314</v>
      </c>
      <c r="R1176">
        <v>700</v>
      </c>
      <c r="U1176" t="s">
        <v>9056</v>
      </c>
      <c r="V1176" t="s">
        <v>9060</v>
      </c>
      <c r="W1176" t="s">
        <v>9058</v>
      </c>
      <c r="X1176" t="s">
        <v>723</v>
      </c>
      <c r="Y1176" t="s">
        <v>5</v>
      </c>
      <c r="Z1176" t="s">
        <v>312</v>
      </c>
      <c r="AA1176">
        <v>45702</v>
      </c>
      <c r="AB1176" t="s">
        <v>9024</v>
      </c>
      <c r="AC1176" t="s">
        <v>9061</v>
      </c>
      <c r="AD1176">
        <v>30</v>
      </c>
    </row>
    <row r="1177" spans="1:40">
      <c r="A1177">
        <v>3001</v>
      </c>
      <c r="B1177" t="s">
        <v>174</v>
      </c>
      <c r="C1177" t="s">
        <v>732</v>
      </c>
      <c r="D1177" t="s">
        <v>2245</v>
      </c>
      <c r="E1177" t="s">
        <v>164</v>
      </c>
      <c r="F1177" t="s">
        <v>2246</v>
      </c>
      <c r="G1177" t="s">
        <v>7</v>
      </c>
      <c r="H1177" t="s">
        <v>2248</v>
      </c>
      <c r="I1177" t="s">
        <v>2249</v>
      </c>
      <c r="J1177" t="s">
        <v>2250</v>
      </c>
      <c r="K1177" t="s">
        <v>2251</v>
      </c>
      <c r="L1177" t="s">
        <v>720</v>
      </c>
      <c r="M1177" t="s">
        <v>5</v>
      </c>
      <c r="N1177">
        <v>35563</v>
      </c>
      <c r="O1177" t="s">
        <v>2252</v>
      </c>
      <c r="P1177">
        <v>33.966059373282398</v>
      </c>
      <c r="Q1177">
        <v>-87.898766503865701</v>
      </c>
      <c r="U1177" t="s">
        <v>2245</v>
      </c>
      <c r="V1177" t="s">
        <v>2249</v>
      </c>
      <c r="W1177" t="s">
        <v>2253</v>
      </c>
      <c r="X1177" t="s">
        <v>529</v>
      </c>
      <c r="Y1177" t="s">
        <v>5</v>
      </c>
      <c r="Z1177" t="s">
        <v>9752</v>
      </c>
      <c r="AA1177" t="s">
        <v>10002</v>
      </c>
      <c r="AB1177" t="s">
        <v>2255</v>
      </c>
      <c r="AC1177" t="s">
        <v>2256</v>
      </c>
      <c r="AD1177">
        <v>10</v>
      </c>
      <c r="AE1177" t="s">
        <v>2257</v>
      </c>
      <c r="AJ1177" t="s">
        <v>2258</v>
      </c>
    </row>
    <row r="1178" spans="1:40">
      <c r="A1178">
        <v>3002</v>
      </c>
      <c r="B1178" t="s">
        <v>174</v>
      </c>
      <c r="C1178" t="s">
        <v>732</v>
      </c>
      <c r="D1178" t="s">
        <v>2245</v>
      </c>
      <c r="E1178" t="s">
        <v>164</v>
      </c>
      <c r="F1178" t="s">
        <v>2259</v>
      </c>
      <c r="G1178" t="s">
        <v>7</v>
      </c>
      <c r="H1178" t="s">
        <v>2248</v>
      </c>
      <c r="I1178" t="s">
        <v>2249</v>
      </c>
      <c r="J1178" t="s">
        <v>2260</v>
      </c>
      <c r="K1178" t="s">
        <v>2261</v>
      </c>
      <c r="L1178" t="s">
        <v>529</v>
      </c>
      <c r="M1178" t="s">
        <v>5</v>
      </c>
      <c r="N1178">
        <v>55016</v>
      </c>
      <c r="O1178" t="s">
        <v>2262</v>
      </c>
      <c r="P1178">
        <v>44.794441305823597</v>
      </c>
      <c r="Q1178">
        <v>-92.913494457604102</v>
      </c>
      <c r="U1178" t="s">
        <v>2245</v>
      </c>
      <c r="V1178" t="s">
        <v>2249</v>
      </c>
      <c r="W1178" t="s">
        <v>2253</v>
      </c>
      <c r="X1178" t="s">
        <v>529</v>
      </c>
      <c r="Y1178" t="s">
        <v>5</v>
      </c>
      <c r="Z1178" t="s">
        <v>9752</v>
      </c>
      <c r="AA1178" t="s">
        <v>10002</v>
      </c>
      <c r="AB1178" t="s">
        <v>2255</v>
      </c>
      <c r="AC1178" t="s">
        <v>2256</v>
      </c>
      <c r="AD1178">
        <v>10</v>
      </c>
      <c r="AE1178" t="s">
        <v>2257</v>
      </c>
      <c r="AJ1178" t="s">
        <v>2258</v>
      </c>
    </row>
    <row r="1179" spans="1:40">
      <c r="A1179">
        <v>3003</v>
      </c>
      <c r="B1179" t="s">
        <v>174</v>
      </c>
      <c r="C1179" t="s">
        <v>732</v>
      </c>
      <c r="D1179" t="s">
        <v>2245</v>
      </c>
      <c r="E1179" t="s">
        <v>164</v>
      </c>
      <c r="F1179" t="s">
        <v>2263</v>
      </c>
      <c r="G1179" t="s">
        <v>2247</v>
      </c>
      <c r="H1179" t="s">
        <v>2264</v>
      </c>
      <c r="I1179" t="s">
        <v>2249</v>
      </c>
      <c r="J1179" t="s">
        <v>2265</v>
      </c>
      <c r="K1179" t="s">
        <v>2266</v>
      </c>
      <c r="L1179" t="s">
        <v>487</v>
      </c>
      <c r="M1179" t="s">
        <v>5</v>
      </c>
      <c r="N1179">
        <v>65802</v>
      </c>
      <c r="O1179" t="s">
        <v>2267</v>
      </c>
      <c r="P1179">
        <v>37.2123557132157</v>
      </c>
      <c r="Q1179">
        <v>-93.227852015445805</v>
      </c>
      <c r="U1179" t="s">
        <v>2245</v>
      </c>
      <c r="V1179" t="s">
        <v>2249</v>
      </c>
      <c r="W1179" t="s">
        <v>2253</v>
      </c>
      <c r="X1179" t="s">
        <v>529</v>
      </c>
      <c r="Y1179" t="s">
        <v>5</v>
      </c>
      <c r="Z1179" t="s">
        <v>9752</v>
      </c>
      <c r="AA1179" t="s">
        <v>10002</v>
      </c>
      <c r="AB1179" t="s">
        <v>2255</v>
      </c>
      <c r="AC1179" t="s">
        <v>2256</v>
      </c>
      <c r="AD1179">
        <v>10</v>
      </c>
      <c r="AE1179" t="s">
        <v>2268</v>
      </c>
      <c r="AJ1179" t="s">
        <v>2258</v>
      </c>
    </row>
    <row r="1180" spans="1:40">
      <c r="A1180">
        <v>3004</v>
      </c>
      <c r="B1180" t="s">
        <v>174</v>
      </c>
      <c r="C1180" t="s">
        <v>732</v>
      </c>
      <c r="D1180" t="s">
        <v>2291</v>
      </c>
      <c r="E1180" t="s">
        <v>164</v>
      </c>
      <c r="F1180" t="s">
        <v>2291</v>
      </c>
      <c r="G1180" t="s">
        <v>2247</v>
      </c>
      <c r="H1180" t="s">
        <v>2248</v>
      </c>
      <c r="I1180" t="s">
        <v>2292</v>
      </c>
      <c r="J1180" t="s">
        <v>2293</v>
      </c>
      <c r="K1180" t="s">
        <v>2294</v>
      </c>
      <c r="L1180" t="s">
        <v>723</v>
      </c>
      <c r="M1180" t="s">
        <v>5</v>
      </c>
      <c r="N1180">
        <v>80127</v>
      </c>
      <c r="O1180" t="s">
        <v>2295</v>
      </c>
      <c r="P1180">
        <v>39.569675773168498</v>
      </c>
      <c r="Q1180">
        <v>-105.123557758548</v>
      </c>
      <c r="R1180">
        <v>20</v>
      </c>
      <c r="U1180" t="s">
        <v>2291</v>
      </c>
      <c r="V1180" t="s">
        <v>2292</v>
      </c>
      <c r="W1180" t="s">
        <v>2294</v>
      </c>
      <c r="X1180" t="s">
        <v>723</v>
      </c>
      <c r="Y1180" t="s">
        <v>5</v>
      </c>
      <c r="Z1180" t="s">
        <v>8379</v>
      </c>
      <c r="AA1180" t="s">
        <v>10003</v>
      </c>
      <c r="AB1180" t="s">
        <v>2296</v>
      </c>
      <c r="AC1180" t="s">
        <v>2297</v>
      </c>
      <c r="AD1180">
        <v>8</v>
      </c>
      <c r="AE1180" t="s">
        <v>2298</v>
      </c>
      <c r="AJ1180" t="s">
        <v>2299</v>
      </c>
    </row>
    <row r="1181" spans="1:40">
      <c r="A1181">
        <v>3005</v>
      </c>
      <c r="B1181" t="s">
        <v>174</v>
      </c>
      <c r="C1181" t="s">
        <v>732</v>
      </c>
      <c r="D1181" t="s">
        <v>5891</v>
      </c>
      <c r="E1181" t="s">
        <v>164</v>
      </c>
      <c r="F1181" t="s">
        <v>5891</v>
      </c>
      <c r="G1181" t="s">
        <v>5892</v>
      </c>
      <c r="H1181" t="s">
        <v>5893</v>
      </c>
      <c r="I1181" t="s">
        <v>5894</v>
      </c>
      <c r="J1181" t="s">
        <v>5895</v>
      </c>
      <c r="K1181" t="s">
        <v>5521</v>
      </c>
      <c r="L1181" t="s">
        <v>170</v>
      </c>
      <c r="M1181" t="s">
        <v>5</v>
      </c>
      <c r="N1181">
        <v>95014</v>
      </c>
      <c r="P1181">
        <v>37.323662536028003</v>
      </c>
      <c r="Q1181">
        <v>-122.028407830994</v>
      </c>
      <c r="S1181">
        <v>13400</v>
      </c>
      <c r="T1181" t="s">
        <v>758</v>
      </c>
      <c r="U1181" t="s">
        <v>5891</v>
      </c>
      <c r="V1181" t="s">
        <v>5894</v>
      </c>
      <c r="W1181" t="s">
        <v>279</v>
      </c>
      <c r="Y1181" t="s">
        <v>311</v>
      </c>
      <c r="Z1181" t="s">
        <v>7759</v>
      </c>
      <c r="AA1181" t="s">
        <v>7987</v>
      </c>
      <c r="AB1181" t="s">
        <v>8368</v>
      </c>
      <c r="AC1181" t="s">
        <v>8035</v>
      </c>
      <c r="AD1181">
        <v>27</v>
      </c>
      <c r="AJ1181" t="s">
        <v>5894</v>
      </c>
    </row>
    <row r="1182" spans="1:40">
      <c r="A1182">
        <v>3006</v>
      </c>
      <c r="B1182" t="s">
        <v>174</v>
      </c>
      <c r="C1182" t="s">
        <v>732</v>
      </c>
      <c r="D1182" t="s">
        <v>797</v>
      </c>
      <c r="E1182" t="s">
        <v>164</v>
      </c>
      <c r="F1182" t="s">
        <v>11054</v>
      </c>
      <c r="G1182" t="s">
        <v>5982</v>
      </c>
      <c r="H1182" t="s">
        <v>5982</v>
      </c>
      <c r="I1182" t="s">
        <v>11055</v>
      </c>
      <c r="J1182" t="s">
        <v>11056</v>
      </c>
      <c r="K1182" t="s">
        <v>4692</v>
      </c>
      <c r="L1182" t="s">
        <v>786</v>
      </c>
      <c r="M1182" t="s">
        <v>5</v>
      </c>
      <c r="N1182">
        <v>29483</v>
      </c>
      <c r="O1182" t="s">
        <v>11057</v>
      </c>
      <c r="P1182">
        <v>33.024700000000003</v>
      </c>
      <c r="Q1182">
        <v>-80.124700000000004</v>
      </c>
      <c r="R1182">
        <v>100</v>
      </c>
      <c r="S1182">
        <v>2</v>
      </c>
      <c r="T1182" t="s">
        <v>10690</v>
      </c>
      <c r="U1182" t="s">
        <v>797</v>
      </c>
      <c r="V1182" t="s">
        <v>801</v>
      </c>
      <c r="W1182" t="s">
        <v>6381</v>
      </c>
      <c r="X1182" t="s">
        <v>755</v>
      </c>
      <c r="Y1182" t="s">
        <v>5</v>
      </c>
      <c r="Z1182" t="s">
        <v>7932</v>
      </c>
      <c r="AA1182">
        <v>46091</v>
      </c>
      <c r="AB1182" t="s">
        <v>11058</v>
      </c>
      <c r="AC1182" t="s">
        <v>11059</v>
      </c>
      <c r="AD1182">
        <v>27</v>
      </c>
    </row>
    <row r="1183" spans="1:40">
      <c r="A1183">
        <v>3007</v>
      </c>
      <c r="B1183" t="s">
        <v>174</v>
      </c>
      <c r="C1183" t="s">
        <v>732</v>
      </c>
      <c r="D1183" t="s">
        <v>10761</v>
      </c>
      <c r="E1183" t="s">
        <v>164</v>
      </c>
      <c r="F1183" t="s">
        <v>10762</v>
      </c>
      <c r="G1183" t="s">
        <v>32</v>
      </c>
      <c r="H1183" t="s">
        <v>10763</v>
      </c>
      <c r="I1183" t="s">
        <v>10764</v>
      </c>
      <c r="J1183" t="s">
        <v>10765</v>
      </c>
      <c r="K1183" t="s">
        <v>10766</v>
      </c>
      <c r="L1183" t="s">
        <v>836</v>
      </c>
      <c r="M1183" t="s">
        <v>5</v>
      </c>
      <c r="N1183">
        <v>60090</v>
      </c>
      <c r="O1183" t="s">
        <v>10767</v>
      </c>
      <c r="P1183">
        <v>42.138599999999997</v>
      </c>
      <c r="Q1183">
        <v>-87.928700000000006</v>
      </c>
      <c r="R1183">
        <v>19</v>
      </c>
      <c r="S1183">
        <v>2</v>
      </c>
      <c r="T1183" t="s">
        <v>9903</v>
      </c>
      <c r="U1183" t="s">
        <v>10761</v>
      </c>
      <c r="V1183" t="s">
        <v>10764</v>
      </c>
      <c r="W1183" t="s">
        <v>10768</v>
      </c>
      <c r="X1183" t="s">
        <v>836</v>
      </c>
      <c r="Y1183" t="s">
        <v>5</v>
      </c>
      <c r="Z1183" t="s">
        <v>7932</v>
      </c>
      <c r="AA1183">
        <v>46063</v>
      </c>
      <c r="AB1183" t="s">
        <v>10769</v>
      </c>
      <c r="AC1183" t="s">
        <v>10770</v>
      </c>
      <c r="AD1183">
        <v>30</v>
      </c>
    </row>
    <row r="1184" spans="1:40">
      <c r="A1184">
        <v>3008</v>
      </c>
      <c r="B1184" t="s">
        <v>161</v>
      </c>
      <c r="C1184" t="s">
        <v>732</v>
      </c>
      <c r="D1184" t="s">
        <v>5896</v>
      </c>
      <c r="E1184" t="s">
        <v>164</v>
      </c>
      <c r="F1184" t="s">
        <v>5897</v>
      </c>
      <c r="G1184" t="s">
        <v>5898</v>
      </c>
      <c r="H1184" t="s">
        <v>5899</v>
      </c>
      <c r="I1184" t="s">
        <v>5900</v>
      </c>
      <c r="J1184" t="s">
        <v>5530</v>
      </c>
      <c r="K1184" t="s">
        <v>1556</v>
      </c>
      <c r="L1184" t="s">
        <v>1045</v>
      </c>
      <c r="M1184" t="s">
        <v>5</v>
      </c>
      <c r="N1184">
        <v>85706</v>
      </c>
      <c r="P1184">
        <v>32.1352471838158</v>
      </c>
      <c r="Q1184">
        <v>-110.919408557889</v>
      </c>
      <c r="R1184">
        <v>11</v>
      </c>
      <c r="S1184">
        <v>20</v>
      </c>
      <c r="T1184" t="s">
        <v>758</v>
      </c>
      <c r="U1184" t="s">
        <v>5901</v>
      </c>
      <c r="V1184" t="s">
        <v>5900</v>
      </c>
      <c r="W1184" t="s">
        <v>1556</v>
      </c>
      <c r="X1184" t="s">
        <v>1045</v>
      </c>
      <c r="Y1184" t="s">
        <v>5</v>
      </c>
      <c r="Z1184" t="s">
        <v>8379</v>
      </c>
      <c r="AA1184" t="s">
        <v>10705</v>
      </c>
      <c r="AB1184" t="s">
        <v>10706</v>
      </c>
      <c r="AC1184" t="s">
        <v>5902</v>
      </c>
      <c r="AD1184">
        <v>17</v>
      </c>
      <c r="AE1184" t="s">
        <v>5903</v>
      </c>
      <c r="AJ1184" t="s">
        <v>5904</v>
      </c>
    </row>
    <row r="1185" spans="1:37">
      <c r="A1185">
        <v>3009</v>
      </c>
      <c r="B1185" t="s">
        <v>198</v>
      </c>
      <c r="C1185" t="s">
        <v>732</v>
      </c>
      <c r="D1185" t="s">
        <v>8809</v>
      </c>
      <c r="E1185" t="s">
        <v>164</v>
      </c>
      <c r="F1185" t="s">
        <v>8809</v>
      </c>
      <c r="G1185" t="s">
        <v>5941</v>
      </c>
      <c r="H1185" t="s">
        <v>4355</v>
      </c>
      <c r="I1185" t="s">
        <v>8811</v>
      </c>
      <c r="K1185" t="s">
        <v>2103</v>
      </c>
      <c r="L1185" t="s">
        <v>878</v>
      </c>
      <c r="M1185" t="s">
        <v>5</v>
      </c>
      <c r="P1185">
        <v>38.236010852728199</v>
      </c>
      <c r="Q1185">
        <v>-85.7804395301401</v>
      </c>
      <c r="R1185">
        <v>114</v>
      </c>
      <c r="S1185">
        <v>12000</v>
      </c>
      <c r="T1185" t="s">
        <v>758</v>
      </c>
      <c r="U1185" t="s">
        <v>8809</v>
      </c>
      <c r="V1185" t="s">
        <v>8811</v>
      </c>
      <c r="W1185" t="s">
        <v>1326</v>
      </c>
      <c r="X1185" t="s">
        <v>170</v>
      </c>
      <c r="Y1185" t="s">
        <v>5</v>
      </c>
      <c r="Z1185" t="s">
        <v>7932</v>
      </c>
      <c r="AA1185">
        <v>45692</v>
      </c>
      <c r="AB1185" t="s">
        <v>8812</v>
      </c>
      <c r="AC1185" t="s">
        <v>8813</v>
      </c>
      <c r="AD1185">
        <v>12</v>
      </c>
    </row>
    <row r="1186" spans="1:37">
      <c r="A1186">
        <v>3010</v>
      </c>
      <c r="B1186" t="s">
        <v>161</v>
      </c>
      <c r="C1186" t="s">
        <v>732</v>
      </c>
      <c r="D1186" t="s">
        <v>5905</v>
      </c>
      <c r="E1186" t="s">
        <v>176</v>
      </c>
      <c r="F1186" t="s">
        <v>5906</v>
      </c>
      <c r="G1186" t="s">
        <v>5907</v>
      </c>
      <c r="H1186" t="s">
        <v>5908</v>
      </c>
      <c r="I1186" t="s">
        <v>5909</v>
      </c>
      <c r="J1186" t="s">
        <v>5910</v>
      </c>
      <c r="K1186" t="s">
        <v>5911</v>
      </c>
      <c r="L1186" t="s">
        <v>1857</v>
      </c>
      <c r="M1186" t="s">
        <v>5</v>
      </c>
      <c r="N1186">
        <v>20742</v>
      </c>
      <c r="O1186" t="s">
        <v>5912</v>
      </c>
      <c r="P1186">
        <v>38.992705314830999</v>
      </c>
      <c r="Q1186">
        <v>-76.938531547373998</v>
      </c>
      <c r="R1186">
        <v>2</v>
      </c>
      <c r="U1186" t="s">
        <v>5913</v>
      </c>
      <c r="V1186" t="s">
        <v>5909</v>
      </c>
      <c r="W1186" t="s">
        <v>5911</v>
      </c>
      <c r="X1186" t="s">
        <v>1857</v>
      </c>
      <c r="Y1186" t="s">
        <v>5</v>
      </c>
      <c r="Z1186" t="s">
        <v>172</v>
      </c>
      <c r="AA1186">
        <v>44888</v>
      </c>
      <c r="AB1186" t="s">
        <v>5914</v>
      </c>
      <c r="AC1186" t="s">
        <v>5915</v>
      </c>
      <c r="AD1186">
        <v>19</v>
      </c>
      <c r="AE1186" t="s">
        <v>5916</v>
      </c>
      <c r="AJ1186" t="s">
        <v>5909</v>
      </c>
    </row>
    <row r="1187" spans="1:37">
      <c r="A1187">
        <v>3011</v>
      </c>
      <c r="B1187" t="s">
        <v>174</v>
      </c>
      <c r="C1187" t="s">
        <v>732</v>
      </c>
      <c r="D1187" t="s">
        <v>2381</v>
      </c>
      <c r="E1187" t="s">
        <v>176</v>
      </c>
      <c r="F1187" t="s">
        <v>5917</v>
      </c>
      <c r="G1187" t="s">
        <v>5907</v>
      </c>
      <c r="H1187" t="s">
        <v>5918</v>
      </c>
      <c r="I1187" t="s">
        <v>4725</v>
      </c>
      <c r="J1187" t="s">
        <v>5919</v>
      </c>
      <c r="K1187" t="s">
        <v>5920</v>
      </c>
      <c r="L1187" t="s">
        <v>878</v>
      </c>
      <c r="M1187" t="s">
        <v>5</v>
      </c>
      <c r="N1187">
        <v>42029</v>
      </c>
      <c r="O1187" t="s">
        <v>2386</v>
      </c>
      <c r="P1187">
        <v>37.049776139148499</v>
      </c>
      <c r="Q1187">
        <v>-88.366252687082607</v>
      </c>
      <c r="R1187">
        <v>252</v>
      </c>
      <c r="U1187" t="s">
        <v>2381</v>
      </c>
      <c r="V1187" t="s">
        <v>4725</v>
      </c>
      <c r="W1187" t="s">
        <v>2387</v>
      </c>
      <c r="X1187" t="s">
        <v>1300</v>
      </c>
      <c r="Y1187" t="s">
        <v>5</v>
      </c>
      <c r="Z1187" t="s">
        <v>172</v>
      </c>
      <c r="AA1187">
        <v>44776</v>
      </c>
      <c r="AB1187" t="s">
        <v>5921</v>
      </c>
      <c r="AC1187" t="s">
        <v>5922</v>
      </c>
      <c r="AD1187">
        <v>18</v>
      </c>
      <c r="AJ1187" t="s">
        <v>5923</v>
      </c>
    </row>
    <row r="1188" spans="1:37">
      <c r="A1188">
        <v>3012</v>
      </c>
      <c r="B1188" t="s">
        <v>174</v>
      </c>
      <c r="C1188" t="s">
        <v>732</v>
      </c>
      <c r="D1188" t="s">
        <v>2381</v>
      </c>
      <c r="E1188" t="s">
        <v>176</v>
      </c>
      <c r="F1188" t="s">
        <v>2382</v>
      </c>
      <c r="G1188" t="s">
        <v>5907</v>
      </c>
      <c r="H1188" t="s">
        <v>2390</v>
      </c>
      <c r="I1188" t="s">
        <v>4725</v>
      </c>
      <c r="J1188" t="s">
        <v>2384</v>
      </c>
      <c r="K1188" t="s">
        <v>2385</v>
      </c>
      <c r="L1188" t="s">
        <v>987</v>
      </c>
      <c r="M1188" t="s">
        <v>5</v>
      </c>
      <c r="N1188">
        <v>53226</v>
      </c>
      <c r="O1188" t="s">
        <v>5924</v>
      </c>
      <c r="P1188">
        <v>43.046096428291399</v>
      </c>
      <c r="Q1188">
        <v>-88.054938126525101</v>
      </c>
      <c r="R1188">
        <v>270</v>
      </c>
      <c r="U1188" t="s">
        <v>2381</v>
      </c>
      <c r="V1188" t="s">
        <v>4725</v>
      </c>
      <c r="W1188" t="s">
        <v>2387</v>
      </c>
      <c r="X1188" t="s">
        <v>1300</v>
      </c>
      <c r="Y1188" t="s">
        <v>5</v>
      </c>
      <c r="Z1188" t="s">
        <v>172</v>
      </c>
      <c r="AA1188">
        <v>44776</v>
      </c>
      <c r="AB1188" t="s">
        <v>5925</v>
      </c>
      <c r="AC1188" t="s">
        <v>5922</v>
      </c>
      <c r="AD1188">
        <v>18</v>
      </c>
      <c r="AJ1188" t="s">
        <v>5923</v>
      </c>
    </row>
    <row r="1189" spans="1:37">
      <c r="A1189">
        <v>3013</v>
      </c>
      <c r="B1189" t="s">
        <v>174</v>
      </c>
      <c r="C1189" t="s">
        <v>732</v>
      </c>
      <c r="D1189" t="s">
        <v>5926</v>
      </c>
      <c r="E1189" t="s">
        <v>164</v>
      </c>
      <c r="F1189" t="s">
        <v>5927</v>
      </c>
      <c r="G1189" t="s">
        <v>5928</v>
      </c>
      <c r="H1189" t="s">
        <v>5929</v>
      </c>
      <c r="I1189" t="s">
        <v>5930</v>
      </c>
      <c r="J1189" t="s">
        <v>5931</v>
      </c>
      <c r="K1189" t="s">
        <v>5932</v>
      </c>
      <c r="L1189" t="s">
        <v>214</v>
      </c>
      <c r="M1189" t="s">
        <v>6</v>
      </c>
      <c r="N1189" t="s">
        <v>5933</v>
      </c>
      <c r="O1189" t="s">
        <v>5934</v>
      </c>
      <c r="P1189">
        <v>42.941009699289999</v>
      </c>
      <c r="Q1189">
        <v>-82.422414888364301</v>
      </c>
      <c r="R1189">
        <v>300</v>
      </c>
      <c r="U1189" t="s">
        <v>5927</v>
      </c>
      <c r="V1189" t="s">
        <v>5930</v>
      </c>
      <c r="W1189" t="s">
        <v>5935</v>
      </c>
      <c r="X1189" t="s">
        <v>5936</v>
      </c>
      <c r="Y1189" t="s">
        <v>5117</v>
      </c>
      <c r="Z1189" t="s">
        <v>172</v>
      </c>
      <c r="AA1189">
        <v>45218</v>
      </c>
      <c r="AB1189" t="s">
        <v>5937</v>
      </c>
      <c r="AC1189" t="s">
        <v>5938</v>
      </c>
      <c r="AD1189">
        <v>26</v>
      </c>
      <c r="AJ1189" t="s">
        <v>5939</v>
      </c>
    </row>
    <row r="1190" spans="1:37">
      <c r="A1190">
        <v>3014</v>
      </c>
      <c r="B1190" t="s">
        <v>174</v>
      </c>
      <c r="C1190" t="s">
        <v>732</v>
      </c>
      <c r="D1190" t="s">
        <v>8819</v>
      </c>
      <c r="E1190" t="s">
        <v>176</v>
      </c>
      <c r="F1190" t="s">
        <v>8819</v>
      </c>
      <c r="G1190" t="s">
        <v>7</v>
      </c>
      <c r="H1190" t="s">
        <v>8820</v>
      </c>
      <c r="I1190" t="s">
        <v>8822</v>
      </c>
      <c r="J1190" t="s">
        <v>8823</v>
      </c>
      <c r="K1190" t="s">
        <v>8824</v>
      </c>
      <c r="L1190" t="s">
        <v>878</v>
      </c>
      <c r="M1190" t="s">
        <v>5</v>
      </c>
      <c r="N1190">
        <v>41048</v>
      </c>
      <c r="O1190" t="s">
        <v>8825</v>
      </c>
      <c r="P1190">
        <v>39.079272899409098</v>
      </c>
      <c r="Q1190">
        <v>-84.666080246523705</v>
      </c>
      <c r="U1190" t="s">
        <v>8819</v>
      </c>
      <c r="V1190" t="s">
        <v>8822</v>
      </c>
      <c r="W1190" t="s">
        <v>8826</v>
      </c>
      <c r="Y1190" t="s">
        <v>2057</v>
      </c>
      <c r="Z1190" t="s">
        <v>7932</v>
      </c>
      <c r="AA1190">
        <v>45692</v>
      </c>
      <c r="AB1190" t="s">
        <v>8827</v>
      </c>
      <c r="AC1190" t="s">
        <v>8821</v>
      </c>
      <c r="AD1190">
        <v>12</v>
      </c>
    </row>
    <row r="1191" spans="1:37">
      <c r="A1191">
        <v>3015</v>
      </c>
      <c r="B1191" t="s">
        <v>174</v>
      </c>
      <c r="C1191" t="s">
        <v>732</v>
      </c>
      <c r="D1191" t="s">
        <v>8664</v>
      </c>
      <c r="E1191" t="s">
        <v>164</v>
      </c>
      <c r="F1191" t="s">
        <v>10687</v>
      </c>
      <c r="G1191" t="s">
        <v>5982</v>
      </c>
      <c r="H1191" t="s">
        <v>5982</v>
      </c>
      <c r="I1191" t="s">
        <v>10688</v>
      </c>
      <c r="J1191" t="s">
        <v>5984</v>
      </c>
      <c r="K1191" t="s">
        <v>187</v>
      </c>
      <c r="L1191" t="s">
        <v>188</v>
      </c>
      <c r="M1191" t="s">
        <v>5</v>
      </c>
      <c r="N1191">
        <v>28273</v>
      </c>
      <c r="O1191" t="s">
        <v>5985</v>
      </c>
      <c r="P1191">
        <v>35.101500000000001</v>
      </c>
      <c r="Q1191">
        <v>-80.971000000000004</v>
      </c>
      <c r="R1191">
        <v>350</v>
      </c>
      <c r="T1191" t="s">
        <v>10690</v>
      </c>
      <c r="U1191" t="s">
        <v>8667</v>
      </c>
      <c r="V1191" t="s">
        <v>8666</v>
      </c>
      <c r="W1191" t="s">
        <v>6175</v>
      </c>
      <c r="X1191" t="s">
        <v>8668</v>
      </c>
      <c r="Y1191" t="s">
        <v>926</v>
      </c>
      <c r="Z1191" t="s">
        <v>7932</v>
      </c>
      <c r="AA1191">
        <v>46058</v>
      </c>
      <c r="AB1191" t="s">
        <v>10691</v>
      </c>
      <c r="AC1191" t="s">
        <v>8665</v>
      </c>
      <c r="AD1191">
        <v>22</v>
      </c>
    </row>
    <row r="1192" spans="1:37">
      <c r="A1192">
        <v>3016</v>
      </c>
      <c r="B1192" t="s">
        <v>174</v>
      </c>
      <c r="C1192" t="s">
        <v>732</v>
      </c>
      <c r="D1192" t="s">
        <v>9434</v>
      </c>
      <c r="E1192" t="s">
        <v>164</v>
      </c>
      <c r="F1192" t="s">
        <v>9435</v>
      </c>
      <c r="G1192" t="s">
        <v>5941</v>
      </c>
      <c r="H1192" t="s">
        <v>67</v>
      </c>
      <c r="I1192" t="s">
        <v>9436</v>
      </c>
      <c r="J1192" t="s">
        <v>9437</v>
      </c>
      <c r="K1192" t="s">
        <v>2501</v>
      </c>
      <c r="L1192" t="s">
        <v>170</v>
      </c>
      <c r="M1192" t="s">
        <v>5</v>
      </c>
      <c r="N1192">
        <v>94577</v>
      </c>
      <c r="O1192" t="s">
        <v>9438</v>
      </c>
      <c r="P1192">
        <v>37.717500000000001</v>
      </c>
      <c r="Q1192">
        <v>-122.1558</v>
      </c>
      <c r="R1192">
        <v>5</v>
      </c>
      <c r="U1192" t="s">
        <v>9434</v>
      </c>
      <c r="V1192" t="s">
        <v>9436</v>
      </c>
      <c r="W1192" t="s">
        <v>2501</v>
      </c>
      <c r="X1192" t="s">
        <v>170</v>
      </c>
      <c r="Y1192" t="s">
        <v>5</v>
      </c>
      <c r="Z1192" t="s">
        <v>7932</v>
      </c>
      <c r="AA1192">
        <v>45872</v>
      </c>
      <c r="AB1192" t="s">
        <v>313</v>
      </c>
      <c r="AC1192" t="s">
        <v>9439</v>
      </c>
      <c r="AD1192">
        <v>25</v>
      </c>
      <c r="AF1192" t="s">
        <v>9440</v>
      </c>
      <c r="AH1192" t="s">
        <v>9442</v>
      </c>
      <c r="AK1192" t="s">
        <v>9441</v>
      </c>
    </row>
    <row r="1193" spans="1:37">
      <c r="A1193">
        <v>3017</v>
      </c>
      <c r="B1193" t="s">
        <v>174</v>
      </c>
      <c r="C1193" t="s">
        <v>732</v>
      </c>
      <c r="D1193" t="s">
        <v>9538</v>
      </c>
      <c r="E1193" t="s">
        <v>176</v>
      </c>
      <c r="F1193" t="s">
        <v>9539</v>
      </c>
      <c r="G1193" t="s">
        <v>5928</v>
      </c>
      <c r="H1193" t="s">
        <v>2390</v>
      </c>
      <c r="I1193" t="s">
        <v>9540</v>
      </c>
      <c r="J1193" t="s">
        <v>9541</v>
      </c>
      <c r="K1193" t="s">
        <v>9542</v>
      </c>
      <c r="L1193" t="s">
        <v>916</v>
      </c>
      <c r="M1193" t="s">
        <v>5</v>
      </c>
      <c r="N1193">
        <v>44077</v>
      </c>
      <c r="O1193" t="s">
        <v>9543</v>
      </c>
      <c r="P1193">
        <v>41.727699999999999</v>
      </c>
      <c r="Q1193">
        <v>-81.243499999999997</v>
      </c>
      <c r="U1193" t="s">
        <v>9544</v>
      </c>
      <c r="V1193" t="s">
        <v>9545</v>
      </c>
      <c r="W1193" t="s">
        <v>9546</v>
      </c>
      <c r="X1193" t="s">
        <v>916</v>
      </c>
      <c r="Y1193" t="s">
        <v>5</v>
      </c>
      <c r="Z1193" t="s">
        <v>7932</v>
      </c>
      <c r="AA1193">
        <v>45872</v>
      </c>
      <c r="AB1193" t="s">
        <v>313</v>
      </c>
      <c r="AC1193" t="s">
        <v>10267</v>
      </c>
      <c r="AD1193">
        <v>30</v>
      </c>
      <c r="AE1193" t="s">
        <v>9547</v>
      </c>
      <c r="AF1193" t="s">
        <v>9548</v>
      </c>
      <c r="AH1193" t="s">
        <v>9550</v>
      </c>
      <c r="AK1193" t="s">
        <v>9549</v>
      </c>
    </row>
    <row r="1194" spans="1:37">
      <c r="A1194">
        <v>3018</v>
      </c>
      <c r="B1194" t="s">
        <v>174</v>
      </c>
      <c r="C1194" t="s">
        <v>732</v>
      </c>
      <c r="D1194" t="s">
        <v>9203</v>
      </c>
      <c r="E1194" t="s">
        <v>164</v>
      </c>
      <c r="F1194" t="s">
        <v>9203</v>
      </c>
      <c r="G1194" t="s">
        <v>7</v>
      </c>
      <c r="H1194" t="s">
        <v>9204</v>
      </c>
      <c r="I1194" t="s">
        <v>9205</v>
      </c>
      <c r="J1194" t="s">
        <v>9206</v>
      </c>
      <c r="K1194" t="s">
        <v>1390</v>
      </c>
      <c r="L1194" t="s">
        <v>755</v>
      </c>
      <c r="M1194" t="s">
        <v>5</v>
      </c>
      <c r="N1194">
        <v>78758</v>
      </c>
      <c r="O1194" t="s">
        <v>9207</v>
      </c>
      <c r="P1194">
        <v>30.4026</v>
      </c>
      <c r="Q1194">
        <v>-97.725999999999999</v>
      </c>
      <c r="R1194">
        <v>175</v>
      </c>
      <c r="U1194" t="s">
        <v>9203</v>
      </c>
      <c r="V1194" t="s">
        <v>9205</v>
      </c>
      <c r="W1194" t="s">
        <v>5956</v>
      </c>
      <c r="X1194" t="s">
        <v>755</v>
      </c>
      <c r="Y1194" t="s">
        <v>5</v>
      </c>
      <c r="Z1194" t="s">
        <v>7932</v>
      </c>
      <c r="AA1194">
        <v>45867</v>
      </c>
      <c r="AB1194" t="s">
        <v>9209</v>
      </c>
      <c r="AC1194" t="s">
        <v>9211</v>
      </c>
      <c r="AD1194">
        <v>26</v>
      </c>
      <c r="AE1194" t="s">
        <v>9210</v>
      </c>
    </row>
    <row r="1195" spans="1:37">
      <c r="A1195">
        <v>3019</v>
      </c>
      <c r="B1195" t="s">
        <v>174</v>
      </c>
      <c r="C1195" t="s">
        <v>732</v>
      </c>
      <c r="D1195" t="s">
        <v>9203</v>
      </c>
      <c r="E1195" t="s">
        <v>164</v>
      </c>
      <c r="F1195" t="s">
        <v>9203</v>
      </c>
      <c r="G1195" t="s">
        <v>7</v>
      </c>
      <c r="H1195" t="s">
        <v>9204</v>
      </c>
      <c r="I1195" t="s">
        <v>9205</v>
      </c>
      <c r="J1195" t="s">
        <v>9212</v>
      </c>
      <c r="K1195" t="s">
        <v>217</v>
      </c>
      <c r="L1195" t="s">
        <v>214</v>
      </c>
      <c r="M1195" t="s">
        <v>6</v>
      </c>
      <c r="N1195" t="s">
        <v>9213</v>
      </c>
      <c r="P1195">
        <v>43.650599999999997</v>
      </c>
      <c r="Q1195">
        <v>-79.378399999999999</v>
      </c>
      <c r="U1195" t="s">
        <v>9203</v>
      </c>
      <c r="V1195" t="s">
        <v>9205</v>
      </c>
      <c r="W1195" t="s">
        <v>5956</v>
      </c>
      <c r="X1195" t="s">
        <v>755</v>
      </c>
      <c r="Y1195" t="s">
        <v>5</v>
      </c>
      <c r="Z1195" t="s">
        <v>7932</v>
      </c>
      <c r="AA1195">
        <v>45867</v>
      </c>
      <c r="AB1195" t="s">
        <v>9209</v>
      </c>
      <c r="AC1195" t="s">
        <v>9211</v>
      </c>
      <c r="AD1195">
        <v>26</v>
      </c>
      <c r="AE1195" t="s">
        <v>9214</v>
      </c>
    </row>
    <row r="1196" spans="1:37">
      <c r="A1196">
        <v>3020</v>
      </c>
      <c r="B1196" t="s">
        <v>174</v>
      </c>
      <c r="C1196" t="s">
        <v>732</v>
      </c>
      <c r="D1196" t="s">
        <v>903</v>
      </c>
      <c r="E1196" t="s">
        <v>176</v>
      </c>
      <c r="F1196" t="s">
        <v>5940</v>
      </c>
      <c r="G1196" t="s">
        <v>5941</v>
      </c>
      <c r="H1196" t="s">
        <v>5942</v>
      </c>
      <c r="I1196" t="s">
        <v>904</v>
      </c>
      <c r="J1196" t="s">
        <v>5943</v>
      </c>
      <c r="K1196" t="s">
        <v>5940</v>
      </c>
      <c r="L1196" t="s">
        <v>772</v>
      </c>
      <c r="M1196" t="s">
        <v>5</v>
      </c>
      <c r="N1196">
        <v>70734</v>
      </c>
      <c r="O1196" t="s">
        <v>5944</v>
      </c>
      <c r="P1196">
        <v>30.1901518954691</v>
      </c>
      <c r="Q1196">
        <v>-91.011508117941801</v>
      </c>
      <c r="R1196">
        <v>2200</v>
      </c>
      <c r="U1196" t="s">
        <v>903</v>
      </c>
      <c r="V1196" t="s">
        <v>904</v>
      </c>
      <c r="W1196" t="s">
        <v>905</v>
      </c>
      <c r="X1196" t="s">
        <v>905</v>
      </c>
      <c r="Y1196" t="s">
        <v>907</v>
      </c>
      <c r="Z1196" t="s">
        <v>172</v>
      </c>
      <c r="AA1196">
        <v>45090</v>
      </c>
      <c r="AB1196" t="s">
        <v>5945</v>
      </c>
      <c r="AC1196" t="s">
        <v>909</v>
      </c>
      <c r="AD1196">
        <v>29</v>
      </c>
      <c r="AE1196" t="s">
        <v>5946</v>
      </c>
      <c r="AJ1196" t="s">
        <v>5947</v>
      </c>
    </row>
    <row r="1197" spans="1:37">
      <c r="A1197">
        <v>3021</v>
      </c>
      <c r="B1197" t="s">
        <v>174</v>
      </c>
      <c r="C1197" t="s">
        <v>732</v>
      </c>
      <c r="D1197" t="s">
        <v>942</v>
      </c>
      <c r="E1197" t="s">
        <v>176</v>
      </c>
      <c r="F1197" t="s">
        <v>942</v>
      </c>
      <c r="G1197" t="s">
        <v>5907</v>
      </c>
      <c r="H1197" t="s">
        <v>2081</v>
      </c>
      <c r="I1197" t="s">
        <v>943</v>
      </c>
      <c r="J1197" t="s">
        <v>944</v>
      </c>
      <c r="K1197" t="s">
        <v>945</v>
      </c>
      <c r="L1197" t="s">
        <v>772</v>
      </c>
      <c r="M1197" t="s">
        <v>5</v>
      </c>
      <c r="N1197">
        <v>70522</v>
      </c>
      <c r="O1197" t="s">
        <v>946</v>
      </c>
      <c r="P1197">
        <v>29.682028224720899</v>
      </c>
      <c r="Q1197">
        <v>-91.456384674051804</v>
      </c>
      <c r="R1197">
        <v>150</v>
      </c>
      <c r="U1197" t="s">
        <v>942</v>
      </c>
      <c r="V1197" t="s">
        <v>943</v>
      </c>
      <c r="W1197" t="s">
        <v>947</v>
      </c>
      <c r="X1197" t="s">
        <v>842</v>
      </c>
      <c r="Y1197" t="s">
        <v>5</v>
      </c>
      <c r="Z1197" t="s">
        <v>172</v>
      </c>
      <c r="AA1197">
        <v>44865</v>
      </c>
      <c r="AB1197" t="s">
        <v>313</v>
      </c>
      <c r="AC1197" t="s">
        <v>5948</v>
      </c>
      <c r="AD1197">
        <v>23</v>
      </c>
      <c r="AJ1197" t="s">
        <v>5949</v>
      </c>
    </row>
    <row r="1198" spans="1:37">
      <c r="A1198">
        <v>3022</v>
      </c>
      <c r="B1198" t="s">
        <v>174</v>
      </c>
      <c r="C1198" t="s">
        <v>732</v>
      </c>
      <c r="D1198" t="s">
        <v>5950</v>
      </c>
      <c r="E1198" t="s">
        <v>164</v>
      </c>
      <c r="F1198" t="s">
        <v>5951</v>
      </c>
      <c r="G1198" t="s">
        <v>5907</v>
      </c>
      <c r="H1198" t="s">
        <v>2081</v>
      </c>
      <c r="I1198" t="s">
        <v>5952</v>
      </c>
      <c r="J1198" t="s">
        <v>5953</v>
      </c>
      <c r="K1198" t="s">
        <v>1390</v>
      </c>
      <c r="L1198" t="s">
        <v>755</v>
      </c>
      <c r="M1198" t="s">
        <v>5</v>
      </c>
      <c r="N1198">
        <v>78737</v>
      </c>
      <c r="O1198" t="s">
        <v>5954</v>
      </c>
      <c r="P1198">
        <v>30.228820750892702</v>
      </c>
      <c r="Q1198">
        <v>-98.004790402596797</v>
      </c>
      <c r="R1198">
        <v>22</v>
      </c>
      <c r="S1198">
        <v>3</v>
      </c>
      <c r="T1198" t="s">
        <v>5955</v>
      </c>
      <c r="U1198" t="s">
        <v>5950</v>
      </c>
      <c r="V1198" t="s">
        <v>5952</v>
      </c>
      <c r="W1198" t="s">
        <v>5956</v>
      </c>
      <c r="X1198" t="s">
        <v>755</v>
      </c>
      <c r="Y1198" t="s">
        <v>5</v>
      </c>
      <c r="Z1198" t="s">
        <v>172</v>
      </c>
      <c r="AA1198">
        <v>44776</v>
      </c>
      <c r="AB1198" t="s">
        <v>5957</v>
      </c>
      <c r="AC1198" t="s">
        <v>5958</v>
      </c>
      <c r="AD1198">
        <v>21</v>
      </c>
      <c r="AJ1198" t="s">
        <v>5952</v>
      </c>
    </row>
    <row r="1199" spans="1:37">
      <c r="A1199">
        <v>3023</v>
      </c>
      <c r="B1199" t="s">
        <v>198</v>
      </c>
      <c r="C1199" t="s">
        <v>732</v>
      </c>
      <c r="D1199" t="s">
        <v>8188</v>
      </c>
      <c r="E1199" t="s">
        <v>164</v>
      </c>
      <c r="F1199" t="s">
        <v>8188</v>
      </c>
      <c r="G1199" t="s">
        <v>5982</v>
      </c>
      <c r="H1199" t="s">
        <v>8249</v>
      </c>
      <c r="I1199" t="s">
        <v>8189</v>
      </c>
      <c r="K1199" t="s">
        <v>8190</v>
      </c>
      <c r="L1199" t="s">
        <v>755</v>
      </c>
      <c r="M1199" t="s">
        <v>5</v>
      </c>
      <c r="P1199">
        <v>29.6688963</v>
      </c>
      <c r="Q1199">
        <v>-95.048923000000002</v>
      </c>
      <c r="Z1199" t="s">
        <v>7853</v>
      </c>
      <c r="AA1199">
        <v>45560</v>
      </c>
      <c r="AB1199" t="s">
        <v>6107</v>
      </c>
      <c r="AC1199" t="s">
        <v>8228</v>
      </c>
      <c r="AD1199">
        <v>20</v>
      </c>
    </row>
    <row r="1200" spans="1:37">
      <c r="A1200">
        <v>3024</v>
      </c>
      <c r="B1200" t="s">
        <v>161</v>
      </c>
      <c r="C1200" t="s">
        <v>732</v>
      </c>
      <c r="D1200" t="s">
        <v>5959</v>
      </c>
      <c r="E1200" t="s">
        <v>176</v>
      </c>
      <c r="F1200" t="s">
        <v>4950</v>
      </c>
      <c r="G1200" t="s">
        <v>5898</v>
      </c>
      <c r="H1200" t="s">
        <v>5960</v>
      </c>
      <c r="I1200" t="s">
        <v>5961</v>
      </c>
      <c r="J1200" t="s">
        <v>5962</v>
      </c>
      <c r="K1200" t="s">
        <v>5963</v>
      </c>
      <c r="L1200" t="s">
        <v>804</v>
      </c>
      <c r="M1200" t="s">
        <v>5</v>
      </c>
      <c r="N1200">
        <v>47449</v>
      </c>
      <c r="O1200" t="s">
        <v>4081</v>
      </c>
      <c r="P1200">
        <v>38.904471818180298</v>
      </c>
      <c r="Q1200">
        <v>-86.9193165602899</v>
      </c>
      <c r="R1200">
        <v>16</v>
      </c>
      <c r="U1200" t="s">
        <v>5959</v>
      </c>
      <c r="V1200" t="s">
        <v>5961</v>
      </c>
      <c r="W1200" t="s">
        <v>5964</v>
      </c>
      <c r="X1200" t="s">
        <v>363</v>
      </c>
      <c r="Y1200" t="s">
        <v>5</v>
      </c>
      <c r="Z1200" t="s">
        <v>172</v>
      </c>
      <c r="AA1200">
        <v>44888</v>
      </c>
      <c r="AB1200" t="s">
        <v>5965</v>
      </c>
      <c r="AC1200" t="s">
        <v>5966</v>
      </c>
      <c r="AD1200">
        <v>13</v>
      </c>
      <c r="AE1200" t="s">
        <v>5967</v>
      </c>
      <c r="AJ1200" t="s">
        <v>5961</v>
      </c>
    </row>
    <row r="1201" spans="1:37">
      <c r="A1201">
        <v>3025</v>
      </c>
      <c r="B1201" t="s">
        <v>174</v>
      </c>
      <c r="C1201" t="s">
        <v>732</v>
      </c>
      <c r="D1201" t="s">
        <v>4753</v>
      </c>
      <c r="E1201" t="s">
        <v>176</v>
      </c>
      <c r="F1201" t="s">
        <v>979</v>
      </c>
      <c r="G1201" t="s">
        <v>5907</v>
      </c>
      <c r="H1201" t="s">
        <v>5968</v>
      </c>
      <c r="I1201" t="s">
        <v>977</v>
      </c>
      <c r="J1201" t="s">
        <v>978</v>
      </c>
      <c r="K1201" t="s">
        <v>975</v>
      </c>
      <c r="L1201" t="s">
        <v>755</v>
      </c>
      <c r="M1201" t="s">
        <v>5</v>
      </c>
      <c r="N1201">
        <v>79065</v>
      </c>
      <c r="O1201" t="s">
        <v>980</v>
      </c>
      <c r="P1201">
        <v>35.5102384491897</v>
      </c>
      <c r="Q1201">
        <v>-101.014396617812</v>
      </c>
      <c r="R1201">
        <v>100</v>
      </c>
      <c r="U1201" t="s">
        <v>4753</v>
      </c>
      <c r="V1201" t="s">
        <v>977</v>
      </c>
      <c r="W1201" t="s">
        <v>981</v>
      </c>
      <c r="X1201" t="s">
        <v>740</v>
      </c>
      <c r="Y1201" t="s">
        <v>5</v>
      </c>
      <c r="Z1201" t="s">
        <v>172</v>
      </c>
      <c r="AA1201">
        <v>45289</v>
      </c>
      <c r="AB1201" t="s">
        <v>5969</v>
      </c>
      <c r="AC1201" t="s">
        <v>982</v>
      </c>
      <c r="AD1201">
        <v>26</v>
      </c>
      <c r="AE1201" t="s">
        <v>5970</v>
      </c>
    </row>
    <row r="1202" spans="1:37">
      <c r="A1202">
        <v>3026</v>
      </c>
      <c r="B1202" t="s">
        <v>198</v>
      </c>
      <c r="C1202" t="s">
        <v>732</v>
      </c>
      <c r="D1202" t="s">
        <v>8182</v>
      </c>
      <c r="E1202" t="s">
        <v>176</v>
      </c>
      <c r="F1202" t="s">
        <v>8182</v>
      </c>
      <c r="G1202" t="s">
        <v>5907</v>
      </c>
      <c r="H1202" t="s">
        <v>8246</v>
      </c>
      <c r="I1202" t="s">
        <v>977</v>
      </c>
      <c r="K1202" t="s">
        <v>4543</v>
      </c>
      <c r="L1202" t="s">
        <v>436</v>
      </c>
      <c r="M1202" t="s">
        <v>5</v>
      </c>
      <c r="P1202">
        <v>42.27</v>
      </c>
      <c r="Q1202">
        <v>-83.485152999999997</v>
      </c>
      <c r="Z1202" t="s">
        <v>7853</v>
      </c>
      <c r="AA1202">
        <v>45560</v>
      </c>
      <c r="AB1202" t="s">
        <v>6107</v>
      </c>
      <c r="AC1202" t="s">
        <v>8183</v>
      </c>
      <c r="AD1202">
        <v>30</v>
      </c>
    </row>
    <row r="1203" spans="1:37">
      <c r="A1203">
        <v>3027</v>
      </c>
      <c r="B1203" t="s">
        <v>198</v>
      </c>
      <c r="C1203" t="s">
        <v>732</v>
      </c>
      <c r="D1203" t="s">
        <v>5971</v>
      </c>
      <c r="E1203" t="s">
        <v>164</v>
      </c>
      <c r="F1203" t="s">
        <v>5971</v>
      </c>
      <c r="G1203" t="s">
        <v>5941</v>
      </c>
      <c r="H1203" t="s">
        <v>4355</v>
      </c>
      <c r="I1203" t="s">
        <v>5972</v>
      </c>
      <c r="J1203" t="s">
        <v>5973</v>
      </c>
      <c r="K1203" t="s">
        <v>5974</v>
      </c>
      <c r="L1203" t="s">
        <v>916</v>
      </c>
      <c r="M1203" t="s">
        <v>5</v>
      </c>
      <c r="P1203">
        <v>38.6233</v>
      </c>
      <c r="Q1203">
        <v>-82.518600000000006</v>
      </c>
      <c r="S1203">
        <v>100000</v>
      </c>
      <c r="T1203" t="s">
        <v>758</v>
      </c>
      <c r="U1203" t="s">
        <v>5971</v>
      </c>
      <c r="V1203" t="s">
        <v>5972</v>
      </c>
      <c r="W1203" t="s">
        <v>5975</v>
      </c>
      <c r="X1203" t="s">
        <v>5976</v>
      </c>
      <c r="Y1203" t="s">
        <v>5977</v>
      </c>
      <c r="Z1203" t="s">
        <v>8379</v>
      </c>
      <c r="AA1203" t="s">
        <v>10711</v>
      </c>
      <c r="AB1203" t="s">
        <v>5978</v>
      </c>
      <c r="AC1203" t="s">
        <v>5979</v>
      </c>
      <c r="AD1203">
        <v>20</v>
      </c>
      <c r="AE1203" t="s">
        <v>10050</v>
      </c>
    </row>
    <row r="1204" spans="1:37">
      <c r="A1204">
        <v>3028</v>
      </c>
      <c r="B1204" t="s">
        <v>198</v>
      </c>
      <c r="C1204" t="s">
        <v>732</v>
      </c>
      <c r="D1204" t="s">
        <v>5971</v>
      </c>
      <c r="E1204" t="s">
        <v>164</v>
      </c>
      <c r="F1204" t="s">
        <v>5971</v>
      </c>
      <c r="G1204" t="s">
        <v>5941</v>
      </c>
      <c r="H1204" t="s">
        <v>4355</v>
      </c>
      <c r="I1204" t="s">
        <v>5972</v>
      </c>
      <c r="J1204" t="s">
        <v>10707</v>
      </c>
      <c r="K1204" t="s">
        <v>5940</v>
      </c>
      <c r="L1204" t="s">
        <v>772</v>
      </c>
      <c r="M1204" t="s">
        <v>5</v>
      </c>
      <c r="P1204">
        <v>30.18</v>
      </c>
      <c r="Q1204">
        <v>-90.98</v>
      </c>
      <c r="S1204">
        <v>200000</v>
      </c>
      <c r="T1204" t="s">
        <v>758</v>
      </c>
      <c r="U1204" t="s">
        <v>5971</v>
      </c>
      <c r="V1204" t="s">
        <v>5972</v>
      </c>
      <c r="W1204" t="s">
        <v>5975</v>
      </c>
      <c r="X1204" t="s">
        <v>5976</v>
      </c>
      <c r="Y1204" t="s">
        <v>5977</v>
      </c>
      <c r="Z1204" t="s">
        <v>7932</v>
      </c>
      <c r="AA1204">
        <v>46061</v>
      </c>
      <c r="AB1204" t="s">
        <v>10709</v>
      </c>
      <c r="AC1204" t="s">
        <v>5979</v>
      </c>
      <c r="AD1204">
        <v>20</v>
      </c>
      <c r="AE1204" t="s">
        <v>10710</v>
      </c>
    </row>
    <row r="1205" spans="1:37">
      <c r="A1205">
        <v>3029</v>
      </c>
      <c r="B1205" t="s">
        <v>174</v>
      </c>
      <c r="C1205" t="s">
        <v>732</v>
      </c>
      <c r="D1205" t="s">
        <v>8922</v>
      </c>
      <c r="E1205" t="s">
        <v>164</v>
      </c>
      <c r="F1205" t="s">
        <v>8922</v>
      </c>
      <c r="G1205" t="s">
        <v>7</v>
      </c>
      <c r="H1205" t="s">
        <v>8923</v>
      </c>
      <c r="I1205" t="s">
        <v>8924</v>
      </c>
      <c r="J1205" t="s">
        <v>8925</v>
      </c>
      <c r="K1205" t="s">
        <v>8926</v>
      </c>
      <c r="L1205" t="s">
        <v>170</v>
      </c>
      <c r="M1205" t="s">
        <v>5</v>
      </c>
      <c r="N1205">
        <v>90501</v>
      </c>
      <c r="O1205" t="s">
        <v>8927</v>
      </c>
      <c r="P1205">
        <v>33.836317608383801</v>
      </c>
      <c r="Q1205">
        <v>-118.31060513144</v>
      </c>
      <c r="U1205" t="s">
        <v>8928</v>
      </c>
      <c r="V1205" t="s">
        <v>8929</v>
      </c>
      <c r="W1205" t="s">
        <v>8930</v>
      </c>
      <c r="Y1205" t="s">
        <v>5206</v>
      </c>
      <c r="Z1205" t="s">
        <v>7932</v>
      </c>
      <c r="AA1205">
        <v>45698</v>
      </c>
      <c r="AB1205" t="s">
        <v>8924</v>
      </c>
      <c r="AC1205" t="s">
        <v>8931</v>
      </c>
      <c r="AD1205">
        <v>23</v>
      </c>
    </row>
    <row r="1206" spans="1:37">
      <c r="A1206">
        <v>3030</v>
      </c>
      <c r="B1206" t="s">
        <v>174</v>
      </c>
      <c r="C1206" t="s">
        <v>732</v>
      </c>
      <c r="D1206" t="s">
        <v>5980</v>
      </c>
      <c r="E1206" t="s">
        <v>176</v>
      </c>
      <c r="F1206" t="s">
        <v>5981</v>
      </c>
      <c r="G1206" t="s">
        <v>5982</v>
      </c>
      <c r="H1206" t="s">
        <v>5982</v>
      </c>
      <c r="I1206" t="s">
        <v>5983</v>
      </c>
      <c r="J1206" t="s">
        <v>5984</v>
      </c>
      <c r="K1206" t="s">
        <v>187</v>
      </c>
      <c r="L1206" t="s">
        <v>188</v>
      </c>
      <c r="M1206" t="s">
        <v>5</v>
      </c>
      <c r="N1206">
        <v>28273</v>
      </c>
      <c r="O1206" t="s">
        <v>5985</v>
      </c>
      <c r="P1206">
        <v>35.1088675784722</v>
      </c>
      <c r="Q1206">
        <v>-80.961428745998603</v>
      </c>
      <c r="S1206">
        <v>150</v>
      </c>
      <c r="T1206" t="s">
        <v>5986</v>
      </c>
      <c r="U1206" t="s">
        <v>5980</v>
      </c>
      <c r="V1206" t="s">
        <v>5987</v>
      </c>
      <c r="W1206" t="s">
        <v>187</v>
      </c>
      <c r="X1206" t="s">
        <v>188</v>
      </c>
      <c r="Y1206" t="s">
        <v>5</v>
      </c>
      <c r="Z1206" t="s">
        <v>172</v>
      </c>
      <c r="AA1206">
        <v>44776</v>
      </c>
      <c r="AB1206" t="s">
        <v>5988</v>
      </c>
      <c r="AC1206" t="s">
        <v>5989</v>
      </c>
      <c r="AD1206">
        <v>30</v>
      </c>
    </row>
    <row r="1207" spans="1:37">
      <c r="A1207">
        <v>3031</v>
      </c>
      <c r="B1207" t="s">
        <v>174</v>
      </c>
      <c r="C1207" t="s">
        <v>732</v>
      </c>
      <c r="D1207" t="s">
        <v>5980</v>
      </c>
      <c r="E1207" t="s">
        <v>176</v>
      </c>
      <c r="F1207" t="s">
        <v>5990</v>
      </c>
      <c r="G1207" t="s">
        <v>5982</v>
      </c>
      <c r="H1207" t="s">
        <v>5982</v>
      </c>
      <c r="I1207" t="s">
        <v>5983</v>
      </c>
      <c r="J1207" t="s">
        <v>5991</v>
      </c>
      <c r="K1207" t="s">
        <v>5992</v>
      </c>
      <c r="L1207" t="s">
        <v>188</v>
      </c>
      <c r="M1207" t="s">
        <v>5</v>
      </c>
      <c r="N1207">
        <v>28027</v>
      </c>
      <c r="O1207" t="s">
        <v>5993</v>
      </c>
      <c r="P1207">
        <v>35.418851636933503</v>
      </c>
      <c r="Q1207">
        <v>-80.660078984610493</v>
      </c>
      <c r="R1207">
        <v>336</v>
      </c>
      <c r="S1207">
        <v>60</v>
      </c>
      <c r="T1207" t="s">
        <v>5986</v>
      </c>
      <c r="U1207" t="s">
        <v>5980</v>
      </c>
      <c r="V1207" t="s">
        <v>5987</v>
      </c>
      <c r="W1207" t="s">
        <v>187</v>
      </c>
      <c r="X1207" t="s">
        <v>188</v>
      </c>
      <c r="Y1207" t="s">
        <v>5</v>
      </c>
      <c r="Z1207" t="s">
        <v>172</v>
      </c>
      <c r="AA1207">
        <v>44776</v>
      </c>
      <c r="AB1207" t="s">
        <v>5994</v>
      </c>
      <c r="AC1207" t="s">
        <v>5989</v>
      </c>
      <c r="AD1207">
        <v>30</v>
      </c>
    </row>
    <row r="1208" spans="1:37">
      <c r="A1208">
        <v>3032</v>
      </c>
      <c r="B1208" t="s">
        <v>174</v>
      </c>
      <c r="C1208" t="s">
        <v>732</v>
      </c>
      <c r="D1208" t="s">
        <v>5995</v>
      </c>
      <c r="E1208" t="s">
        <v>164</v>
      </c>
      <c r="F1208" t="s">
        <v>5996</v>
      </c>
      <c r="G1208" t="s">
        <v>5892</v>
      </c>
      <c r="H1208" t="s">
        <v>5893</v>
      </c>
      <c r="I1208" t="s">
        <v>5997</v>
      </c>
      <c r="J1208" t="s">
        <v>5998</v>
      </c>
      <c r="K1208" t="s">
        <v>5999</v>
      </c>
      <c r="L1208" t="s">
        <v>1300</v>
      </c>
      <c r="M1208" t="s">
        <v>5</v>
      </c>
      <c r="N1208">
        <v>15090</v>
      </c>
      <c r="O1208" t="s">
        <v>6000</v>
      </c>
      <c r="P1208">
        <v>40.6079039396312</v>
      </c>
      <c r="Q1208">
        <v>-80.0530455633495</v>
      </c>
      <c r="S1208">
        <v>50000</v>
      </c>
      <c r="T1208" t="s">
        <v>758</v>
      </c>
      <c r="U1208" t="s">
        <v>5995</v>
      </c>
      <c r="V1208" t="s">
        <v>6001</v>
      </c>
      <c r="W1208" t="s">
        <v>6002</v>
      </c>
      <c r="X1208" t="s">
        <v>4927</v>
      </c>
      <c r="Y1208" t="s">
        <v>3417</v>
      </c>
      <c r="Z1208" t="s">
        <v>312</v>
      </c>
      <c r="AA1208">
        <v>45467</v>
      </c>
      <c r="AC1208" t="s">
        <v>8241</v>
      </c>
      <c r="AD1208">
        <v>26</v>
      </c>
    </row>
    <row r="1209" spans="1:37">
      <c r="A1209">
        <v>3033</v>
      </c>
      <c r="B1209" t="s">
        <v>174</v>
      </c>
      <c r="C1209" t="s">
        <v>732</v>
      </c>
      <c r="D1209" t="s">
        <v>6003</v>
      </c>
      <c r="E1209" t="s">
        <v>164</v>
      </c>
      <c r="F1209" t="s">
        <v>6004</v>
      </c>
      <c r="G1209" t="s">
        <v>5941</v>
      </c>
      <c r="H1209" t="s">
        <v>4355</v>
      </c>
      <c r="I1209" t="s">
        <v>6005</v>
      </c>
      <c r="J1209" t="s">
        <v>6006</v>
      </c>
      <c r="K1209" t="s">
        <v>4454</v>
      </c>
      <c r="L1209" t="s">
        <v>916</v>
      </c>
      <c r="M1209" t="s">
        <v>5</v>
      </c>
      <c r="N1209">
        <v>44110</v>
      </c>
      <c r="O1209" t="s">
        <v>6007</v>
      </c>
      <c r="P1209">
        <v>41.551600000000001</v>
      </c>
      <c r="Q1209">
        <v>-81.569000000000003</v>
      </c>
      <c r="R1209">
        <v>30</v>
      </c>
      <c r="U1209" t="s">
        <v>6008</v>
      </c>
      <c r="V1209" t="s">
        <v>6005</v>
      </c>
      <c r="W1209" t="s">
        <v>4454</v>
      </c>
      <c r="X1209" t="s">
        <v>916</v>
      </c>
      <c r="Y1209" t="s">
        <v>5</v>
      </c>
      <c r="Z1209" t="s">
        <v>172</v>
      </c>
      <c r="AA1209">
        <v>44865</v>
      </c>
      <c r="AB1209" t="s">
        <v>6009</v>
      </c>
      <c r="AC1209" t="s">
        <v>6010</v>
      </c>
      <c r="AD1209">
        <v>25</v>
      </c>
      <c r="AE1209" t="s">
        <v>6011</v>
      </c>
      <c r="AJ1209" t="s">
        <v>6005</v>
      </c>
    </row>
    <row r="1210" spans="1:37">
      <c r="A1210">
        <v>3034</v>
      </c>
      <c r="B1210" t="s">
        <v>161</v>
      </c>
      <c r="C1210" t="s">
        <v>732</v>
      </c>
      <c r="D1210" t="s">
        <v>9668</v>
      </c>
      <c r="E1210" t="s">
        <v>164</v>
      </c>
      <c r="F1210" t="s">
        <v>9589</v>
      </c>
      <c r="G1210" t="s">
        <v>7</v>
      </c>
      <c r="H1210" t="s">
        <v>9590</v>
      </c>
      <c r="I1210" t="s">
        <v>9591</v>
      </c>
      <c r="J1210" t="s">
        <v>9592</v>
      </c>
      <c r="K1210" t="s">
        <v>4512</v>
      </c>
      <c r="L1210" t="s">
        <v>1418</v>
      </c>
      <c r="M1210" t="s">
        <v>5</v>
      </c>
      <c r="N1210">
        <v>33130</v>
      </c>
      <c r="O1210" t="s">
        <v>9593</v>
      </c>
      <c r="P1210">
        <v>25.7743</v>
      </c>
      <c r="Q1210">
        <v>-80.193700000000007</v>
      </c>
      <c r="R1210">
        <v>2</v>
      </c>
      <c r="U1210" t="s">
        <v>9589</v>
      </c>
      <c r="V1210" t="s">
        <v>9591</v>
      </c>
      <c r="W1210" t="s">
        <v>4512</v>
      </c>
      <c r="X1210" t="s">
        <v>1418</v>
      </c>
      <c r="Y1210" t="s">
        <v>5</v>
      </c>
      <c r="Z1210" t="s">
        <v>7932</v>
      </c>
      <c r="AA1210">
        <v>45873</v>
      </c>
      <c r="AB1210" t="s">
        <v>313</v>
      </c>
      <c r="AC1210" t="s">
        <v>10268</v>
      </c>
      <c r="AD1210">
        <v>21</v>
      </c>
      <c r="AF1210" t="s">
        <v>9594</v>
      </c>
      <c r="AH1210" t="s">
        <v>9593</v>
      </c>
      <c r="AK1210" t="s">
        <v>9595</v>
      </c>
    </row>
    <row r="1211" spans="1:37">
      <c r="A1211">
        <v>3035</v>
      </c>
      <c r="B1211" t="s">
        <v>198</v>
      </c>
      <c r="C1211" t="s">
        <v>732</v>
      </c>
      <c r="D1211" t="s">
        <v>9158</v>
      </c>
      <c r="E1211" t="s">
        <v>164</v>
      </c>
      <c r="F1211" t="s">
        <v>9159</v>
      </c>
      <c r="G1211" t="s">
        <v>9161</v>
      </c>
      <c r="H1211" t="s">
        <v>9160</v>
      </c>
      <c r="I1211" t="s">
        <v>9162</v>
      </c>
      <c r="K1211" t="s">
        <v>9163</v>
      </c>
      <c r="L1211" t="s">
        <v>188</v>
      </c>
      <c r="M1211" t="s">
        <v>5</v>
      </c>
      <c r="P1211">
        <v>35.824300000000001</v>
      </c>
      <c r="Q1211">
        <v>-80.244200000000006</v>
      </c>
      <c r="R1211">
        <v>352</v>
      </c>
      <c r="U1211" t="s">
        <v>9158</v>
      </c>
      <c r="V1211" t="s">
        <v>9162</v>
      </c>
      <c r="W1211" t="s">
        <v>6175</v>
      </c>
      <c r="Y1211" t="s">
        <v>926</v>
      </c>
      <c r="Z1211" t="s">
        <v>7932</v>
      </c>
      <c r="AA1211">
        <v>45867</v>
      </c>
      <c r="AB1211" t="s">
        <v>9164</v>
      </c>
      <c r="AC1211" t="s">
        <v>10265</v>
      </c>
      <c r="AD1211">
        <v>27</v>
      </c>
      <c r="AE1211" t="s">
        <v>9165</v>
      </c>
    </row>
    <row r="1212" spans="1:37">
      <c r="A1212">
        <v>3036</v>
      </c>
      <c r="B1212" t="s">
        <v>174</v>
      </c>
      <c r="C1212" t="s">
        <v>732</v>
      </c>
      <c r="D1212" t="s">
        <v>6012</v>
      </c>
      <c r="E1212" t="s">
        <v>176</v>
      </c>
      <c r="F1212" t="s">
        <v>6013</v>
      </c>
      <c r="G1212" t="s">
        <v>5907</v>
      </c>
      <c r="H1212" t="s">
        <v>2081</v>
      </c>
      <c r="I1212" t="s">
        <v>6014</v>
      </c>
      <c r="J1212" t="s">
        <v>6015</v>
      </c>
      <c r="K1212" t="s">
        <v>6016</v>
      </c>
      <c r="L1212" t="s">
        <v>720</v>
      </c>
      <c r="M1212" t="s">
        <v>5</v>
      </c>
      <c r="N1212">
        <v>35601</v>
      </c>
      <c r="O1212" t="s">
        <v>6017</v>
      </c>
      <c r="P1212">
        <v>34.630190410947399</v>
      </c>
      <c r="Q1212">
        <v>-87.040453891204905</v>
      </c>
      <c r="R1212">
        <v>400</v>
      </c>
      <c r="S1212">
        <v>2000</v>
      </c>
      <c r="T1212" t="s">
        <v>758</v>
      </c>
      <c r="U1212" t="s">
        <v>6018</v>
      </c>
      <c r="V1212" t="s">
        <v>6014</v>
      </c>
      <c r="W1212" t="s">
        <v>6019</v>
      </c>
      <c r="X1212" t="s">
        <v>808</v>
      </c>
      <c r="Y1212" t="s">
        <v>5</v>
      </c>
      <c r="Z1212" t="s">
        <v>172</v>
      </c>
      <c r="AA1212">
        <v>44776</v>
      </c>
      <c r="AB1212" t="s">
        <v>6020</v>
      </c>
      <c r="AC1212" t="s">
        <v>6021</v>
      </c>
      <c r="AD1212">
        <v>20</v>
      </c>
      <c r="AE1212" t="s">
        <v>6022</v>
      </c>
      <c r="AJ1212" t="s">
        <v>6023</v>
      </c>
    </row>
    <row r="1213" spans="1:37">
      <c r="A1213">
        <v>3037</v>
      </c>
      <c r="B1213" t="s">
        <v>174</v>
      </c>
      <c r="C1213" t="s">
        <v>732</v>
      </c>
      <c r="D1213" t="s">
        <v>6024</v>
      </c>
      <c r="E1213" t="s">
        <v>176</v>
      </c>
      <c r="F1213" t="s">
        <v>6032</v>
      </c>
      <c r="G1213" t="s">
        <v>5892</v>
      </c>
      <c r="H1213" t="s">
        <v>5893</v>
      </c>
      <c r="I1213" t="s">
        <v>6025</v>
      </c>
      <c r="J1213" t="s">
        <v>6033</v>
      </c>
      <c r="K1213" t="s">
        <v>6028</v>
      </c>
      <c r="L1213" t="s">
        <v>786</v>
      </c>
      <c r="M1213" t="s">
        <v>5</v>
      </c>
      <c r="N1213">
        <v>29020</v>
      </c>
      <c r="O1213" t="s">
        <v>6034</v>
      </c>
      <c r="P1213">
        <v>34.245213575593098</v>
      </c>
      <c r="Q1213">
        <v>-80.637172895293503</v>
      </c>
      <c r="R1213">
        <v>75</v>
      </c>
      <c r="S1213">
        <v>4000</v>
      </c>
      <c r="T1213" t="s">
        <v>758</v>
      </c>
      <c r="U1213" t="s">
        <v>6035</v>
      </c>
      <c r="V1213" t="s">
        <v>6025</v>
      </c>
      <c r="W1213" t="s">
        <v>6028</v>
      </c>
      <c r="X1213" t="s">
        <v>786</v>
      </c>
      <c r="Y1213" t="s">
        <v>5</v>
      </c>
      <c r="Z1213" t="s">
        <v>312</v>
      </c>
      <c r="AA1213">
        <v>44776</v>
      </c>
      <c r="AB1213" t="s">
        <v>6036</v>
      </c>
      <c r="AC1213" t="s">
        <v>6030</v>
      </c>
      <c r="AD1213">
        <v>22</v>
      </c>
      <c r="AF1213">
        <v>0</v>
      </c>
      <c r="AH1213">
        <v>0</v>
      </c>
      <c r="AJ1213" t="s">
        <v>6025</v>
      </c>
    </row>
    <row r="1214" spans="1:37">
      <c r="A1214">
        <v>3038</v>
      </c>
      <c r="B1214" t="s">
        <v>392</v>
      </c>
      <c r="C1214" t="s">
        <v>732</v>
      </c>
      <c r="D1214" t="s">
        <v>6024</v>
      </c>
      <c r="E1214" t="s">
        <v>176</v>
      </c>
      <c r="F1214" t="s">
        <v>6024</v>
      </c>
      <c r="G1214" t="s">
        <v>5892</v>
      </c>
      <c r="H1214" t="s">
        <v>5893</v>
      </c>
      <c r="I1214" t="s">
        <v>6025</v>
      </c>
      <c r="J1214" t="s">
        <v>6026</v>
      </c>
      <c r="K1214" t="s">
        <v>2907</v>
      </c>
      <c r="L1214" t="s">
        <v>842</v>
      </c>
      <c r="M1214" t="s">
        <v>5</v>
      </c>
      <c r="N1214">
        <v>30906</v>
      </c>
      <c r="O1214" t="s">
        <v>6027</v>
      </c>
      <c r="P1214">
        <v>33.284396563712903</v>
      </c>
      <c r="Q1214">
        <v>-81.955665232989205</v>
      </c>
      <c r="S1214">
        <v>6700</v>
      </c>
      <c r="T1214" t="s">
        <v>758</v>
      </c>
      <c r="U1214" t="s">
        <v>6024</v>
      </c>
      <c r="V1214" t="s">
        <v>6025</v>
      </c>
      <c r="W1214" t="s">
        <v>6028</v>
      </c>
      <c r="X1214" t="s">
        <v>786</v>
      </c>
      <c r="Y1214" t="s">
        <v>5</v>
      </c>
      <c r="Z1214" t="s">
        <v>312</v>
      </c>
      <c r="AA1214">
        <v>45467</v>
      </c>
      <c r="AB1214" t="s">
        <v>6029</v>
      </c>
      <c r="AC1214" t="s">
        <v>6030</v>
      </c>
      <c r="AD1214">
        <v>22</v>
      </c>
      <c r="AE1214" t="s">
        <v>6031</v>
      </c>
    </row>
    <row r="1215" spans="1:37">
      <c r="A1215">
        <v>3039</v>
      </c>
      <c r="B1215" t="s">
        <v>392</v>
      </c>
      <c r="C1215" t="s">
        <v>732</v>
      </c>
      <c r="D1215" t="s">
        <v>6037</v>
      </c>
      <c r="E1215" t="s">
        <v>164</v>
      </c>
      <c r="F1215" t="s">
        <v>6038</v>
      </c>
      <c r="G1215" t="s">
        <v>5941</v>
      </c>
      <c r="H1215" t="s">
        <v>4355</v>
      </c>
      <c r="I1215" t="s">
        <v>6039</v>
      </c>
      <c r="J1215" t="s">
        <v>6040</v>
      </c>
      <c r="K1215" t="s">
        <v>1178</v>
      </c>
      <c r="L1215" t="s">
        <v>308</v>
      </c>
      <c r="M1215" t="s">
        <v>5</v>
      </c>
      <c r="N1215">
        <v>37040</v>
      </c>
      <c r="P1215">
        <v>36.620493660396299</v>
      </c>
      <c r="Q1215">
        <v>-87.233381818991802</v>
      </c>
      <c r="R1215">
        <v>68</v>
      </c>
      <c r="S1215">
        <v>86000</v>
      </c>
      <c r="T1215" t="s">
        <v>758</v>
      </c>
      <c r="U1215" t="s">
        <v>6041</v>
      </c>
      <c r="V1215" t="s">
        <v>6039</v>
      </c>
      <c r="W1215" t="s">
        <v>2092</v>
      </c>
      <c r="X1215" t="s">
        <v>1180</v>
      </c>
      <c r="Y1215" t="s">
        <v>1011</v>
      </c>
      <c r="Z1215" t="s">
        <v>172</v>
      </c>
      <c r="AA1215">
        <v>45090</v>
      </c>
      <c r="AB1215" t="s">
        <v>6042</v>
      </c>
      <c r="AC1215" t="s">
        <v>6043</v>
      </c>
      <c r="AD1215">
        <v>15</v>
      </c>
      <c r="AE1215" t="s">
        <v>6044</v>
      </c>
      <c r="AJ1215" t="s">
        <v>6045</v>
      </c>
    </row>
    <row r="1216" spans="1:37">
      <c r="A1216">
        <v>3040</v>
      </c>
      <c r="B1216" t="s">
        <v>174</v>
      </c>
      <c r="C1216" t="s">
        <v>732</v>
      </c>
      <c r="D1216" t="s">
        <v>6046</v>
      </c>
      <c r="E1216" t="s">
        <v>176</v>
      </c>
      <c r="F1216" t="s">
        <v>3485</v>
      </c>
      <c r="G1216" t="s">
        <v>7</v>
      </c>
      <c r="H1216" t="s">
        <v>6047</v>
      </c>
      <c r="I1216" t="s">
        <v>3487</v>
      </c>
      <c r="J1216" t="s">
        <v>6048</v>
      </c>
      <c r="K1216" t="s">
        <v>6049</v>
      </c>
      <c r="L1216" t="s">
        <v>436</v>
      </c>
      <c r="M1216" t="s">
        <v>5</v>
      </c>
      <c r="N1216">
        <v>48067</v>
      </c>
      <c r="O1216" t="s">
        <v>6050</v>
      </c>
      <c r="P1216">
        <v>42.4884285451677</v>
      </c>
      <c r="Q1216">
        <v>-83.144588203709304</v>
      </c>
      <c r="U1216" t="s">
        <v>6051</v>
      </c>
      <c r="V1216" t="s">
        <v>3487</v>
      </c>
      <c r="W1216" t="s">
        <v>3490</v>
      </c>
      <c r="Y1216" t="s">
        <v>311</v>
      </c>
      <c r="Z1216" t="s">
        <v>172</v>
      </c>
      <c r="AA1216">
        <v>45289</v>
      </c>
      <c r="AC1216" t="s">
        <v>6052</v>
      </c>
      <c r="AD1216">
        <v>26</v>
      </c>
    </row>
    <row r="1217" spans="1:37">
      <c r="A1217">
        <v>3041</v>
      </c>
      <c r="B1217" t="s">
        <v>174</v>
      </c>
      <c r="C1217" t="s">
        <v>732</v>
      </c>
      <c r="D1217" t="s">
        <v>6053</v>
      </c>
      <c r="E1217" t="s">
        <v>164</v>
      </c>
      <c r="F1217" t="s">
        <v>9596</v>
      </c>
      <c r="G1217" t="s">
        <v>5941</v>
      </c>
      <c r="H1217" t="s">
        <v>4355</v>
      </c>
      <c r="I1217" t="s">
        <v>9597</v>
      </c>
      <c r="J1217" t="s">
        <v>6054</v>
      </c>
      <c r="K1217" t="s">
        <v>6055</v>
      </c>
      <c r="L1217" t="s">
        <v>308</v>
      </c>
      <c r="M1217" t="s">
        <v>5</v>
      </c>
      <c r="N1217">
        <v>37160</v>
      </c>
      <c r="P1217">
        <v>35.573341600080902</v>
      </c>
      <c r="Q1217">
        <v>-86.4532116957771</v>
      </c>
      <c r="R1217">
        <v>100</v>
      </c>
      <c r="S1217">
        <v>60000</v>
      </c>
      <c r="T1217" t="s">
        <v>6056</v>
      </c>
      <c r="U1217" t="s">
        <v>6057</v>
      </c>
      <c r="V1217" t="s">
        <v>6058</v>
      </c>
      <c r="W1217" t="s">
        <v>6059</v>
      </c>
      <c r="X1217" t="s">
        <v>6060</v>
      </c>
      <c r="Y1217" t="s">
        <v>1011</v>
      </c>
      <c r="Z1217" t="s">
        <v>9112</v>
      </c>
      <c r="AA1217" t="s">
        <v>9598</v>
      </c>
      <c r="AB1217" t="s">
        <v>6061</v>
      </c>
      <c r="AC1217" t="s">
        <v>6062</v>
      </c>
      <c r="AD1217">
        <v>26</v>
      </c>
      <c r="AE1217" t="s">
        <v>9599</v>
      </c>
      <c r="AF1217" t="s">
        <v>6063</v>
      </c>
      <c r="AH1217" t="s">
        <v>6064</v>
      </c>
      <c r="AK1217" t="s">
        <v>6065</v>
      </c>
    </row>
    <row r="1218" spans="1:37">
      <c r="A1218">
        <v>3042</v>
      </c>
      <c r="B1218" t="s">
        <v>174</v>
      </c>
      <c r="C1218" t="s">
        <v>732</v>
      </c>
      <c r="D1218" t="s">
        <v>6066</v>
      </c>
      <c r="E1218" t="s">
        <v>176</v>
      </c>
      <c r="F1218" t="s">
        <v>6067</v>
      </c>
      <c r="G1218" t="s">
        <v>5907</v>
      </c>
      <c r="H1218" t="s">
        <v>2081</v>
      </c>
      <c r="I1218" t="s">
        <v>6068</v>
      </c>
      <c r="J1218" t="s">
        <v>6069</v>
      </c>
      <c r="K1218" t="s">
        <v>4814</v>
      </c>
      <c r="L1218" t="s">
        <v>4810</v>
      </c>
      <c r="M1218" t="s">
        <v>5</v>
      </c>
      <c r="N1218">
        <v>19805</v>
      </c>
      <c r="O1218" t="s">
        <v>6070</v>
      </c>
      <c r="P1218">
        <v>39.755632986089203</v>
      </c>
      <c r="Q1218">
        <v>-75.605074929555698</v>
      </c>
      <c r="R1218">
        <v>2700</v>
      </c>
      <c r="U1218" t="s">
        <v>6066</v>
      </c>
      <c r="V1218" t="s">
        <v>6068</v>
      </c>
      <c r="W1218" t="s">
        <v>4814</v>
      </c>
      <c r="X1218" t="s">
        <v>4810</v>
      </c>
      <c r="Y1218" t="s">
        <v>5</v>
      </c>
      <c r="Z1218" t="s">
        <v>172</v>
      </c>
      <c r="AA1218">
        <v>44776</v>
      </c>
      <c r="AB1218" t="s">
        <v>6071</v>
      </c>
      <c r="AC1218" t="s">
        <v>6072</v>
      </c>
      <c r="AD1218">
        <v>21</v>
      </c>
      <c r="AE1218" t="s">
        <v>6073</v>
      </c>
      <c r="AJ1218" t="s">
        <v>6074</v>
      </c>
    </row>
    <row r="1219" spans="1:37">
      <c r="A1219">
        <v>3043</v>
      </c>
      <c r="B1219" t="s">
        <v>198</v>
      </c>
      <c r="C1219" t="s">
        <v>732</v>
      </c>
      <c r="D1219" t="s">
        <v>10692</v>
      </c>
      <c r="E1219" t="s">
        <v>164</v>
      </c>
      <c r="F1219" t="s">
        <v>8664</v>
      </c>
      <c r="G1219" t="s">
        <v>5982</v>
      </c>
      <c r="H1219" t="s">
        <v>5982</v>
      </c>
      <c r="I1219" t="s">
        <v>8666</v>
      </c>
      <c r="J1219" t="s">
        <v>8669</v>
      </c>
      <c r="K1219" t="s">
        <v>8670</v>
      </c>
      <c r="L1219" t="s">
        <v>214</v>
      </c>
      <c r="M1219" t="s">
        <v>6</v>
      </c>
      <c r="N1219" t="s">
        <v>8671</v>
      </c>
      <c r="P1219">
        <v>42.954875322742303</v>
      </c>
      <c r="Q1219">
        <v>-79.211612519323694</v>
      </c>
      <c r="U1219" t="s">
        <v>8667</v>
      </c>
      <c r="V1219" t="s">
        <v>8666</v>
      </c>
      <c r="W1219" t="s">
        <v>6175</v>
      </c>
      <c r="X1219" t="s">
        <v>8668</v>
      </c>
      <c r="Y1219" t="s">
        <v>926</v>
      </c>
      <c r="Z1219" t="s">
        <v>7932</v>
      </c>
      <c r="AA1219" t="s">
        <v>10694</v>
      </c>
      <c r="AB1219" t="s">
        <v>8672</v>
      </c>
      <c r="AC1219" t="s">
        <v>8665</v>
      </c>
      <c r="AD1219">
        <v>22</v>
      </c>
      <c r="AE1219" t="s">
        <v>10693</v>
      </c>
    </row>
    <row r="1220" spans="1:37">
      <c r="A1220">
        <v>3044</v>
      </c>
      <c r="B1220" t="s">
        <v>198</v>
      </c>
      <c r="C1220" t="s">
        <v>732</v>
      </c>
      <c r="D1220" t="s">
        <v>6075</v>
      </c>
      <c r="E1220" t="s">
        <v>164</v>
      </c>
      <c r="F1220" t="s">
        <v>6076</v>
      </c>
      <c r="G1220" t="s">
        <v>5941</v>
      </c>
      <c r="H1220" t="s">
        <v>4355</v>
      </c>
      <c r="I1220" t="s">
        <v>6077</v>
      </c>
      <c r="J1220" t="s">
        <v>6078</v>
      </c>
      <c r="K1220" t="s">
        <v>2089</v>
      </c>
      <c r="L1220" t="s">
        <v>842</v>
      </c>
      <c r="M1220" t="s">
        <v>5</v>
      </c>
      <c r="N1220">
        <v>30529</v>
      </c>
      <c r="O1220" t="s">
        <v>6079</v>
      </c>
      <c r="P1220">
        <v>34.173772984579898</v>
      </c>
      <c r="Q1220">
        <v>-83.4361416159946</v>
      </c>
      <c r="R1220">
        <v>300</v>
      </c>
      <c r="S1220">
        <v>150000</v>
      </c>
      <c r="T1220" t="s">
        <v>758</v>
      </c>
      <c r="U1220" t="s">
        <v>6080</v>
      </c>
      <c r="V1220" t="s">
        <v>6081</v>
      </c>
      <c r="W1220" t="s">
        <v>6082</v>
      </c>
      <c r="X1220" t="s">
        <v>6083</v>
      </c>
      <c r="Y1220" t="s">
        <v>963</v>
      </c>
      <c r="Z1220" t="s">
        <v>8379</v>
      </c>
      <c r="AA1220" t="s">
        <v>11121</v>
      </c>
      <c r="AB1220" t="s">
        <v>6084</v>
      </c>
      <c r="AC1220" t="s">
        <v>6085</v>
      </c>
      <c r="AD1220">
        <v>25</v>
      </c>
      <c r="AE1220" t="s">
        <v>11120</v>
      </c>
      <c r="AJ1220" t="s">
        <v>6086</v>
      </c>
    </row>
    <row r="1221" spans="1:37">
      <c r="A1221">
        <v>3045</v>
      </c>
      <c r="B1221" t="s">
        <v>174</v>
      </c>
      <c r="C1221" t="s">
        <v>732</v>
      </c>
      <c r="D1221" t="s">
        <v>6075</v>
      </c>
      <c r="E1221" t="s">
        <v>164</v>
      </c>
      <c r="F1221" t="s">
        <v>6076</v>
      </c>
      <c r="G1221" t="s">
        <v>5941</v>
      </c>
      <c r="H1221" t="s">
        <v>4355</v>
      </c>
      <c r="I1221" t="s">
        <v>6087</v>
      </c>
      <c r="J1221" t="s">
        <v>6078</v>
      </c>
      <c r="K1221" t="s">
        <v>2089</v>
      </c>
      <c r="L1221" t="s">
        <v>842</v>
      </c>
      <c r="M1221" t="s">
        <v>5</v>
      </c>
      <c r="N1221">
        <v>30529</v>
      </c>
      <c r="O1221" t="s">
        <v>6079</v>
      </c>
      <c r="P1221">
        <v>34.173772984579898</v>
      </c>
      <c r="Q1221">
        <v>-83.4361416159946</v>
      </c>
      <c r="R1221">
        <v>300</v>
      </c>
      <c r="S1221">
        <v>20000</v>
      </c>
      <c r="T1221" t="s">
        <v>758</v>
      </c>
      <c r="U1221" t="s">
        <v>6080</v>
      </c>
      <c r="V1221" t="s">
        <v>6088</v>
      </c>
      <c r="W1221" t="s">
        <v>6082</v>
      </c>
      <c r="X1221" t="s">
        <v>6083</v>
      </c>
      <c r="Y1221" t="s">
        <v>963</v>
      </c>
      <c r="Z1221" t="s">
        <v>172</v>
      </c>
      <c r="AA1221">
        <v>45090</v>
      </c>
      <c r="AB1221" t="s">
        <v>6084</v>
      </c>
      <c r="AC1221" t="s">
        <v>6085</v>
      </c>
      <c r="AD1221">
        <v>25</v>
      </c>
      <c r="AE1221" t="s">
        <v>6089</v>
      </c>
      <c r="AJ1221" t="s">
        <v>6086</v>
      </c>
    </row>
    <row r="1222" spans="1:37">
      <c r="A1222">
        <v>3046</v>
      </c>
      <c r="B1222" t="s">
        <v>198</v>
      </c>
      <c r="C1222" t="s">
        <v>732</v>
      </c>
      <c r="D1222" t="s">
        <v>6075</v>
      </c>
      <c r="E1222" t="s">
        <v>164</v>
      </c>
      <c r="F1222" t="s">
        <v>6090</v>
      </c>
      <c r="G1222" t="s">
        <v>5941</v>
      </c>
      <c r="H1222" t="s">
        <v>4355</v>
      </c>
      <c r="I1222" t="s">
        <v>6091</v>
      </c>
      <c r="L1222" t="s">
        <v>436</v>
      </c>
      <c r="M1222" t="s">
        <v>5</v>
      </c>
      <c r="P1222">
        <v>44.537733054858698</v>
      </c>
      <c r="Q1222">
        <v>-85.663783220836606</v>
      </c>
      <c r="S1222">
        <v>60000</v>
      </c>
      <c r="T1222" t="s">
        <v>758</v>
      </c>
      <c r="U1222" t="s">
        <v>6080</v>
      </c>
      <c r="V1222" t="s">
        <v>6088</v>
      </c>
      <c r="W1222" t="s">
        <v>6082</v>
      </c>
      <c r="X1222" t="s">
        <v>6083</v>
      </c>
      <c r="Y1222" t="s">
        <v>963</v>
      </c>
      <c r="Z1222" t="s">
        <v>172</v>
      </c>
      <c r="AA1222">
        <v>45090</v>
      </c>
      <c r="AB1222" t="s">
        <v>6092</v>
      </c>
      <c r="AC1222" t="s">
        <v>6085</v>
      </c>
      <c r="AD1222">
        <v>25</v>
      </c>
      <c r="AE1222" t="s">
        <v>6093</v>
      </c>
      <c r="AJ1222" t="s">
        <v>6086</v>
      </c>
    </row>
    <row r="1223" spans="1:37">
      <c r="A1223">
        <v>3047</v>
      </c>
      <c r="B1223" t="s">
        <v>9759</v>
      </c>
      <c r="C1223" t="s">
        <v>732</v>
      </c>
      <c r="D1223" t="s">
        <v>6075</v>
      </c>
      <c r="E1223" t="s">
        <v>164</v>
      </c>
      <c r="F1223" t="s">
        <v>6094</v>
      </c>
      <c r="G1223" t="s">
        <v>5941</v>
      </c>
      <c r="H1223" t="s">
        <v>4355</v>
      </c>
      <c r="I1223" t="s">
        <v>6095</v>
      </c>
      <c r="K1223" t="s">
        <v>10712</v>
      </c>
      <c r="L1223" t="s">
        <v>308</v>
      </c>
      <c r="M1223" t="s">
        <v>5</v>
      </c>
      <c r="P1223">
        <v>35.873531820579501</v>
      </c>
      <c r="Q1223">
        <v>-86.546639470085395</v>
      </c>
      <c r="S1223">
        <v>250000</v>
      </c>
      <c r="T1223" t="s">
        <v>758</v>
      </c>
      <c r="U1223" t="s">
        <v>6080</v>
      </c>
      <c r="V1223" t="s">
        <v>6088</v>
      </c>
      <c r="W1223" t="s">
        <v>6082</v>
      </c>
      <c r="X1223" t="s">
        <v>6083</v>
      </c>
      <c r="Y1223" t="s">
        <v>963</v>
      </c>
      <c r="Z1223" t="s">
        <v>8379</v>
      </c>
      <c r="AA1223" t="s">
        <v>10713</v>
      </c>
      <c r="AB1223" t="s">
        <v>10715</v>
      </c>
      <c r="AC1223" t="s">
        <v>6085</v>
      </c>
      <c r="AD1223">
        <v>25</v>
      </c>
      <c r="AE1223" t="s">
        <v>10714</v>
      </c>
      <c r="AJ1223" t="s">
        <v>6086</v>
      </c>
    </row>
    <row r="1224" spans="1:37">
      <c r="A1224">
        <v>3048</v>
      </c>
      <c r="B1224" t="s">
        <v>198</v>
      </c>
      <c r="C1224" t="s">
        <v>732</v>
      </c>
      <c r="D1224" t="s">
        <v>6075</v>
      </c>
      <c r="E1224" t="s">
        <v>164</v>
      </c>
      <c r="F1224" t="s">
        <v>6096</v>
      </c>
      <c r="G1224" t="s">
        <v>5941</v>
      </c>
      <c r="H1224" t="s">
        <v>4355</v>
      </c>
      <c r="I1224" t="s">
        <v>6097</v>
      </c>
      <c r="L1224" t="s">
        <v>878</v>
      </c>
      <c r="M1224" t="s">
        <v>5</v>
      </c>
      <c r="P1224">
        <v>38.1138330202389</v>
      </c>
      <c r="Q1224">
        <v>-84.185196441281704</v>
      </c>
      <c r="S1224">
        <v>40000</v>
      </c>
      <c r="T1224" t="s">
        <v>758</v>
      </c>
      <c r="U1224" t="s">
        <v>6080</v>
      </c>
      <c r="V1224" t="s">
        <v>6088</v>
      </c>
      <c r="W1224" t="s">
        <v>6082</v>
      </c>
      <c r="X1224" t="s">
        <v>6083</v>
      </c>
      <c r="Y1224" t="s">
        <v>963</v>
      </c>
      <c r="Z1224" t="s">
        <v>172</v>
      </c>
      <c r="AA1224">
        <v>45090</v>
      </c>
      <c r="AB1224" t="s">
        <v>6092</v>
      </c>
      <c r="AC1224" t="s">
        <v>6085</v>
      </c>
      <c r="AD1224">
        <v>25</v>
      </c>
      <c r="AE1224" t="s">
        <v>6098</v>
      </c>
      <c r="AJ1224" t="s">
        <v>6086</v>
      </c>
    </row>
    <row r="1225" spans="1:37">
      <c r="A1225">
        <v>3049</v>
      </c>
      <c r="B1225" t="s">
        <v>198</v>
      </c>
      <c r="C1225" t="s">
        <v>732</v>
      </c>
      <c r="D1225" t="s">
        <v>6075</v>
      </c>
      <c r="E1225" t="s">
        <v>164</v>
      </c>
      <c r="F1225" t="s">
        <v>6099</v>
      </c>
      <c r="G1225" t="s">
        <v>5941</v>
      </c>
      <c r="H1225" t="s">
        <v>4355</v>
      </c>
      <c r="I1225" t="s">
        <v>6100</v>
      </c>
      <c r="L1225" t="s">
        <v>916</v>
      </c>
      <c r="M1225" t="s">
        <v>5</v>
      </c>
      <c r="P1225">
        <v>41.077137031444302</v>
      </c>
      <c r="Q1225">
        <v>-82.721765449655905</v>
      </c>
      <c r="S1225">
        <v>20000</v>
      </c>
      <c r="T1225" t="s">
        <v>758</v>
      </c>
      <c r="U1225" t="s">
        <v>6080</v>
      </c>
      <c r="V1225" t="s">
        <v>6088</v>
      </c>
      <c r="W1225" t="s">
        <v>6082</v>
      </c>
      <c r="X1225" t="s">
        <v>6083</v>
      </c>
      <c r="Y1225" t="s">
        <v>963</v>
      </c>
      <c r="Z1225" t="s">
        <v>172</v>
      </c>
      <c r="AA1225">
        <v>45090</v>
      </c>
      <c r="AB1225" t="s">
        <v>6092</v>
      </c>
      <c r="AC1225" t="s">
        <v>6085</v>
      </c>
      <c r="AD1225">
        <v>25</v>
      </c>
      <c r="AE1225" t="s">
        <v>6093</v>
      </c>
      <c r="AJ1225" t="s">
        <v>6086</v>
      </c>
    </row>
    <row r="1226" spans="1:37">
      <c r="A1226">
        <v>3050</v>
      </c>
      <c r="B1226" t="s">
        <v>198</v>
      </c>
      <c r="C1226" t="s">
        <v>732</v>
      </c>
      <c r="D1226" t="s">
        <v>6075</v>
      </c>
      <c r="E1226" t="s">
        <v>164</v>
      </c>
      <c r="F1226" t="s">
        <v>10716</v>
      </c>
      <c r="G1226" t="s">
        <v>5941</v>
      </c>
      <c r="H1226" t="s">
        <v>4355</v>
      </c>
      <c r="I1226" t="s">
        <v>6100</v>
      </c>
      <c r="K1226" t="s">
        <v>1971</v>
      </c>
      <c r="L1226" t="s">
        <v>214</v>
      </c>
      <c r="M1226" t="s">
        <v>6</v>
      </c>
      <c r="P1226">
        <v>42.27</v>
      </c>
      <c r="Q1226">
        <v>-82.93</v>
      </c>
      <c r="S1226">
        <v>250000</v>
      </c>
      <c r="T1226" t="s">
        <v>758</v>
      </c>
      <c r="U1226" t="s">
        <v>6080</v>
      </c>
      <c r="V1226" t="s">
        <v>6088</v>
      </c>
      <c r="W1226" t="s">
        <v>6082</v>
      </c>
      <c r="X1226" t="s">
        <v>6083</v>
      </c>
      <c r="Y1226" t="s">
        <v>963</v>
      </c>
      <c r="Z1226" t="s">
        <v>7932</v>
      </c>
      <c r="AA1226">
        <v>46061</v>
      </c>
      <c r="AB1226" t="s">
        <v>10717</v>
      </c>
      <c r="AC1226" t="s">
        <v>6085</v>
      </c>
      <c r="AD1226">
        <v>25</v>
      </c>
      <c r="AE1226" t="s">
        <v>10718</v>
      </c>
    </row>
    <row r="1227" spans="1:37">
      <c r="A1227">
        <v>3051</v>
      </c>
      <c r="B1227" t="s">
        <v>174</v>
      </c>
      <c r="C1227" t="s">
        <v>732</v>
      </c>
      <c r="D1227" t="s">
        <v>3526</v>
      </c>
      <c r="E1227" t="s">
        <v>164</v>
      </c>
      <c r="F1227" t="s">
        <v>6101</v>
      </c>
      <c r="G1227" t="s">
        <v>5982</v>
      </c>
      <c r="H1227" t="s">
        <v>5982</v>
      </c>
      <c r="I1227" t="s">
        <v>3533</v>
      </c>
      <c r="J1227" t="s">
        <v>6102</v>
      </c>
      <c r="K1227" t="s">
        <v>3531</v>
      </c>
      <c r="L1227" t="s">
        <v>3405</v>
      </c>
      <c r="M1227" t="s">
        <v>5</v>
      </c>
      <c r="N1227">
        <v>97355</v>
      </c>
      <c r="O1227" t="s">
        <v>4916</v>
      </c>
      <c r="P1227">
        <v>44.549052367809303</v>
      </c>
      <c r="Q1227">
        <v>-122.91976220768601</v>
      </c>
      <c r="R1227">
        <v>460</v>
      </c>
      <c r="S1227">
        <v>50</v>
      </c>
      <c r="T1227" t="s">
        <v>758</v>
      </c>
      <c r="U1227" t="s">
        <v>3526</v>
      </c>
      <c r="V1227" t="s">
        <v>3533</v>
      </c>
      <c r="W1227" t="s">
        <v>3531</v>
      </c>
      <c r="X1227" t="s">
        <v>3405</v>
      </c>
      <c r="Y1227" t="s">
        <v>5</v>
      </c>
      <c r="Z1227" t="s">
        <v>172</v>
      </c>
      <c r="AA1227">
        <v>45095</v>
      </c>
      <c r="AB1227" t="s">
        <v>3534</v>
      </c>
      <c r="AC1227" t="s">
        <v>6103</v>
      </c>
      <c r="AD1227">
        <v>18</v>
      </c>
      <c r="AE1227" t="s">
        <v>3536</v>
      </c>
      <c r="AJ1227" t="s">
        <v>6104</v>
      </c>
    </row>
    <row r="1228" spans="1:37">
      <c r="A1228">
        <v>3052</v>
      </c>
      <c r="B1228" t="s">
        <v>198</v>
      </c>
      <c r="C1228" t="s">
        <v>732</v>
      </c>
      <c r="D1228" t="s">
        <v>3526</v>
      </c>
      <c r="E1228" t="s">
        <v>164</v>
      </c>
      <c r="F1228" t="s">
        <v>6105</v>
      </c>
      <c r="G1228" t="s">
        <v>5982</v>
      </c>
      <c r="H1228" t="s">
        <v>5982</v>
      </c>
      <c r="I1228" t="s">
        <v>3533</v>
      </c>
      <c r="K1228" t="s">
        <v>6106</v>
      </c>
      <c r="L1228" t="s">
        <v>804</v>
      </c>
      <c r="M1228" t="s">
        <v>5</v>
      </c>
      <c r="P1228">
        <v>39.4803078209464</v>
      </c>
      <c r="Q1228">
        <v>-87.411791887882302</v>
      </c>
      <c r="S1228">
        <v>1</v>
      </c>
      <c r="T1228" t="s">
        <v>10690</v>
      </c>
      <c r="U1228" t="s">
        <v>3526</v>
      </c>
      <c r="V1228" t="s">
        <v>3533</v>
      </c>
      <c r="W1228" t="s">
        <v>3531</v>
      </c>
      <c r="X1228" t="s">
        <v>3405</v>
      </c>
      <c r="Y1228" t="s">
        <v>5</v>
      </c>
      <c r="Z1228" t="s">
        <v>172</v>
      </c>
      <c r="AA1228">
        <v>45095</v>
      </c>
      <c r="AB1228" t="s">
        <v>6107</v>
      </c>
      <c r="AC1228" t="s">
        <v>6103</v>
      </c>
      <c r="AD1228">
        <v>18</v>
      </c>
      <c r="AE1228" t="s">
        <v>6108</v>
      </c>
      <c r="AJ1228" t="s">
        <v>6104</v>
      </c>
    </row>
    <row r="1229" spans="1:37">
      <c r="A1229">
        <v>3053</v>
      </c>
      <c r="B1229" t="s">
        <v>198</v>
      </c>
      <c r="C1229" t="s">
        <v>732</v>
      </c>
      <c r="D1229" t="s">
        <v>3526</v>
      </c>
      <c r="E1229" t="s">
        <v>164</v>
      </c>
      <c r="F1229" t="s">
        <v>6109</v>
      </c>
      <c r="G1229" t="s">
        <v>5982</v>
      </c>
      <c r="H1229" t="s">
        <v>5982</v>
      </c>
      <c r="I1229" t="s">
        <v>3533</v>
      </c>
      <c r="K1229" t="s">
        <v>6106</v>
      </c>
      <c r="L1229" t="s">
        <v>804</v>
      </c>
      <c r="M1229" t="s">
        <v>5</v>
      </c>
      <c r="P1229">
        <v>39.4803078209464</v>
      </c>
      <c r="Q1229">
        <v>-87.411791887882302</v>
      </c>
      <c r="S1229">
        <v>2</v>
      </c>
      <c r="T1229" t="s">
        <v>10690</v>
      </c>
      <c r="U1229" t="s">
        <v>3526</v>
      </c>
      <c r="V1229" t="s">
        <v>3533</v>
      </c>
      <c r="W1229" t="s">
        <v>3531</v>
      </c>
      <c r="X1229" t="s">
        <v>3405</v>
      </c>
      <c r="Y1229" t="s">
        <v>5</v>
      </c>
      <c r="Z1229" t="s">
        <v>172</v>
      </c>
      <c r="AA1229">
        <v>45095</v>
      </c>
      <c r="AB1229" t="s">
        <v>6110</v>
      </c>
      <c r="AC1229" t="s">
        <v>6103</v>
      </c>
      <c r="AD1229">
        <v>18</v>
      </c>
      <c r="AE1229" t="s">
        <v>6111</v>
      </c>
      <c r="AJ1229" t="s">
        <v>6104</v>
      </c>
    </row>
    <row r="1230" spans="1:37">
      <c r="A1230">
        <v>3054</v>
      </c>
      <c r="B1230" t="s">
        <v>174</v>
      </c>
      <c r="C1230" t="s">
        <v>732</v>
      </c>
      <c r="D1230" t="s">
        <v>3526</v>
      </c>
      <c r="E1230" t="s">
        <v>164</v>
      </c>
      <c r="F1230" t="s">
        <v>10695</v>
      </c>
      <c r="G1230" t="s">
        <v>5982</v>
      </c>
      <c r="H1230" t="s">
        <v>5982</v>
      </c>
      <c r="I1230" t="s">
        <v>10696</v>
      </c>
      <c r="J1230" t="s">
        <v>10697</v>
      </c>
      <c r="K1230" t="s">
        <v>970</v>
      </c>
      <c r="L1230" t="s">
        <v>182</v>
      </c>
      <c r="M1230" t="s">
        <v>5</v>
      </c>
      <c r="N1230">
        <v>89014</v>
      </c>
      <c r="O1230" t="s">
        <v>3532</v>
      </c>
      <c r="P1230">
        <v>36.034500000000001</v>
      </c>
      <c r="Q1230">
        <v>-115.0455</v>
      </c>
      <c r="R1230">
        <v>100</v>
      </c>
      <c r="S1230">
        <v>50</v>
      </c>
      <c r="T1230" t="s">
        <v>10690</v>
      </c>
      <c r="U1230" t="s">
        <v>3526</v>
      </c>
      <c r="V1230" t="s">
        <v>3533</v>
      </c>
      <c r="W1230" t="s">
        <v>3531</v>
      </c>
      <c r="X1230" t="s">
        <v>3405</v>
      </c>
      <c r="Y1230" t="s">
        <v>5</v>
      </c>
      <c r="Z1230" t="s">
        <v>7932</v>
      </c>
      <c r="AA1230">
        <v>46061</v>
      </c>
      <c r="AB1230" t="s">
        <v>10698</v>
      </c>
      <c r="AC1230" t="s">
        <v>6103</v>
      </c>
      <c r="AD1230">
        <v>18</v>
      </c>
      <c r="AE1230" t="s">
        <v>10699</v>
      </c>
    </row>
    <row r="1231" spans="1:37">
      <c r="A1231">
        <v>3055</v>
      </c>
      <c r="B1231" t="s">
        <v>392</v>
      </c>
      <c r="C1231" t="s">
        <v>732</v>
      </c>
      <c r="D1231" t="s">
        <v>9395</v>
      </c>
      <c r="E1231" t="s">
        <v>164</v>
      </c>
      <c r="F1231" t="s">
        <v>9396</v>
      </c>
      <c r="G1231" t="s">
        <v>5928</v>
      </c>
      <c r="H1231" t="s">
        <v>9397</v>
      </c>
      <c r="I1231" t="s">
        <v>9398</v>
      </c>
      <c r="K1231" t="s">
        <v>3114</v>
      </c>
      <c r="L1231" t="s">
        <v>188</v>
      </c>
      <c r="M1231" t="s">
        <v>5</v>
      </c>
      <c r="P1231">
        <v>36.072600000000001</v>
      </c>
      <c r="Q1231">
        <v>-79.792000000000002</v>
      </c>
      <c r="R1231">
        <v>100</v>
      </c>
      <c r="T1231" t="s">
        <v>9400</v>
      </c>
      <c r="U1231" t="s">
        <v>9401</v>
      </c>
      <c r="V1231" t="s">
        <v>9398</v>
      </c>
      <c r="Y1231" t="s">
        <v>926</v>
      </c>
      <c r="Z1231" t="s">
        <v>7932</v>
      </c>
      <c r="AA1231">
        <v>45872</v>
      </c>
      <c r="AB1231" t="s">
        <v>9402</v>
      </c>
      <c r="AC1231" t="s">
        <v>10266</v>
      </c>
      <c r="AD1231">
        <v>23</v>
      </c>
    </row>
    <row r="1232" spans="1:37">
      <c r="A1232">
        <v>3056</v>
      </c>
      <c r="B1232" t="s">
        <v>174</v>
      </c>
      <c r="C1232" t="s">
        <v>732</v>
      </c>
      <c r="D1232" t="s">
        <v>6112</v>
      </c>
      <c r="E1232" t="s">
        <v>164</v>
      </c>
      <c r="F1232" t="s">
        <v>6112</v>
      </c>
      <c r="G1232" t="s">
        <v>5892</v>
      </c>
      <c r="H1232" t="s">
        <v>6113</v>
      </c>
      <c r="I1232" t="s">
        <v>6114</v>
      </c>
      <c r="K1232" t="s">
        <v>11091</v>
      </c>
      <c r="L1232" t="s">
        <v>1155</v>
      </c>
      <c r="M1232" t="s">
        <v>5</v>
      </c>
      <c r="N1232">
        <v>37067</v>
      </c>
      <c r="O1232" t="s">
        <v>6115</v>
      </c>
      <c r="P1232">
        <v>35.947663855213797</v>
      </c>
      <c r="Q1232">
        <v>-86.808694150360594</v>
      </c>
      <c r="S1232">
        <v>20000</v>
      </c>
      <c r="T1232" t="s">
        <v>758</v>
      </c>
      <c r="U1232" t="s">
        <v>6112</v>
      </c>
      <c r="V1232" t="s">
        <v>6116</v>
      </c>
      <c r="W1232" t="s">
        <v>2512</v>
      </c>
      <c r="Y1232" t="s">
        <v>2514</v>
      </c>
      <c r="Z1232" t="s">
        <v>9201</v>
      </c>
      <c r="AA1232" t="s">
        <v>11061</v>
      </c>
      <c r="AB1232" t="s">
        <v>6116</v>
      </c>
      <c r="AC1232" t="s">
        <v>8037</v>
      </c>
      <c r="AD1232">
        <v>22</v>
      </c>
    </row>
    <row r="1233" spans="1:37">
      <c r="A1233">
        <v>3057</v>
      </c>
      <c r="B1233" t="s">
        <v>174</v>
      </c>
      <c r="C1233" t="s">
        <v>732</v>
      </c>
      <c r="D1233" t="s">
        <v>9152</v>
      </c>
      <c r="E1233" t="s">
        <v>164</v>
      </c>
      <c r="F1233" t="s">
        <v>9153</v>
      </c>
      <c r="G1233" t="s">
        <v>5982</v>
      </c>
      <c r="H1233" t="s">
        <v>5982</v>
      </c>
      <c r="I1233" t="s">
        <v>9154</v>
      </c>
      <c r="J1233" t="s">
        <v>9155</v>
      </c>
      <c r="K1233" t="s">
        <v>5713</v>
      </c>
      <c r="L1233" t="s">
        <v>188</v>
      </c>
      <c r="M1233" t="s">
        <v>5</v>
      </c>
      <c r="P1233">
        <v>35.532600000000002</v>
      </c>
      <c r="Q1233">
        <v>-81.025300000000001</v>
      </c>
      <c r="R1233">
        <v>545</v>
      </c>
      <c r="S1233">
        <v>1</v>
      </c>
      <c r="T1233" t="s">
        <v>10690</v>
      </c>
      <c r="U1233" t="s">
        <v>9156</v>
      </c>
      <c r="W1233" t="s">
        <v>2724</v>
      </c>
      <c r="Y1233" t="s">
        <v>5977</v>
      </c>
      <c r="Z1233" t="s">
        <v>7932</v>
      </c>
      <c r="AA1233">
        <v>45867</v>
      </c>
      <c r="AB1233" t="s">
        <v>9157</v>
      </c>
      <c r="AC1233" t="s">
        <v>10264</v>
      </c>
      <c r="AD1233">
        <v>24</v>
      </c>
      <c r="AE1233" t="s">
        <v>11060</v>
      </c>
    </row>
    <row r="1234" spans="1:37">
      <c r="A1234">
        <v>3058</v>
      </c>
      <c r="B1234" t="s">
        <v>392</v>
      </c>
      <c r="C1234" t="s">
        <v>732</v>
      </c>
      <c r="D1234" t="s">
        <v>10826</v>
      </c>
      <c r="E1234" t="s">
        <v>164</v>
      </c>
      <c r="F1234" t="s">
        <v>10833</v>
      </c>
      <c r="G1234" t="s">
        <v>10834</v>
      </c>
      <c r="H1234" t="s">
        <v>10835</v>
      </c>
      <c r="I1234" t="s">
        <v>10832</v>
      </c>
      <c r="J1234" t="s">
        <v>7763</v>
      </c>
      <c r="K1234" t="s">
        <v>2002</v>
      </c>
      <c r="L1234" t="s">
        <v>2003</v>
      </c>
      <c r="M1234" t="s">
        <v>5</v>
      </c>
      <c r="N1234">
        <v>66018</v>
      </c>
      <c r="P1234">
        <v>38.970399999999998</v>
      </c>
      <c r="Q1234">
        <v>-94.974999999999994</v>
      </c>
      <c r="R1234">
        <v>180</v>
      </c>
      <c r="S1234">
        <v>30</v>
      </c>
      <c r="T1234" t="s">
        <v>822</v>
      </c>
      <c r="U1234" t="s">
        <v>10827</v>
      </c>
      <c r="V1234" t="s">
        <v>10828</v>
      </c>
      <c r="W1234" t="s">
        <v>10829</v>
      </c>
      <c r="X1234" t="s">
        <v>2601</v>
      </c>
      <c r="Y1234" t="s">
        <v>907</v>
      </c>
      <c r="Z1234" t="s">
        <v>7932</v>
      </c>
      <c r="AA1234">
        <v>46064</v>
      </c>
      <c r="AB1234" t="s">
        <v>10831</v>
      </c>
      <c r="AC1234" t="s">
        <v>10830</v>
      </c>
      <c r="AD1234">
        <v>23</v>
      </c>
    </row>
    <row r="1235" spans="1:37">
      <c r="A1235">
        <v>3059</v>
      </c>
      <c r="B1235" t="s">
        <v>174</v>
      </c>
      <c r="C1235" t="s">
        <v>732</v>
      </c>
      <c r="D1235" t="s">
        <v>6117</v>
      </c>
      <c r="E1235" t="s">
        <v>164</v>
      </c>
      <c r="F1235" t="s">
        <v>6118</v>
      </c>
      <c r="G1235" t="s">
        <v>5907</v>
      </c>
      <c r="H1235" t="s">
        <v>2081</v>
      </c>
      <c r="I1235" t="s">
        <v>6119</v>
      </c>
      <c r="J1235" t="s">
        <v>6120</v>
      </c>
      <c r="K1235" t="s">
        <v>6121</v>
      </c>
      <c r="L1235" t="s">
        <v>786</v>
      </c>
      <c r="M1235" t="s">
        <v>5</v>
      </c>
      <c r="N1235">
        <v>29841</v>
      </c>
      <c r="O1235" t="s">
        <v>6122</v>
      </c>
      <c r="P1235">
        <v>33.477461016908201</v>
      </c>
      <c r="Q1235">
        <v>-81.931766685047194</v>
      </c>
      <c r="S1235">
        <v>10000</v>
      </c>
      <c r="T1235" t="s">
        <v>758</v>
      </c>
      <c r="U1235" t="s">
        <v>6117</v>
      </c>
      <c r="V1235" t="s">
        <v>6123</v>
      </c>
      <c r="W1235" t="s">
        <v>6124</v>
      </c>
      <c r="X1235" t="s">
        <v>842</v>
      </c>
      <c r="Y1235" t="s">
        <v>5</v>
      </c>
      <c r="Z1235" t="s">
        <v>172</v>
      </c>
      <c r="AA1235">
        <v>44776</v>
      </c>
      <c r="AB1235" t="s">
        <v>6125</v>
      </c>
      <c r="AC1235" t="s">
        <v>8042</v>
      </c>
      <c r="AD1235">
        <v>13</v>
      </c>
      <c r="AJ1235" t="s">
        <v>6126</v>
      </c>
    </row>
    <row r="1236" spans="1:37">
      <c r="A1236">
        <v>3060</v>
      </c>
      <c r="B1236" t="s">
        <v>174</v>
      </c>
      <c r="C1236" t="s">
        <v>732</v>
      </c>
      <c r="D1236" t="s">
        <v>2731</v>
      </c>
      <c r="E1236" t="s">
        <v>176</v>
      </c>
      <c r="F1236" t="s">
        <v>6129</v>
      </c>
      <c r="G1236" t="s">
        <v>5941</v>
      </c>
      <c r="H1236" t="s">
        <v>4355</v>
      </c>
      <c r="I1236" t="s">
        <v>6130</v>
      </c>
      <c r="J1236" t="s">
        <v>6131</v>
      </c>
      <c r="K1236" t="s">
        <v>6132</v>
      </c>
      <c r="L1236" t="s">
        <v>808</v>
      </c>
      <c r="M1236" t="s">
        <v>5</v>
      </c>
      <c r="N1236">
        <v>14210</v>
      </c>
      <c r="O1236" t="s">
        <v>6133</v>
      </c>
      <c r="P1236">
        <v>42.868162064212903</v>
      </c>
      <c r="Q1236">
        <v>-78.8403631004022</v>
      </c>
      <c r="R1236">
        <v>170</v>
      </c>
      <c r="U1236" t="s">
        <v>6134</v>
      </c>
      <c r="V1236" t="s">
        <v>6130</v>
      </c>
      <c r="W1236" t="s">
        <v>187</v>
      </c>
      <c r="X1236" t="s">
        <v>188</v>
      </c>
      <c r="Y1236" t="s">
        <v>5</v>
      </c>
      <c r="Z1236" t="s">
        <v>172</v>
      </c>
      <c r="AA1236">
        <v>44780</v>
      </c>
      <c r="AB1236" t="s">
        <v>6135</v>
      </c>
      <c r="AC1236" t="s">
        <v>6128</v>
      </c>
      <c r="AD1236">
        <v>27</v>
      </c>
      <c r="AE1236" t="s">
        <v>6136</v>
      </c>
      <c r="AJ1236" t="s">
        <v>6137</v>
      </c>
    </row>
    <row r="1237" spans="1:37">
      <c r="A1237">
        <v>3061</v>
      </c>
      <c r="B1237" t="s">
        <v>174</v>
      </c>
      <c r="C1237" t="s">
        <v>732</v>
      </c>
      <c r="D1237" t="s">
        <v>2731</v>
      </c>
      <c r="E1237" t="s">
        <v>164</v>
      </c>
      <c r="F1237" t="s">
        <v>2731</v>
      </c>
      <c r="G1237" t="s">
        <v>5941</v>
      </c>
      <c r="H1237" t="s">
        <v>6127</v>
      </c>
      <c r="I1237" t="s">
        <v>2733</v>
      </c>
      <c r="J1237" t="s">
        <v>3598</v>
      </c>
      <c r="K1237" t="s">
        <v>187</v>
      </c>
      <c r="L1237" t="s">
        <v>188</v>
      </c>
      <c r="M1237" t="s">
        <v>5</v>
      </c>
      <c r="N1237">
        <v>28202</v>
      </c>
      <c r="O1237" t="s">
        <v>2735</v>
      </c>
      <c r="P1237">
        <v>35.224141438955201</v>
      </c>
      <c r="Q1237">
        <v>-80.851357648248396</v>
      </c>
      <c r="R1237">
        <v>1300</v>
      </c>
      <c r="U1237" t="s">
        <v>2731</v>
      </c>
      <c r="V1237" t="s">
        <v>2733</v>
      </c>
      <c r="W1237" t="s">
        <v>187</v>
      </c>
      <c r="X1237" t="s">
        <v>188</v>
      </c>
      <c r="Y1237" t="s">
        <v>5</v>
      </c>
      <c r="Z1237" t="s">
        <v>172</v>
      </c>
      <c r="AA1237">
        <v>45295</v>
      </c>
      <c r="AB1237" t="s">
        <v>3599</v>
      </c>
      <c r="AC1237" t="s">
        <v>6128</v>
      </c>
      <c r="AD1237">
        <v>27</v>
      </c>
      <c r="AF1237" t="s">
        <v>2748</v>
      </c>
      <c r="AJ1237" t="s">
        <v>2738</v>
      </c>
      <c r="AK1237" t="s">
        <v>3601</v>
      </c>
    </row>
    <row r="1238" spans="1:37">
      <c r="A1238">
        <v>3062</v>
      </c>
      <c r="B1238" t="s">
        <v>198</v>
      </c>
      <c r="C1238" t="s">
        <v>732</v>
      </c>
      <c r="D1238" t="s">
        <v>8187</v>
      </c>
      <c r="E1238" t="s">
        <v>176</v>
      </c>
      <c r="F1238" t="s">
        <v>8187</v>
      </c>
      <c r="G1238" t="s">
        <v>5898</v>
      </c>
      <c r="H1238" t="s">
        <v>8248</v>
      </c>
      <c r="I1238" t="s">
        <v>2733</v>
      </c>
      <c r="K1238" t="s">
        <v>5940</v>
      </c>
      <c r="L1238" t="s">
        <v>772</v>
      </c>
      <c r="M1238" t="s">
        <v>5</v>
      </c>
      <c r="P1238">
        <v>30.204363300000001</v>
      </c>
      <c r="Q1238">
        <v>-91.022601300000005</v>
      </c>
      <c r="Z1238" t="s">
        <v>7853</v>
      </c>
      <c r="AA1238">
        <v>45560</v>
      </c>
      <c r="AB1238" t="s">
        <v>6107</v>
      </c>
      <c r="AC1238" t="s">
        <v>8227</v>
      </c>
      <c r="AD1238">
        <v>17</v>
      </c>
    </row>
    <row r="1239" spans="1:37">
      <c r="A1239">
        <v>3063</v>
      </c>
      <c r="B1239" t="s">
        <v>174</v>
      </c>
      <c r="C1239" t="s">
        <v>732</v>
      </c>
      <c r="D1239" t="s">
        <v>6138</v>
      </c>
      <c r="E1239" t="s">
        <v>176</v>
      </c>
      <c r="F1239" t="s">
        <v>6139</v>
      </c>
      <c r="G1239" t="s">
        <v>5941</v>
      </c>
      <c r="H1239" t="s">
        <v>8043</v>
      </c>
      <c r="I1239" t="s">
        <v>6140</v>
      </c>
      <c r="J1239" t="s">
        <v>6141</v>
      </c>
      <c r="K1239" t="s">
        <v>6142</v>
      </c>
      <c r="L1239" t="s">
        <v>755</v>
      </c>
      <c r="M1239" t="s">
        <v>5</v>
      </c>
      <c r="N1239">
        <v>77301</v>
      </c>
      <c r="O1239" t="s">
        <v>6143</v>
      </c>
      <c r="P1239">
        <v>30.313858072617201</v>
      </c>
      <c r="Q1239">
        <v>-95.388507847018005</v>
      </c>
      <c r="R1239">
        <v>175</v>
      </c>
      <c r="S1239">
        <v>36287</v>
      </c>
      <c r="T1239" t="s">
        <v>758</v>
      </c>
      <c r="U1239" t="s">
        <v>6144</v>
      </c>
      <c r="V1239" t="s">
        <v>6140</v>
      </c>
      <c r="W1239" t="s">
        <v>6145</v>
      </c>
      <c r="X1239" t="s">
        <v>755</v>
      </c>
      <c r="Y1239" t="s">
        <v>5</v>
      </c>
      <c r="Z1239" t="s">
        <v>6415</v>
      </c>
      <c r="AA1239" t="s">
        <v>6416</v>
      </c>
      <c r="AB1239" t="s">
        <v>6146</v>
      </c>
      <c r="AC1239" t="s">
        <v>8044</v>
      </c>
      <c r="AD1239">
        <v>29</v>
      </c>
      <c r="AE1239" t="s">
        <v>6417</v>
      </c>
      <c r="AJ1239" t="s">
        <v>6147</v>
      </c>
    </row>
    <row r="1240" spans="1:37">
      <c r="A1240">
        <v>3064</v>
      </c>
      <c r="B1240" t="s">
        <v>174</v>
      </c>
      <c r="C1240" t="s">
        <v>732</v>
      </c>
      <c r="D1240" t="s">
        <v>9822</v>
      </c>
      <c r="E1240" t="s">
        <v>164</v>
      </c>
      <c r="F1240" t="s">
        <v>9823</v>
      </c>
      <c r="G1240" t="s">
        <v>7</v>
      </c>
      <c r="H1240" t="s">
        <v>9824</v>
      </c>
      <c r="I1240" t="s">
        <v>9825</v>
      </c>
      <c r="J1240" t="s">
        <v>9826</v>
      </c>
      <c r="K1240" t="s">
        <v>9827</v>
      </c>
      <c r="L1240" t="s">
        <v>842</v>
      </c>
      <c r="M1240" t="s">
        <v>5</v>
      </c>
      <c r="N1240">
        <v>31324</v>
      </c>
      <c r="P1240">
        <v>31.932400000000001</v>
      </c>
      <c r="Q1240">
        <v>-81.302599999999998</v>
      </c>
      <c r="R1240">
        <v>1500</v>
      </c>
      <c r="U1240" t="s">
        <v>1821</v>
      </c>
      <c r="V1240" t="s">
        <v>1822</v>
      </c>
      <c r="W1240" t="s">
        <v>1179</v>
      </c>
      <c r="Y1240" t="s">
        <v>1011</v>
      </c>
      <c r="Z1240" t="s">
        <v>7932</v>
      </c>
      <c r="AA1240">
        <v>45896</v>
      </c>
      <c r="AB1240" t="s">
        <v>9828</v>
      </c>
      <c r="AC1240" t="s">
        <v>1826</v>
      </c>
      <c r="AD1240">
        <v>25</v>
      </c>
      <c r="AE1240" t="s">
        <v>9829</v>
      </c>
    </row>
    <row r="1241" spans="1:37">
      <c r="A1241">
        <v>3065</v>
      </c>
      <c r="B1241" t="s">
        <v>174</v>
      </c>
      <c r="C1241" t="s">
        <v>732</v>
      </c>
      <c r="D1241" t="s">
        <v>6148</v>
      </c>
      <c r="E1241" t="s">
        <v>176</v>
      </c>
      <c r="F1241" t="s">
        <v>6149</v>
      </c>
      <c r="G1241" t="s">
        <v>5928</v>
      </c>
      <c r="H1241" t="s">
        <v>6150</v>
      </c>
      <c r="I1241" t="s">
        <v>6151</v>
      </c>
      <c r="J1241" t="s">
        <v>6152</v>
      </c>
      <c r="K1241" t="s">
        <v>5490</v>
      </c>
      <c r="L1241" t="s">
        <v>170</v>
      </c>
      <c r="M1241" t="s">
        <v>5</v>
      </c>
      <c r="N1241">
        <v>93117</v>
      </c>
      <c r="O1241" t="s">
        <v>6153</v>
      </c>
      <c r="P1241">
        <v>34.429322561639999</v>
      </c>
      <c r="Q1241">
        <v>-119.82420106931799</v>
      </c>
      <c r="R1241">
        <v>35</v>
      </c>
      <c r="U1241" t="s">
        <v>6154</v>
      </c>
      <c r="V1241" t="s">
        <v>6155</v>
      </c>
      <c r="Y1241" t="s">
        <v>5206</v>
      </c>
      <c r="Z1241" t="s">
        <v>7759</v>
      </c>
      <c r="AA1241" t="s">
        <v>7831</v>
      </c>
      <c r="AB1241" t="s">
        <v>313</v>
      </c>
      <c r="AC1241" t="s">
        <v>8038</v>
      </c>
      <c r="AD1241">
        <v>16</v>
      </c>
      <c r="AE1241" t="s">
        <v>5219</v>
      </c>
      <c r="AF1241" t="s">
        <v>6157</v>
      </c>
      <c r="AH1241" t="s">
        <v>6158</v>
      </c>
      <c r="AI1241" t="s">
        <v>6156</v>
      </c>
      <c r="AJ1241" t="s">
        <v>313</v>
      </c>
      <c r="AK1241" t="s">
        <v>6159</v>
      </c>
    </row>
    <row r="1242" spans="1:37">
      <c r="A1242">
        <v>3066</v>
      </c>
      <c r="B1242" t="s">
        <v>198</v>
      </c>
      <c r="C1242" t="s">
        <v>732</v>
      </c>
      <c r="D1242" t="s">
        <v>5036</v>
      </c>
      <c r="E1242" t="s">
        <v>164</v>
      </c>
      <c r="F1242" t="s">
        <v>6160</v>
      </c>
      <c r="G1242" t="s">
        <v>5941</v>
      </c>
      <c r="H1242" t="s">
        <v>6161</v>
      </c>
      <c r="I1242" t="s">
        <v>4356</v>
      </c>
      <c r="J1242" t="s">
        <v>5044</v>
      </c>
      <c r="K1242" t="s">
        <v>5045</v>
      </c>
      <c r="L1242" t="s">
        <v>772</v>
      </c>
      <c r="M1242" t="s">
        <v>5</v>
      </c>
      <c r="N1242">
        <v>70776</v>
      </c>
      <c r="O1242" t="s">
        <v>5040</v>
      </c>
      <c r="P1242">
        <v>30.235844451886202</v>
      </c>
      <c r="Q1242">
        <v>-91.099597389348105</v>
      </c>
      <c r="S1242">
        <v>10000</v>
      </c>
      <c r="T1242" t="s">
        <v>6162</v>
      </c>
      <c r="U1242" t="s">
        <v>4354</v>
      </c>
      <c r="V1242" t="s">
        <v>4356</v>
      </c>
      <c r="W1242" t="s">
        <v>4684</v>
      </c>
      <c r="X1242" t="s">
        <v>740</v>
      </c>
      <c r="Y1242" t="s">
        <v>5</v>
      </c>
      <c r="Z1242" t="s">
        <v>172</v>
      </c>
      <c r="AA1242">
        <v>44899</v>
      </c>
      <c r="AB1242" t="s">
        <v>6163</v>
      </c>
      <c r="AC1242" t="s">
        <v>6164</v>
      </c>
      <c r="AD1242">
        <v>21</v>
      </c>
      <c r="AE1242" t="s">
        <v>6165</v>
      </c>
      <c r="AJ1242" t="s">
        <v>6166</v>
      </c>
    </row>
    <row r="1243" spans="1:37">
      <c r="A1243">
        <v>3067</v>
      </c>
      <c r="B1243" t="s">
        <v>174</v>
      </c>
      <c r="C1243" t="s">
        <v>732</v>
      </c>
      <c r="D1243" t="s">
        <v>10845</v>
      </c>
      <c r="E1243" t="s">
        <v>164</v>
      </c>
      <c r="F1243" t="s">
        <v>10846</v>
      </c>
      <c r="G1243" t="s">
        <v>10847</v>
      </c>
      <c r="H1243" t="s">
        <v>10835</v>
      </c>
      <c r="I1243" t="s">
        <v>10848</v>
      </c>
      <c r="J1243" t="s">
        <v>10849</v>
      </c>
      <c r="K1243" t="s">
        <v>1237</v>
      </c>
      <c r="L1243" t="s">
        <v>308</v>
      </c>
      <c r="M1243" t="s">
        <v>5</v>
      </c>
      <c r="N1243">
        <v>37406</v>
      </c>
      <c r="O1243" t="s">
        <v>10850</v>
      </c>
      <c r="P1243">
        <v>35.076799999999999</v>
      </c>
      <c r="Q1243">
        <v>-85.253200000000007</v>
      </c>
      <c r="U1243" t="s">
        <v>10851</v>
      </c>
      <c r="V1243" t="s">
        <v>10848</v>
      </c>
      <c r="W1243" t="s">
        <v>1483</v>
      </c>
      <c r="X1243" t="s">
        <v>755</v>
      </c>
      <c r="Y1243" t="s">
        <v>5</v>
      </c>
      <c r="Z1243" t="s">
        <v>7932</v>
      </c>
      <c r="AA1243">
        <v>46064</v>
      </c>
      <c r="AB1243" t="s">
        <v>10852</v>
      </c>
      <c r="AC1243" t="s">
        <v>10853</v>
      </c>
      <c r="AD1243">
        <v>22</v>
      </c>
    </row>
    <row r="1244" spans="1:37">
      <c r="A1244">
        <v>3068</v>
      </c>
      <c r="B1244" t="s">
        <v>198</v>
      </c>
      <c r="C1244" t="s">
        <v>732</v>
      </c>
      <c r="D1244" t="s">
        <v>9669</v>
      </c>
      <c r="E1244" t="s">
        <v>164</v>
      </c>
      <c r="F1244" t="s">
        <v>9670</v>
      </c>
      <c r="G1244" t="s">
        <v>5928</v>
      </c>
      <c r="H1244" t="s">
        <v>9671</v>
      </c>
      <c r="I1244" t="s">
        <v>9672</v>
      </c>
      <c r="K1244" t="s">
        <v>9673</v>
      </c>
      <c r="L1244" t="s">
        <v>9674</v>
      </c>
      <c r="M1244" t="s">
        <v>957</v>
      </c>
      <c r="O1244" t="s">
        <v>9675</v>
      </c>
      <c r="P1244">
        <v>25.564499999999999</v>
      </c>
      <c r="Q1244">
        <v>-103.4975</v>
      </c>
      <c r="R1244">
        <v>1000</v>
      </c>
      <c r="U1244" t="s">
        <v>9676</v>
      </c>
      <c r="V1244" t="s">
        <v>9672</v>
      </c>
      <c r="W1244" t="s">
        <v>9677</v>
      </c>
      <c r="Y1244" t="s">
        <v>1011</v>
      </c>
      <c r="Z1244" t="s">
        <v>7932</v>
      </c>
      <c r="AA1244">
        <v>45876</v>
      </c>
      <c r="AB1244" t="s">
        <v>9678</v>
      </c>
      <c r="AC1244" t="s">
        <v>10269</v>
      </c>
      <c r="AD1244">
        <v>25</v>
      </c>
      <c r="AE1244" t="s">
        <v>9679</v>
      </c>
    </row>
    <row r="1245" spans="1:37">
      <c r="A1245">
        <v>3069</v>
      </c>
      <c r="B1245" t="s">
        <v>174</v>
      </c>
      <c r="C1245" t="s">
        <v>732</v>
      </c>
      <c r="D1245" t="s">
        <v>6419</v>
      </c>
      <c r="E1245" t="s">
        <v>176</v>
      </c>
      <c r="F1245" t="s">
        <v>6419</v>
      </c>
      <c r="G1245" t="s">
        <v>32</v>
      </c>
      <c r="H1245" t="s">
        <v>8041</v>
      </c>
      <c r="I1245" t="s">
        <v>6420</v>
      </c>
      <c r="J1245" t="s">
        <v>6421</v>
      </c>
      <c r="K1245" t="s">
        <v>4908</v>
      </c>
      <c r="L1245" t="s">
        <v>214</v>
      </c>
      <c r="M1245" t="s">
        <v>6</v>
      </c>
      <c r="N1245" t="s">
        <v>6422</v>
      </c>
      <c r="O1245" t="s">
        <v>6423</v>
      </c>
      <c r="P1245">
        <v>43.833087882829503</v>
      </c>
      <c r="Q1245">
        <v>-79.341737919084593</v>
      </c>
      <c r="R1245">
        <v>50</v>
      </c>
      <c r="U1245" t="s">
        <v>6419</v>
      </c>
      <c r="V1245" t="s">
        <v>6420</v>
      </c>
      <c r="W1245" t="s">
        <v>4908</v>
      </c>
      <c r="X1245" t="s">
        <v>214</v>
      </c>
      <c r="Y1245" t="s">
        <v>6</v>
      </c>
      <c r="Z1245" t="s">
        <v>7759</v>
      </c>
      <c r="AA1245" t="s">
        <v>7811</v>
      </c>
      <c r="AB1245" t="s">
        <v>6420</v>
      </c>
      <c r="AC1245" t="s">
        <v>6424</v>
      </c>
      <c r="AD1245">
        <v>21</v>
      </c>
    </row>
    <row r="1246" spans="1:37">
      <c r="A1246">
        <v>3070</v>
      </c>
      <c r="B1246" t="s">
        <v>198</v>
      </c>
      <c r="C1246" t="s">
        <v>732</v>
      </c>
      <c r="D1246" t="s">
        <v>6167</v>
      </c>
      <c r="E1246" t="s">
        <v>164</v>
      </c>
      <c r="F1246" t="s">
        <v>6168</v>
      </c>
      <c r="G1246" t="s">
        <v>5907</v>
      </c>
      <c r="H1246" t="s">
        <v>6169</v>
      </c>
      <c r="I1246" t="s">
        <v>6170</v>
      </c>
      <c r="J1246" t="s">
        <v>6171</v>
      </c>
      <c r="K1246" t="s">
        <v>6172</v>
      </c>
      <c r="L1246" t="s">
        <v>878</v>
      </c>
      <c r="M1246" t="s">
        <v>5</v>
      </c>
      <c r="P1246">
        <v>36.721824066493397</v>
      </c>
      <c r="Q1246">
        <v>-86.577893793652095</v>
      </c>
      <c r="U1246" t="s">
        <v>6173</v>
      </c>
      <c r="V1246" t="s">
        <v>6174</v>
      </c>
      <c r="W1246" t="s">
        <v>6175</v>
      </c>
      <c r="X1246" t="s">
        <v>6176</v>
      </c>
      <c r="Y1246" t="s">
        <v>926</v>
      </c>
      <c r="Z1246" t="s">
        <v>172</v>
      </c>
      <c r="AA1246">
        <v>45091</v>
      </c>
      <c r="AB1246" t="s">
        <v>6177</v>
      </c>
      <c r="AC1246" t="s">
        <v>6178</v>
      </c>
      <c r="AD1246">
        <v>13</v>
      </c>
      <c r="AE1246" t="s">
        <v>6179</v>
      </c>
      <c r="AJ1246" t="s">
        <v>6180</v>
      </c>
    </row>
    <row r="1247" spans="1:37">
      <c r="A1247">
        <v>3071</v>
      </c>
      <c r="B1247" t="s">
        <v>174</v>
      </c>
      <c r="C1247" t="s">
        <v>732</v>
      </c>
      <c r="D1247" t="s">
        <v>8039</v>
      </c>
      <c r="E1247" t="s">
        <v>164</v>
      </c>
      <c r="F1247" t="s">
        <v>8039</v>
      </c>
      <c r="G1247" t="s">
        <v>5892</v>
      </c>
      <c r="H1247" t="s">
        <v>6113</v>
      </c>
      <c r="I1247" t="s">
        <v>6181</v>
      </c>
      <c r="J1247" t="s">
        <v>6182</v>
      </c>
      <c r="K1247" t="s">
        <v>8045</v>
      </c>
      <c r="L1247" t="s">
        <v>878</v>
      </c>
      <c r="M1247" t="s">
        <v>5</v>
      </c>
      <c r="N1247">
        <v>42701</v>
      </c>
      <c r="O1247" t="s">
        <v>6183</v>
      </c>
      <c r="P1247">
        <v>37.671105880310499</v>
      </c>
      <c r="Q1247">
        <v>-85.936458338065094</v>
      </c>
      <c r="R1247">
        <v>122</v>
      </c>
      <c r="S1247">
        <v>36000</v>
      </c>
      <c r="T1247" t="s">
        <v>758</v>
      </c>
      <c r="U1247" t="s">
        <v>6184</v>
      </c>
      <c r="V1247" t="s">
        <v>6185</v>
      </c>
      <c r="W1247" t="s">
        <v>6186</v>
      </c>
      <c r="X1247" t="s">
        <v>1179</v>
      </c>
      <c r="Y1247" t="s">
        <v>963</v>
      </c>
      <c r="Z1247" t="s">
        <v>7759</v>
      </c>
      <c r="AA1247" t="s">
        <v>7987</v>
      </c>
      <c r="AC1247" t="s">
        <v>8040</v>
      </c>
      <c r="AD1247">
        <v>31</v>
      </c>
    </row>
    <row r="1248" spans="1:37">
      <c r="A1248">
        <v>3072</v>
      </c>
      <c r="B1248" t="s">
        <v>392</v>
      </c>
      <c r="C1248" t="s">
        <v>732</v>
      </c>
      <c r="D1248" t="s">
        <v>8497</v>
      </c>
      <c r="E1248" t="s">
        <v>164</v>
      </c>
      <c r="F1248" t="s">
        <v>8497</v>
      </c>
      <c r="G1248" t="s">
        <v>5982</v>
      </c>
      <c r="H1248" t="s">
        <v>5982</v>
      </c>
      <c r="I1248" t="s">
        <v>8498</v>
      </c>
      <c r="J1248" t="s">
        <v>8499</v>
      </c>
      <c r="K1248" t="s">
        <v>8500</v>
      </c>
      <c r="L1248" t="s">
        <v>308</v>
      </c>
      <c r="M1248" t="s">
        <v>5</v>
      </c>
      <c r="N1248">
        <v>37686</v>
      </c>
      <c r="O1248" t="s">
        <v>8501</v>
      </c>
      <c r="P1248">
        <v>36.434654048285097</v>
      </c>
      <c r="Q1248">
        <v>-82.290667719673493</v>
      </c>
      <c r="T1248" t="s">
        <v>8503</v>
      </c>
      <c r="U1248" t="s">
        <v>8504</v>
      </c>
      <c r="V1248" t="s">
        <v>8505</v>
      </c>
      <c r="W1248" t="s">
        <v>8500</v>
      </c>
      <c r="X1248" t="s">
        <v>308</v>
      </c>
      <c r="Y1248" t="s">
        <v>5</v>
      </c>
      <c r="Z1248" t="s">
        <v>7932</v>
      </c>
      <c r="AA1248">
        <v>45671</v>
      </c>
      <c r="AB1248" t="s">
        <v>313</v>
      </c>
      <c r="AC1248" t="s">
        <v>8506</v>
      </c>
      <c r="AD1248">
        <v>23</v>
      </c>
      <c r="AF1248" t="s">
        <v>8507</v>
      </c>
      <c r="AH1248" t="s">
        <v>8509</v>
      </c>
      <c r="AI1248" t="s">
        <v>8510</v>
      </c>
      <c r="AK1248" t="s">
        <v>8508</v>
      </c>
    </row>
    <row r="1249" spans="1:37">
      <c r="A1249">
        <v>3073</v>
      </c>
      <c r="B1249" t="s">
        <v>392</v>
      </c>
      <c r="C1249" t="s">
        <v>732</v>
      </c>
      <c r="D1249" t="s">
        <v>8497</v>
      </c>
      <c r="E1249" t="s">
        <v>164</v>
      </c>
      <c r="F1249" t="s">
        <v>8497</v>
      </c>
      <c r="G1249" t="s">
        <v>5982</v>
      </c>
      <c r="H1249" t="s">
        <v>5982</v>
      </c>
      <c r="I1249" t="s">
        <v>8498</v>
      </c>
      <c r="J1249" t="s">
        <v>10700</v>
      </c>
      <c r="K1249" t="s">
        <v>10701</v>
      </c>
      <c r="L1249" t="s">
        <v>1613</v>
      </c>
      <c r="M1249" t="s">
        <v>5</v>
      </c>
      <c r="N1249">
        <v>24541</v>
      </c>
      <c r="O1249" t="s">
        <v>10702</v>
      </c>
      <c r="P1249">
        <v>36.561500000000002</v>
      </c>
      <c r="Q1249">
        <v>-79.525000000000006</v>
      </c>
      <c r="R1249">
        <v>2015</v>
      </c>
      <c r="S1249">
        <v>600</v>
      </c>
      <c r="T1249" t="s">
        <v>10690</v>
      </c>
      <c r="U1249" t="s">
        <v>8504</v>
      </c>
      <c r="V1249" t="s">
        <v>8505</v>
      </c>
      <c r="W1249" t="s">
        <v>8500</v>
      </c>
      <c r="X1249" t="s">
        <v>308</v>
      </c>
      <c r="Y1249" t="s">
        <v>5</v>
      </c>
      <c r="Z1249" t="s">
        <v>7932</v>
      </c>
      <c r="AA1249">
        <v>46061</v>
      </c>
      <c r="AB1249" t="s">
        <v>10703</v>
      </c>
      <c r="AC1249" t="s">
        <v>8506</v>
      </c>
      <c r="AD1249">
        <v>23</v>
      </c>
      <c r="AE1249" t="s">
        <v>11036</v>
      </c>
    </row>
    <row r="1250" spans="1:37">
      <c r="A1250">
        <v>3074</v>
      </c>
      <c r="B1250" t="s">
        <v>198</v>
      </c>
      <c r="C1250" t="s">
        <v>732</v>
      </c>
      <c r="D1250" t="s">
        <v>1948</v>
      </c>
      <c r="E1250" t="s">
        <v>164</v>
      </c>
      <c r="F1250" t="s">
        <v>1949</v>
      </c>
      <c r="G1250" t="s">
        <v>5982</v>
      </c>
      <c r="H1250" t="s">
        <v>5982</v>
      </c>
      <c r="I1250" t="s">
        <v>6187</v>
      </c>
      <c r="J1250" t="s">
        <v>1952</v>
      </c>
      <c r="K1250" t="s">
        <v>1178</v>
      </c>
      <c r="L1250" t="s">
        <v>308</v>
      </c>
      <c r="M1250" t="s">
        <v>5</v>
      </c>
      <c r="N1250">
        <v>37040</v>
      </c>
      <c r="O1250" t="s">
        <v>6188</v>
      </c>
      <c r="P1250">
        <v>35.271288560079398</v>
      </c>
      <c r="Q1250">
        <v>-89.973535490835104</v>
      </c>
      <c r="S1250">
        <v>10</v>
      </c>
      <c r="T1250" t="s">
        <v>5986</v>
      </c>
      <c r="U1250" t="s">
        <v>1948</v>
      </c>
      <c r="V1250" t="s">
        <v>6187</v>
      </c>
      <c r="W1250" t="s">
        <v>1953</v>
      </c>
      <c r="X1250" t="s">
        <v>755</v>
      </c>
      <c r="Y1250" t="s">
        <v>5</v>
      </c>
      <c r="Z1250" t="s">
        <v>172</v>
      </c>
      <c r="AA1250">
        <v>45096</v>
      </c>
      <c r="AB1250" t="s">
        <v>6189</v>
      </c>
      <c r="AC1250" t="s">
        <v>6190</v>
      </c>
      <c r="AD1250">
        <v>16</v>
      </c>
      <c r="AE1250" t="s">
        <v>6191</v>
      </c>
      <c r="AJ1250" t="s">
        <v>1955</v>
      </c>
    </row>
    <row r="1251" spans="1:37">
      <c r="A1251">
        <v>3075</v>
      </c>
      <c r="B1251" t="s">
        <v>198</v>
      </c>
      <c r="C1251" t="s">
        <v>732</v>
      </c>
      <c r="D1251" t="s">
        <v>8177</v>
      </c>
      <c r="E1251" t="s">
        <v>176</v>
      </c>
      <c r="F1251" t="s">
        <v>8177</v>
      </c>
      <c r="G1251" t="s">
        <v>51</v>
      </c>
      <c r="H1251" t="s">
        <v>8245</v>
      </c>
      <c r="I1251" t="s">
        <v>1194</v>
      </c>
      <c r="K1251" t="s">
        <v>8178</v>
      </c>
      <c r="L1251" t="s">
        <v>436</v>
      </c>
      <c r="M1251" t="s">
        <v>5</v>
      </c>
      <c r="P1251">
        <v>43.224193999999997</v>
      </c>
      <c r="Q1251">
        <v>-86.235809000000003</v>
      </c>
      <c r="Z1251" t="s">
        <v>7853</v>
      </c>
      <c r="AA1251">
        <v>45560</v>
      </c>
      <c r="AB1251" t="s">
        <v>6107</v>
      </c>
      <c r="AC1251" t="s">
        <v>8225</v>
      </c>
      <c r="AD1251">
        <v>27</v>
      </c>
    </row>
    <row r="1252" spans="1:37">
      <c r="A1252">
        <v>3076</v>
      </c>
      <c r="B1252" t="s">
        <v>174</v>
      </c>
      <c r="C1252" t="s">
        <v>732</v>
      </c>
      <c r="D1252" t="s">
        <v>10719</v>
      </c>
      <c r="E1252" t="s">
        <v>164</v>
      </c>
      <c r="F1252" t="s">
        <v>6192</v>
      </c>
      <c r="G1252" t="s">
        <v>5941</v>
      </c>
      <c r="H1252" t="s">
        <v>4355</v>
      </c>
      <c r="I1252" t="s">
        <v>6193</v>
      </c>
      <c r="J1252" t="s">
        <v>6194</v>
      </c>
      <c r="K1252" t="s">
        <v>6195</v>
      </c>
      <c r="L1252" t="s">
        <v>308</v>
      </c>
      <c r="M1252" t="s">
        <v>5</v>
      </c>
      <c r="N1252">
        <v>38127</v>
      </c>
      <c r="P1252">
        <v>30.313922906032602</v>
      </c>
      <c r="Q1252">
        <v>-95.388550762119394</v>
      </c>
      <c r="R1252">
        <v>350</v>
      </c>
      <c r="S1252">
        <v>17000</v>
      </c>
      <c r="T1252" t="s">
        <v>758</v>
      </c>
      <c r="U1252" t="s">
        <v>6196</v>
      </c>
      <c r="V1252" t="s">
        <v>6197</v>
      </c>
      <c r="W1252" t="s">
        <v>6175</v>
      </c>
      <c r="X1252" t="s">
        <v>6198</v>
      </c>
      <c r="Y1252" t="s">
        <v>926</v>
      </c>
      <c r="Z1252" t="s">
        <v>8379</v>
      </c>
      <c r="AA1252" t="s">
        <v>10720</v>
      </c>
      <c r="AB1252" t="s">
        <v>10721</v>
      </c>
      <c r="AC1252" t="s">
        <v>6199</v>
      </c>
      <c r="AD1252">
        <v>29</v>
      </c>
      <c r="AE1252" t="s">
        <v>6200</v>
      </c>
      <c r="AJ1252" t="s">
        <v>6193</v>
      </c>
    </row>
    <row r="1253" spans="1:37">
      <c r="A1253">
        <v>3077</v>
      </c>
      <c r="B1253" t="s">
        <v>198</v>
      </c>
      <c r="C1253" t="s">
        <v>732</v>
      </c>
      <c r="D1253" t="s">
        <v>8179</v>
      </c>
      <c r="E1253" t="s">
        <v>164</v>
      </c>
      <c r="F1253" t="s">
        <v>8180</v>
      </c>
      <c r="G1253" t="s">
        <v>32</v>
      </c>
      <c r="H1253" t="s">
        <v>4707</v>
      </c>
      <c r="I1253" t="s">
        <v>1212</v>
      </c>
      <c r="K1253" t="s">
        <v>8181</v>
      </c>
      <c r="L1253" t="s">
        <v>436</v>
      </c>
      <c r="M1253" t="s">
        <v>5</v>
      </c>
      <c r="P1253">
        <v>43.016193000000001</v>
      </c>
      <c r="Q1253">
        <v>-83.705521000000005</v>
      </c>
      <c r="Z1253" t="s">
        <v>7853</v>
      </c>
      <c r="AA1253">
        <v>45560</v>
      </c>
      <c r="AB1253" t="s">
        <v>6107</v>
      </c>
      <c r="AC1253" t="s">
        <v>8233</v>
      </c>
      <c r="AD1253">
        <v>28</v>
      </c>
    </row>
    <row r="1254" spans="1:37">
      <c r="A1254">
        <v>3078</v>
      </c>
      <c r="B1254" t="s">
        <v>174</v>
      </c>
      <c r="C1254" t="s">
        <v>732</v>
      </c>
      <c r="D1254" t="s">
        <v>11062</v>
      </c>
      <c r="E1254" t="s">
        <v>164</v>
      </c>
      <c r="F1254" t="s">
        <v>11063</v>
      </c>
      <c r="G1254" t="s">
        <v>5982</v>
      </c>
      <c r="H1254" t="s">
        <v>5982</v>
      </c>
      <c r="I1254" t="s">
        <v>11064</v>
      </c>
      <c r="J1254" t="s">
        <v>11065</v>
      </c>
      <c r="K1254" t="s">
        <v>11066</v>
      </c>
      <c r="L1254" t="s">
        <v>808</v>
      </c>
      <c r="M1254" t="s">
        <v>5</v>
      </c>
      <c r="N1254">
        <v>14227</v>
      </c>
      <c r="O1254" t="s">
        <v>11067</v>
      </c>
      <c r="P1254">
        <v>42.898800000000001</v>
      </c>
      <c r="Q1254">
        <v>-78.784499999999994</v>
      </c>
      <c r="R1254">
        <v>20</v>
      </c>
      <c r="S1254">
        <v>0</v>
      </c>
      <c r="T1254" t="s">
        <v>10690</v>
      </c>
      <c r="U1254" t="s">
        <v>11062</v>
      </c>
      <c r="V1254" t="s">
        <v>11064</v>
      </c>
      <c r="W1254" t="s">
        <v>4792</v>
      </c>
      <c r="X1254" t="s">
        <v>808</v>
      </c>
      <c r="Y1254" t="s">
        <v>5</v>
      </c>
      <c r="Z1254" t="s">
        <v>7932</v>
      </c>
      <c r="AA1254">
        <v>46091</v>
      </c>
      <c r="AB1254" t="s">
        <v>11068</v>
      </c>
      <c r="AC1254" t="s">
        <v>11070</v>
      </c>
      <c r="AD1254">
        <v>11</v>
      </c>
      <c r="AE1254" t="s">
        <v>11069</v>
      </c>
    </row>
    <row r="1255" spans="1:37">
      <c r="A1255">
        <v>3079</v>
      </c>
      <c r="B1255" t="s">
        <v>161</v>
      </c>
      <c r="C1255" t="s">
        <v>732</v>
      </c>
      <c r="D1255" t="s">
        <v>6201</v>
      </c>
      <c r="E1255" t="s">
        <v>176</v>
      </c>
      <c r="F1255" t="s">
        <v>6201</v>
      </c>
      <c r="G1255" t="s">
        <v>5941</v>
      </c>
      <c r="H1255" t="s">
        <v>6202</v>
      </c>
      <c r="I1255" t="s">
        <v>6203</v>
      </c>
      <c r="J1255" t="s">
        <v>9488</v>
      </c>
      <c r="K1255" t="s">
        <v>4583</v>
      </c>
      <c r="L1255" t="s">
        <v>755</v>
      </c>
      <c r="M1255" t="s">
        <v>5</v>
      </c>
      <c r="N1255" t="s">
        <v>6204</v>
      </c>
      <c r="O1255" t="s">
        <v>6205</v>
      </c>
      <c r="P1255">
        <v>29.618599633381798</v>
      </c>
      <c r="Q1255">
        <v>-98.476759848480995</v>
      </c>
      <c r="R1255">
        <v>7</v>
      </c>
      <c r="S1255">
        <v>1</v>
      </c>
      <c r="T1255" t="s">
        <v>758</v>
      </c>
      <c r="U1255" t="s">
        <v>6201</v>
      </c>
      <c r="V1255" t="s">
        <v>6203</v>
      </c>
      <c r="W1255" t="s">
        <v>6206</v>
      </c>
      <c r="X1255" t="s">
        <v>755</v>
      </c>
      <c r="Y1255" t="s">
        <v>5</v>
      </c>
      <c r="Z1255" t="s">
        <v>9112</v>
      </c>
      <c r="AA1255" t="s">
        <v>9489</v>
      </c>
      <c r="AB1255" t="s">
        <v>313</v>
      </c>
      <c r="AC1255" t="s">
        <v>10263</v>
      </c>
      <c r="AD1255">
        <v>25</v>
      </c>
      <c r="AF1255" t="s">
        <v>6207</v>
      </c>
      <c r="AH1255" t="s">
        <v>6208</v>
      </c>
      <c r="AK1255" t="s">
        <v>6209</v>
      </c>
    </row>
    <row r="1256" spans="1:37">
      <c r="A1256">
        <v>3080</v>
      </c>
      <c r="B1256" t="s">
        <v>174</v>
      </c>
      <c r="C1256" t="s">
        <v>732</v>
      </c>
      <c r="D1256" t="s">
        <v>6210</v>
      </c>
      <c r="E1256" t="s">
        <v>176</v>
      </c>
      <c r="F1256" t="s">
        <v>6210</v>
      </c>
      <c r="G1256" t="s">
        <v>7</v>
      </c>
      <c r="H1256" t="s">
        <v>6211</v>
      </c>
      <c r="I1256" t="s">
        <v>5110</v>
      </c>
      <c r="J1256" t="s">
        <v>6212</v>
      </c>
      <c r="K1256" t="s">
        <v>6213</v>
      </c>
      <c r="L1256" t="s">
        <v>720</v>
      </c>
      <c r="M1256" t="s">
        <v>5</v>
      </c>
      <c r="N1256" t="s">
        <v>6214</v>
      </c>
      <c r="O1256" t="s">
        <v>6215</v>
      </c>
      <c r="P1256">
        <v>30.968413265294199</v>
      </c>
      <c r="Q1256">
        <v>-88.026798317740202</v>
      </c>
      <c r="R1256">
        <v>150</v>
      </c>
      <c r="U1256" t="s">
        <v>5108</v>
      </c>
      <c r="V1256" t="s">
        <v>5110</v>
      </c>
      <c r="W1256" t="s">
        <v>5115</v>
      </c>
      <c r="X1256" t="s">
        <v>5116</v>
      </c>
      <c r="Y1256" t="s">
        <v>5117</v>
      </c>
      <c r="Z1256" t="s">
        <v>172</v>
      </c>
      <c r="AA1256">
        <v>45304</v>
      </c>
      <c r="AB1256" t="s">
        <v>6216</v>
      </c>
      <c r="AC1256" t="s">
        <v>5118</v>
      </c>
      <c r="AD1256">
        <v>28</v>
      </c>
      <c r="AF1256" t="s">
        <v>6217</v>
      </c>
      <c r="AH1256" t="s">
        <v>6218</v>
      </c>
      <c r="AJ1256" t="s">
        <v>5110</v>
      </c>
      <c r="AK1256" t="s">
        <v>6219</v>
      </c>
    </row>
    <row r="1257" spans="1:37">
      <c r="A1257">
        <v>3081</v>
      </c>
      <c r="B1257" t="s">
        <v>174</v>
      </c>
      <c r="C1257" t="s">
        <v>732</v>
      </c>
      <c r="D1257" t="s">
        <v>6210</v>
      </c>
      <c r="E1257" t="s">
        <v>176</v>
      </c>
      <c r="F1257" t="s">
        <v>6210</v>
      </c>
      <c r="G1257" t="s">
        <v>7</v>
      </c>
      <c r="H1257" t="s">
        <v>8232</v>
      </c>
      <c r="I1257" t="s">
        <v>5110</v>
      </c>
      <c r="J1257" t="s">
        <v>6220</v>
      </c>
      <c r="K1257" t="s">
        <v>3340</v>
      </c>
      <c r="L1257" t="s">
        <v>987</v>
      </c>
      <c r="M1257" t="s">
        <v>5</v>
      </c>
      <c r="N1257">
        <v>54313</v>
      </c>
      <c r="O1257" t="s">
        <v>6221</v>
      </c>
      <c r="P1257">
        <v>44.581107565082398</v>
      </c>
      <c r="Q1257">
        <v>-88.062901626038396</v>
      </c>
      <c r="R1257">
        <v>30</v>
      </c>
      <c r="U1257" t="s">
        <v>5108</v>
      </c>
      <c r="V1257" t="s">
        <v>5110</v>
      </c>
      <c r="W1257" t="s">
        <v>5115</v>
      </c>
      <c r="X1257" t="s">
        <v>5116</v>
      </c>
      <c r="Y1257" t="s">
        <v>5117</v>
      </c>
      <c r="Z1257" t="s">
        <v>172</v>
      </c>
      <c r="AA1257">
        <v>45304</v>
      </c>
      <c r="AB1257" t="s">
        <v>6222</v>
      </c>
      <c r="AC1257" t="s">
        <v>5118</v>
      </c>
      <c r="AD1257">
        <v>28</v>
      </c>
      <c r="AE1257" t="s">
        <v>6223</v>
      </c>
      <c r="AF1257" t="s">
        <v>6224</v>
      </c>
      <c r="AH1257" t="s">
        <v>6225</v>
      </c>
      <c r="AJ1257" t="s">
        <v>5110</v>
      </c>
      <c r="AK1257" t="s">
        <v>6226</v>
      </c>
    </row>
    <row r="1258" spans="1:37">
      <c r="A1258">
        <v>3082</v>
      </c>
      <c r="B1258" t="s">
        <v>174</v>
      </c>
      <c r="C1258" t="s">
        <v>732</v>
      </c>
      <c r="D1258" t="s">
        <v>11080</v>
      </c>
      <c r="E1258" t="s">
        <v>164</v>
      </c>
      <c r="F1258" t="s">
        <v>11080</v>
      </c>
      <c r="G1258" t="s">
        <v>67</v>
      </c>
      <c r="H1258" t="s">
        <v>11081</v>
      </c>
      <c r="I1258" t="s">
        <v>11082</v>
      </c>
      <c r="J1258" t="s">
        <v>11083</v>
      </c>
      <c r="K1258" t="s">
        <v>6850</v>
      </c>
      <c r="L1258" t="s">
        <v>987</v>
      </c>
      <c r="M1258" t="s">
        <v>5</v>
      </c>
      <c r="N1258">
        <v>53704</v>
      </c>
      <c r="O1258" t="s">
        <v>11084</v>
      </c>
      <c r="P1258">
        <v>43.125500000000002</v>
      </c>
      <c r="Q1258">
        <v>-89.309399999999997</v>
      </c>
      <c r="U1258" t="s">
        <v>11087</v>
      </c>
      <c r="V1258" t="s">
        <v>11082</v>
      </c>
      <c r="W1258" t="s">
        <v>981</v>
      </c>
      <c r="X1258" t="s">
        <v>740</v>
      </c>
      <c r="Y1258" t="s">
        <v>5</v>
      </c>
      <c r="Z1258" t="s">
        <v>7932</v>
      </c>
      <c r="AA1258">
        <v>46091</v>
      </c>
      <c r="AB1258" t="s">
        <v>11086</v>
      </c>
      <c r="AD1258">
        <v>0</v>
      </c>
      <c r="AE1258" t="s">
        <v>11085</v>
      </c>
    </row>
    <row r="1259" spans="1:37">
      <c r="A1259">
        <v>3083</v>
      </c>
      <c r="B1259" t="s">
        <v>392</v>
      </c>
      <c r="C1259" t="s">
        <v>732</v>
      </c>
      <c r="D1259" t="s">
        <v>9505</v>
      </c>
      <c r="E1259" t="s">
        <v>164</v>
      </c>
      <c r="F1259" t="s">
        <v>9506</v>
      </c>
      <c r="G1259" t="s">
        <v>7</v>
      </c>
      <c r="H1259" t="s">
        <v>9507</v>
      </c>
      <c r="I1259" t="s">
        <v>9510</v>
      </c>
      <c r="J1259" t="s">
        <v>9509</v>
      </c>
      <c r="K1259" t="s">
        <v>8190</v>
      </c>
      <c r="L1259" t="s">
        <v>755</v>
      </c>
      <c r="M1259" t="s">
        <v>5</v>
      </c>
      <c r="N1259">
        <v>77571</v>
      </c>
      <c r="O1259" t="s">
        <v>9508</v>
      </c>
      <c r="P1259">
        <v>29.666899999999998</v>
      </c>
      <c r="Q1259">
        <v>-95.025499999999994</v>
      </c>
      <c r="R1259">
        <v>20</v>
      </c>
      <c r="S1259">
        <v>15000</v>
      </c>
      <c r="T1259" t="s">
        <v>758</v>
      </c>
      <c r="U1259" t="s">
        <v>9505</v>
      </c>
      <c r="V1259" t="s">
        <v>9510</v>
      </c>
      <c r="W1259" t="s">
        <v>9511</v>
      </c>
      <c r="X1259" t="s">
        <v>755</v>
      </c>
      <c r="Y1259" t="s">
        <v>5</v>
      </c>
      <c r="Z1259" t="s">
        <v>7932</v>
      </c>
      <c r="AA1259">
        <v>45872</v>
      </c>
      <c r="AB1259" t="s">
        <v>313</v>
      </c>
      <c r="AC1259" t="s">
        <v>9512</v>
      </c>
      <c r="AD1259">
        <v>26</v>
      </c>
      <c r="AE1259" t="s">
        <v>9513</v>
      </c>
      <c r="AF1259" t="s">
        <v>9514</v>
      </c>
      <c r="AH1259" t="s">
        <v>9516</v>
      </c>
      <c r="AK1259" t="s">
        <v>9515</v>
      </c>
    </row>
    <row r="1260" spans="1:37">
      <c r="A1260">
        <v>3084</v>
      </c>
      <c r="B1260" t="s">
        <v>174</v>
      </c>
      <c r="C1260" t="s">
        <v>732</v>
      </c>
      <c r="D1260" t="s">
        <v>2973</v>
      </c>
      <c r="E1260" t="s">
        <v>176</v>
      </c>
      <c r="F1260" t="s">
        <v>6227</v>
      </c>
      <c r="G1260" t="s">
        <v>5907</v>
      </c>
      <c r="H1260" t="s">
        <v>2390</v>
      </c>
      <c r="I1260" t="s">
        <v>6228</v>
      </c>
      <c r="J1260" t="s">
        <v>6229</v>
      </c>
      <c r="K1260" t="s">
        <v>6230</v>
      </c>
      <c r="L1260" t="s">
        <v>1300</v>
      </c>
      <c r="M1260" t="s">
        <v>5</v>
      </c>
      <c r="N1260">
        <v>16433</v>
      </c>
      <c r="O1260" t="s">
        <v>2977</v>
      </c>
      <c r="P1260">
        <v>41.714734150127299</v>
      </c>
      <c r="Q1260">
        <v>-80.143557888798796</v>
      </c>
      <c r="R1260">
        <v>230</v>
      </c>
      <c r="U1260" t="s">
        <v>2978</v>
      </c>
      <c r="V1260" t="s">
        <v>6228</v>
      </c>
      <c r="W1260" t="s">
        <v>2979</v>
      </c>
      <c r="X1260" t="s">
        <v>188</v>
      </c>
      <c r="Y1260" t="s">
        <v>5</v>
      </c>
      <c r="Z1260" t="s">
        <v>172</v>
      </c>
      <c r="AA1260">
        <v>44780</v>
      </c>
      <c r="AB1260" t="s">
        <v>6231</v>
      </c>
      <c r="AC1260" t="s">
        <v>6232</v>
      </c>
      <c r="AD1260">
        <v>23</v>
      </c>
      <c r="AJ1260" t="s">
        <v>2975</v>
      </c>
    </row>
    <row r="1261" spans="1:37">
      <c r="A1261">
        <v>3085</v>
      </c>
      <c r="B1261" t="s">
        <v>174</v>
      </c>
      <c r="C1261" t="s">
        <v>732</v>
      </c>
      <c r="D1261" t="s">
        <v>6233</v>
      </c>
      <c r="E1261" t="s">
        <v>176</v>
      </c>
      <c r="F1261" t="s">
        <v>6234</v>
      </c>
      <c r="G1261" t="s">
        <v>5907</v>
      </c>
      <c r="H1261" t="s">
        <v>7</v>
      </c>
      <c r="I1261" t="s">
        <v>6235</v>
      </c>
      <c r="J1261" t="s">
        <v>6236</v>
      </c>
      <c r="K1261" t="s">
        <v>3218</v>
      </c>
      <c r="L1261" t="s">
        <v>1300</v>
      </c>
      <c r="M1261" t="s">
        <v>5</v>
      </c>
      <c r="N1261">
        <v>15222</v>
      </c>
      <c r="O1261" t="s">
        <v>6237</v>
      </c>
      <c r="P1261">
        <v>40.440118680692898</v>
      </c>
      <c r="Q1261">
        <v>-80.003446616041103</v>
      </c>
      <c r="R1261">
        <v>2573</v>
      </c>
      <c r="U1261" t="s">
        <v>6238</v>
      </c>
      <c r="V1261" t="s">
        <v>6239</v>
      </c>
      <c r="W1261" t="s">
        <v>3218</v>
      </c>
      <c r="X1261" t="s">
        <v>1300</v>
      </c>
      <c r="Y1261" t="s">
        <v>5</v>
      </c>
      <c r="Z1261" t="s">
        <v>8379</v>
      </c>
      <c r="AA1261" t="s">
        <v>8526</v>
      </c>
      <c r="AB1261" t="s">
        <v>6240</v>
      </c>
      <c r="AC1261" t="s">
        <v>6241</v>
      </c>
      <c r="AD1261">
        <v>15</v>
      </c>
      <c r="AE1261" t="s">
        <v>6242</v>
      </c>
      <c r="AF1261" t="s">
        <v>8495</v>
      </c>
      <c r="AH1261" t="s">
        <v>8525</v>
      </c>
      <c r="AJ1261" t="s">
        <v>6243</v>
      </c>
      <c r="AK1261" t="s">
        <v>8496</v>
      </c>
    </row>
    <row r="1262" spans="1:37">
      <c r="A1262">
        <v>3086</v>
      </c>
      <c r="B1262" t="s">
        <v>174</v>
      </c>
      <c r="C1262" t="s">
        <v>732</v>
      </c>
      <c r="D1262" t="s">
        <v>6244</v>
      </c>
      <c r="E1262" t="s">
        <v>176</v>
      </c>
      <c r="F1262" t="s">
        <v>6244</v>
      </c>
      <c r="G1262" t="s">
        <v>5892</v>
      </c>
      <c r="H1262" t="s">
        <v>5893</v>
      </c>
      <c r="I1262" t="s">
        <v>6245</v>
      </c>
      <c r="J1262" t="s">
        <v>6246</v>
      </c>
      <c r="K1262" t="s">
        <v>6247</v>
      </c>
      <c r="L1262" t="s">
        <v>182</v>
      </c>
      <c r="M1262" t="s">
        <v>5</v>
      </c>
      <c r="N1262">
        <v>89706</v>
      </c>
      <c r="P1262">
        <v>39.200319715961598</v>
      </c>
      <c r="Q1262">
        <v>-119.736558077491</v>
      </c>
      <c r="R1262">
        <v>707</v>
      </c>
      <c r="S1262">
        <v>72000</v>
      </c>
      <c r="T1262" t="s">
        <v>758</v>
      </c>
      <c r="U1262" t="s">
        <v>6244</v>
      </c>
      <c r="V1262" t="s">
        <v>6245</v>
      </c>
      <c r="W1262" t="s">
        <v>6247</v>
      </c>
      <c r="X1262" t="s">
        <v>182</v>
      </c>
      <c r="Y1262" t="s">
        <v>5</v>
      </c>
      <c r="Z1262" t="s">
        <v>7759</v>
      </c>
      <c r="AA1262" t="s">
        <v>7987</v>
      </c>
      <c r="AC1262" t="s">
        <v>8046</v>
      </c>
      <c r="AD1262">
        <v>30</v>
      </c>
      <c r="AJ1262" t="s">
        <v>6248</v>
      </c>
    </row>
    <row r="1263" spans="1:37">
      <c r="A1263">
        <v>3087</v>
      </c>
      <c r="B1263" t="s">
        <v>174</v>
      </c>
      <c r="C1263" t="s">
        <v>732</v>
      </c>
      <c r="D1263" t="s">
        <v>9490</v>
      </c>
      <c r="E1263" t="s">
        <v>164</v>
      </c>
      <c r="F1263" t="s">
        <v>6425</v>
      </c>
      <c r="G1263" t="s">
        <v>7</v>
      </c>
      <c r="H1263" t="s">
        <v>9491</v>
      </c>
      <c r="I1263" t="s">
        <v>6426</v>
      </c>
      <c r="J1263" t="s">
        <v>6427</v>
      </c>
      <c r="K1263" t="s">
        <v>2034</v>
      </c>
      <c r="L1263" t="s">
        <v>170</v>
      </c>
      <c r="M1263" t="s">
        <v>5</v>
      </c>
      <c r="N1263">
        <v>95138</v>
      </c>
      <c r="O1263" t="s">
        <v>9492</v>
      </c>
      <c r="P1263">
        <v>37.261374413940601</v>
      </c>
      <c r="Q1263">
        <v>-121.784331857672</v>
      </c>
      <c r="R1263">
        <v>60</v>
      </c>
      <c r="U1263" t="s">
        <v>6428</v>
      </c>
      <c r="V1263" t="s">
        <v>6429</v>
      </c>
      <c r="W1263" t="s">
        <v>2034</v>
      </c>
      <c r="X1263" t="s">
        <v>170</v>
      </c>
      <c r="Y1263" t="s">
        <v>5</v>
      </c>
      <c r="Z1263" t="s">
        <v>9493</v>
      </c>
      <c r="AA1263" t="s">
        <v>9494</v>
      </c>
      <c r="AB1263" t="s">
        <v>6430</v>
      </c>
      <c r="AC1263" t="s">
        <v>9495</v>
      </c>
      <c r="AD1263">
        <v>28</v>
      </c>
      <c r="AE1263" t="s">
        <v>6431</v>
      </c>
      <c r="AF1263" t="s">
        <v>9496</v>
      </c>
      <c r="AH1263" t="s">
        <v>9498</v>
      </c>
      <c r="AK1263" t="s">
        <v>9497</v>
      </c>
    </row>
    <row r="1264" spans="1:37">
      <c r="A1264">
        <v>3088</v>
      </c>
      <c r="B1264" t="s">
        <v>174</v>
      </c>
      <c r="C1264" t="s">
        <v>732</v>
      </c>
      <c r="D1264" t="s">
        <v>6249</v>
      </c>
      <c r="E1264" t="s">
        <v>164</v>
      </c>
      <c r="F1264" t="s">
        <v>6250</v>
      </c>
      <c r="G1264" t="s">
        <v>5928</v>
      </c>
      <c r="H1264" t="s">
        <v>6251</v>
      </c>
      <c r="I1264" t="s">
        <v>6252</v>
      </c>
      <c r="J1264" t="s">
        <v>6253</v>
      </c>
      <c r="K1264" t="s">
        <v>6254</v>
      </c>
      <c r="L1264" t="s">
        <v>740</v>
      </c>
      <c r="M1264" t="s">
        <v>5</v>
      </c>
      <c r="N1264" t="s">
        <v>6255</v>
      </c>
      <c r="O1264" t="s">
        <v>6256</v>
      </c>
      <c r="P1264">
        <v>42.244432084595303</v>
      </c>
      <c r="Q1264">
        <v>-71.434142989010496</v>
      </c>
      <c r="S1264">
        <v>3000</v>
      </c>
      <c r="T1264" t="s">
        <v>758</v>
      </c>
      <c r="U1264" t="s">
        <v>6249</v>
      </c>
      <c r="V1264" t="s">
        <v>6252</v>
      </c>
      <c r="W1264" t="s">
        <v>6257</v>
      </c>
      <c r="X1264" t="s">
        <v>1606</v>
      </c>
      <c r="Y1264" t="s">
        <v>907</v>
      </c>
      <c r="Z1264" t="s">
        <v>172</v>
      </c>
      <c r="AA1264">
        <v>44797</v>
      </c>
      <c r="AB1264" t="s">
        <v>6258</v>
      </c>
      <c r="AC1264" t="s">
        <v>6259</v>
      </c>
      <c r="AD1264">
        <v>27</v>
      </c>
      <c r="AJ1264" t="s">
        <v>6260</v>
      </c>
    </row>
    <row r="1265" spans="1:37">
      <c r="A1265">
        <v>3089</v>
      </c>
      <c r="B1265" t="s">
        <v>198</v>
      </c>
      <c r="C1265" t="s">
        <v>732</v>
      </c>
      <c r="D1265" t="s">
        <v>11071</v>
      </c>
      <c r="E1265" t="s">
        <v>164</v>
      </c>
      <c r="F1265" t="s">
        <v>11072</v>
      </c>
      <c r="G1265" t="s">
        <v>5982</v>
      </c>
      <c r="H1265" t="s">
        <v>11073</v>
      </c>
      <c r="I1265" t="s">
        <v>11074</v>
      </c>
      <c r="J1265" t="s">
        <v>11075</v>
      </c>
      <c r="K1265" t="s">
        <v>2358</v>
      </c>
      <c r="L1265" t="s">
        <v>916</v>
      </c>
      <c r="M1265" t="s">
        <v>5</v>
      </c>
      <c r="N1265">
        <v>45365</v>
      </c>
      <c r="P1265">
        <v>40.301499999999997</v>
      </c>
      <c r="Q1265">
        <v>-84.183099999999996</v>
      </c>
      <c r="R1265">
        <v>1200</v>
      </c>
      <c r="S1265">
        <v>100</v>
      </c>
      <c r="T1265" t="s">
        <v>10690</v>
      </c>
      <c r="U1265" t="s">
        <v>11076</v>
      </c>
      <c r="V1265" t="s">
        <v>11074</v>
      </c>
      <c r="W1265" t="s">
        <v>11077</v>
      </c>
      <c r="Y1265" t="s">
        <v>1091</v>
      </c>
      <c r="Z1265" t="s">
        <v>7932</v>
      </c>
      <c r="AA1265">
        <v>46091</v>
      </c>
      <c r="AB1265" t="s">
        <v>11078</v>
      </c>
      <c r="AC1265" t="s">
        <v>11079</v>
      </c>
      <c r="AD1265">
        <v>30</v>
      </c>
      <c r="AE1265" t="s">
        <v>10577</v>
      </c>
    </row>
    <row r="1266" spans="1:37">
      <c r="A1266">
        <v>3090</v>
      </c>
      <c r="B1266" t="s">
        <v>161</v>
      </c>
      <c r="C1266" t="s">
        <v>732</v>
      </c>
      <c r="D1266" t="s">
        <v>6261</v>
      </c>
      <c r="E1266" t="s">
        <v>164</v>
      </c>
      <c r="F1266" t="s">
        <v>6261</v>
      </c>
      <c r="G1266" t="s">
        <v>5982</v>
      </c>
      <c r="H1266" t="s">
        <v>6262</v>
      </c>
      <c r="I1266" t="s">
        <v>6263</v>
      </c>
      <c r="J1266" t="s">
        <v>6264</v>
      </c>
      <c r="K1266" t="s">
        <v>1326</v>
      </c>
      <c r="L1266" t="s">
        <v>170</v>
      </c>
      <c r="M1266" t="s">
        <v>5</v>
      </c>
      <c r="N1266" t="s">
        <v>6265</v>
      </c>
      <c r="O1266" t="s">
        <v>6208</v>
      </c>
      <c r="P1266">
        <v>37.782687350217699</v>
      </c>
      <c r="Q1266">
        <v>-122.27095993950201</v>
      </c>
      <c r="R1266">
        <v>35</v>
      </c>
      <c r="S1266">
        <v>500000</v>
      </c>
      <c r="T1266" t="s">
        <v>6266</v>
      </c>
      <c r="U1266" t="s">
        <v>6261</v>
      </c>
      <c r="V1266" t="s">
        <v>6263</v>
      </c>
      <c r="W1266" t="s">
        <v>1326</v>
      </c>
      <c r="X1266" t="s">
        <v>170</v>
      </c>
      <c r="Y1266" t="s">
        <v>5</v>
      </c>
      <c r="Z1266" t="s">
        <v>760</v>
      </c>
      <c r="AA1266">
        <v>45334</v>
      </c>
      <c r="AB1266" t="s">
        <v>313</v>
      </c>
      <c r="AC1266" t="s">
        <v>6267</v>
      </c>
      <c r="AD1266">
        <v>26</v>
      </c>
      <c r="AF1266" t="s">
        <v>6268</v>
      </c>
      <c r="AH1266" t="s">
        <v>6269</v>
      </c>
      <c r="AK1266" t="s">
        <v>3034</v>
      </c>
    </row>
    <row r="1267" spans="1:37">
      <c r="A1267">
        <v>3091</v>
      </c>
      <c r="B1267" t="s">
        <v>198</v>
      </c>
      <c r="C1267" t="s">
        <v>732</v>
      </c>
      <c r="D1267" t="s">
        <v>8230</v>
      </c>
      <c r="E1267" t="s">
        <v>164</v>
      </c>
      <c r="F1267" t="s">
        <v>8194</v>
      </c>
      <c r="G1267" t="s">
        <v>7</v>
      </c>
      <c r="H1267" t="s">
        <v>840</v>
      </c>
      <c r="I1267" t="s">
        <v>943</v>
      </c>
      <c r="K1267" t="s">
        <v>6019</v>
      </c>
      <c r="L1267" t="s">
        <v>786</v>
      </c>
      <c r="M1267" t="s">
        <v>5</v>
      </c>
      <c r="P1267">
        <v>33.493316999999998</v>
      </c>
      <c r="Q1267">
        <v>-80.855414999999994</v>
      </c>
      <c r="Z1267" t="s">
        <v>7853</v>
      </c>
      <c r="AA1267">
        <v>45560</v>
      </c>
      <c r="AB1267" t="s">
        <v>6107</v>
      </c>
      <c r="AC1267" t="s">
        <v>8231</v>
      </c>
      <c r="AD1267">
        <v>28</v>
      </c>
    </row>
    <row r="1268" spans="1:37">
      <c r="A1268">
        <v>3092</v>
      </c>
      <c r="B1268" t="s">
        <v>392</v>
      </c>
      <c r="C1268" t="s">
        <v>732</v>
      </c>
      <c r="D1268" t="s">
        <v>2100</v>
      </c>
      <c r="E1268" t="s">
        <v>176</v>
      </c>
      <c r="F1268" t="s">
        <v>6270</v>
      </c>
      <c r="G1268" t="s">
        <v>5898</v>
      </c>
      <c r="H1268" t="s">
        <v>7</v>
      </c>
      <c r="I1268" t="s">
        <v>2101</v>
      </c>
      <c r="J1268" t="s">
        <v>6271</v>
      </c>
      <c r="K1268" t="s">
        <v>1769</v>
      </c>
      <c r="L1268" t="s">
        <v>723</v>
      </c>
      <c r="M1268" t="s">
        <v>5</v>
      </c>
      <c r="N1268">
        <v>80023</v>
      </c>
      <c r="P1268">
        <v>39.970658439831404</v>
      </c>
      <c r="Q1268">
        <v>-104.981365876241</v>
      </c>
      <c r="S1268">
        <v>30</v>
      </c>
      <c r="T1268" t="s">
        <v>9903</v>
      </c>
      <c r="U1268" t="s">
        <v>2100</v>
      </c>
      <c r="V1268" t="s">
        <v>2101</v>
      </c>
      <c r="W1268" t="s">
        <v>2103</v>
      </c>
      <c r="X1268" t="s">
        <v>723</v>
      </c>
      <c r="Y1268" t="s">
        <v>5</v>
      </c>
      <c r="Z1268" t="s">
        <v>8379</v>
      </c>
      <c r="AA1268" t="s">
        <v>9896</v>
      </c>
      <c r="AB1268" t="s">
        <v>6272</v>
      </c>
      <c r="AC1268" t="s">
        <v>6273</v>
      </c>
      <c r="AD1268">
        <v>18</v>
      </c>
      <c r="AE1268" t="s">
        <v>9904</v>
      </c>
      <c r="AJ1268" t="s">
        <v>2108</v>
      </c>
    </row>
    <row r="1269" spans="1:37">
      <c r="A1269">
        <v>3093</v>
      </c>
      <c r="B1269" t="s">
        <v>174</v>
      </c>
      <c r="C1269" t="s">
        <v>732</v>
      </c>
      <c r="D1269" t="s">
        <v>6283</v>
      </c>
      <c r="E1269" t="s">
        <v>164</v>
      </c>
      <c r="F1269" t="s">
        <v>6284</v>
      </c>
      <c r="G1269" t="s">
        <v>5941</v>
      </c>
      <c r="H1269" t="s">
        <v>4355</v>
      </c>
      <c r="I1269" t="s">
        <v>6285</v>
      </c>
      <c r="J1269" t="s">
        <v>6286</v>
      </c>
      <c r="K1269" t="s">
        <v>6287</v>
      </c>
      <c r="L1269" t="s">
        <v>436</v>
      </c>
      <c r="M1269" t="s">
        <v>5</v>
      </c>
      <c r="N1269">
        <v>48168</v>
      </c>
      <c r="O1269" t="s">
        <v>6288</v>
      </c>
      <c r="P1269">
        <v>42.395464082677002</v>
      </c>
      <c r="Q1269">
        <v>-83.506983053773595</v>
      </c>
      <c r="R1269">
        <v>63</v>
      </c>
      <c r="S1269">
        <v>30000</v>
      </c>
      <c r="T1269" t="s">
        <v>758</v>
      </c>
      <c r="U1269" t="s">
        <v>6289</v>
      </c>
      <c r="V1269" t="s">
        <v>6290</v>
      </c>
      <c r="W1269" t="s">
        <v>2066</v>
      </c>
      <c r="X1269" t="s">
        <v>1180</v>
      </c>
      <c r="Y1269" t="s">
        <v>963</v>
      </c>
      <c r="Z1269" t="s">
        <v>172</v>
      </c>
      <c r="AA1269">
        <v>44780</v>
      </c>
      <c r="AB1269" t="s">
        <v>6291</v>
      </c>
      <c r="AC1269" t="s">
        <v>6292</v>
      </c>
      <c r="AD1269">
        <v>26</v>
      </c>
      <c r="AE1269" t="s">
        <v>6293</v>
      </c>
      <c r="AJ1269" t="s">
        <v>6294</v>
      </c>
    </row>
    <row r="1270" spans="1:37">
      <c r="A1270">
        <v>3094</v>
      </c>
      <c r="B1270" t="s">
        <v>174</v>
      </c>
      <c r="C1270" t="s">
        <v>732</v>
      </c>
      <c r="D1270" t="s">
        <v>6283</v>
      </c>
      <c r="E1270" t="s">
        <v>164</v>
      </c>
      <c r="F1270" t="s">
        <v>10722</v>
      </c>
      <c r="G1270" t="s">
        <v>5941</v>
      </c>
      <c r="H1270" t="s">
        <v>4355</v>
      </c>
      <c r="I1270" t="s">
        <v>6285</v>
      </c>
      <c r="J1270" t="s">
        <v>10723</v>
      </c>
      <c r="K1270" t="s">
        <v>2111</v>
      </c>
      <c r="L1270" t="s">
        <v>804</v>
      </c>
      <c r="M1270" t="s">
        <v>5</v>
      </c>
      <c r="N1270">
        <v>46901</v>
      </c>
      <c r="O1270" t="s">
        <v>10724</v>
      </c>
      <c r="P1270">
        <v>40.514499999999998</v>
      </c>
      <c r="Q1270">
        <v>86.114999999999995</v>
      </c>
      <c r="R1270">
        <v>75</v>
      </c>
      <c r="S1270">
        <v>40000</v>
      </c>
      <c r="T1270" t="s">
        <v>758</v>
      </c>
      <c r="U1270" t="s">
        <v>6289</v>
      </c>
      <c r="V1270" t="s">
        <v>6290</v>
      </c>
      <c r="W1270" t="s">
        <v>2066</v>
      </c>
      <c r="X1270" t="s">
        <v>1180</v>
      </c>
      <c r="Y1270" t="s">
        <v>963</v>
      </c>
      <c r="Z1270" t="s">
        <v>7932</v>
      </c>
      <c r="AA1270">
        <v>46061</v>
      </c>
      <c r="AB1270" t="s">
        <v>10725</v>
      </c>
      <c r="AC1270" t="s">
        <v>6292</v>
      </c>
      <c r="AD1270">
        <v>26</v>
      </c>
    </row>
    <row r="1271" spans="1:37">
      <c r="A1271">
        <v>3095</v>
      </c>
      <c r="B1271" t="s">
        <v>161</v>
      </c>
      <c r="C1271" t="s">
        <v>732</v>
      </c>
      <c r="D1271" t="s">
        <v>6295</v>
      </c>
      <c r="E1271" t="s">
        <v>176</v>
      </c>
      <c r="F1271" t="s">
        <v>6295</v>
      </c>
      <c r="G1271" t="s">
        <v>5941</v>
      </c>
      <c r="H1271" t="s">
        <v>4355</v>
      </c>
      <c r="I1271" t="s">
        <v>6296</v>
      </c>
      <c r="J1271" t="s">
        <v>6297</v>
      </c>
      <c r="K1271" t="s">
        <v>1488</v>
      </c>
      <c r="L1271" t="s">
        <v>170</v>
      </c>
      <c r="M1271" t="s">
        <v>5</v>
      </c>
      <c r="N1271">
        <v>92109</v>
      </c>
      <c r="O1271" t="s">
        <v>6298</v>
      </c>
      <c r="P1271">
        <v>32.771868755488697</v>
      </c>
      <c r="Q1271">
        <v>-117.12481740952801</v>
      </c>
      <c r="R1271">
        <v>14</v>
      </c>
      <c r="U1271" t="s">
        <v>6295</v>
      </c>
      <c r="V1271" t="s">
        <v>6296</v>
      </c>
      <c r="W1271" t="s">
        <v>1488</v>
      </c>
      <c r="X1271" t="s">
        <v>170</v>
      </c>
      <c r="Y1271" t="s">
        <v>5</v>
      </c>
      <c r="Z1271" t="s">
        <v>172</v>
      </c>
      <c r="AA1271">
        <v>44891</v>
      </c>
      <c r="AB1271" t="s">
        <v>6299</v>
      </c>
      <c r="AC1271" t="s">
        <v>6300</v>
      </c>
      <c r="AD1271">
        <v>27</v>
      </c>
      <c r="AE1271" t="s">
        <v>6301</v>
      </c>
      <c r="AJ1271" t="s">
        <v>6302</v>
      </c>
    </row>
    <row r="1272" spans="1:37">
      <c r="A1272">
        <v>3096</v>
      </c>
      <c r="B1272" t="s">
        <v>392</v>
      </c>
      <c r="C1272" t="s">
        <v>732</v>
      </c>
      <c r="D1272" t="s">
        <v>8629</v>
      </c>
      <c r="E1272" t="s">
        <v>176</v>
      </c>
      <c r="F1272" t="s">
        <v>10661</v>
      </c>
      <c r="G1272" t="s">
        <v>5907</v>
      </c>
      <c r="H1272" t="s">
        <v>6274</v>
      </c>
      <c r="I1272" t="s">
        <v>10657</v>
      </c>
      <c r="J1272" t="s">
        <v>6280</v>
      </c>
      <c r="K1272" t="s">
        <v>2907</v>
      </c>
      <c r="L1272" t="s">
        <v>842</v>
      </c>
      <c r="M1272" t="s">
        <v>5</v>
      </c>
      <c r="N1272">
        <v>30906</v>
      </c>
      <c r="O1272" t="s">
        <v>6281</v>
      </c>
      <c r="P1272">
        <v>33.3695688015058</v>
      </c>
      <c r="Q1272">
        <v>-82.0149720309511</v>
      </c>
      <c r="U1272" t="s">
        <v>8629</v>
      </c>
      <c r="V1272" t="s">
        <v>10659</v>
      </c>
      <c r="W1272" t="s">
        <v>1450</v>
      </c>
      <c r="X1272" t="s">
        <v>1451</v>
      </c>
      <c r="Y1272" t="s">
        <v>1452</v>
      </c>
      <c r="Z1272" t="s">
        <v>8379</v>
      </c>
      <c r="AA1272" t="s">
        <v>10658</v>
      </c>
      <c r="AB1272" t="s">
        <v>1248</v>
      </c>
      <c r="AC1272" t="s">
        <v>10660</v>
      </c>
      <c r="AD1272">
        <v>27</v>
      </c>
      <c r="AE1272" t="s">
        <v>6282</v>
      </c>
      <c r="AJ1272" t="s">
        <v>6279</v>
      </c>
    </row>
    <row r="1273" spans="1:37">
      <c r="A1273">
        <v>3097</v>
      </c>
      <c r="B1273" t="s">
        <v>174</v>
      </c>
      <c r="C1273" t="s">
        <v>732</v>
      </c>
      <c r="D1273" t="s">
        <v>8629</v>
      </c>
      <c r="E1273" t="s">
        <v>176</v>
      </c>
      <c r="F1273" t="s">
        <v>10662</v>
      </c>
      <c r="G1273" t="s">
        <v>5907</v>
      </c>
      <c r="H1273" t="s">
        <v>6274</v>
      </c>
      <c r="I1273" t="s">
        <v>10657</v>
      </c>
      <c r="J1273" t="s">
        <v>6275</v>
      </c>
      <c r="K1273" t="s">
        <v>6276</v>
      </c>
      <c r="L1273" t="s">
        <v>1357</v>
      </c>
      <c r="M1273" t="s">
        <v>5</v>
      </c>
      <c r="N1273" t="s">
        <v>6277</v>
      </c>
      <c r="O1273" t="s">
        <v>6278</v>
      </c>
      <c r="P1273">
        <v>39.8467215526438</v>
      </c>
      <c r="Q1273">
        <v>-75.211964959666702</v>
      </c>
      <c r="U1273" t="s">
        <v>8629</v>
      </c>
      <c r="V1273" t="s">
        <v>10659</v>
      </c>
      <c r="W1273" t="s">
        <v>1450</v>
      </c>
      <c r="X1273" t="s">
        <v>1451</v>
      </c>
      <c r="Y1273" t="s">
        <v>1452</v>
      </c>
      <c r="Z1273" t="s">
        <v>8379</v>
      </c>
      <c r="AA1273" t="s">
        <v>10663</v>
      </c>
      <c r="AB1273" t="s">
        <v>10664</v>
      </c>
      <c r="AC1273" t="s">
        <v>10660</v>
      </c>
      <c r="AD1273">
        <v>27</v>
      </c>
      <c r="AJ1273" t="s">
        <v>6279</v>
      </c>
    </row>
    <row r="1274" spans="1:37">
      <c r="A1274">
        <v>3098</v>
      </c>
      <c r="B1274" t="s">
        <v>174</v>
      </c>
      <c r="C1274" t="s">
        <v>732</v>
      </c>
      <c r="D1274" t="s">
        <v>4813</v>
      </c>
      <c r="E1274" t="s">
        <v>164</v>
      </c>
      <c r="F1274" t="s">
        <v>6303</v>
      </c>
      <c r="G1274" t="s">
        <v>5907</v>
      </c>
      <c r="H1274" t="s">
        <v>5918</v>
      </c>
      <c r="I1274" t="s">
        <v>6304</v>
      </c>
      <c r="J1274" t="s">
        <v>6305</v>
      </c>
      <c r="K1274" t="s">
        <v>4133</v>
      </c>
      <c r="L1274" t="s">
        <v>831</v>
      </c>
      <c r="M1274" t="s">
        <v>5</v>
      </c>
      <c r="N1274">
        <v>26181</v>
      </c>
      <c r="O1274" t="s">
        <v>6306</v>
      </c>
      <c r="P1274">
        <v>39.266204607944502</v>
      </c>
      <c r="Q1274">
        <v>-81.665644227720193</v>
      </c>
      <c r="R1274">
        <v>1500</v>
      </c>
      <c r="U1274" t="s">
        <v>4813</v>
      </c>
      <c r="V1274" t="s">
        <v>6304</v>
      </c>
      <c r="W1274" t="s">
        <v>4814</v>
      </c>
      <c r="X1274" t="s">
        <v>4810</v>
      </c>
      <c r="Y1274" t="s">
        <v>5</v>
      </c>
      <c r="Z1274" t="s">
        <v>172</v>
      </c>
      <c r="AA1274">
        <v>44780</v>
      </c>
      <c r="AB1274" t="s">
        <v>6307</v>
      </c>
      <c r="AC1274" t="s">
        <v>6308</v>
      </c>
      <c r="AD1274">
        <v>28</v>
      </c>
      <c r="AJ1274" t="s">
        <v>6309</v>
      </c>
    </row>
    <row r="1275" spans="1:37">
      <c r="A1275">
        <v>3099</v>
      </c>
      <c r="B1275" t="s">
        <v>198</v>
      </c>
      <c r="C1275" t="s">
        <v>732</v>
      </c>
      <c r="D1275" t="s">
        <v>8191</v>
      </c>
      <c r="E1275" t="s">
        <v>176</v>
      </c>
      <c r="F1275" t="s">
        <v>8191</v>
      </c>
      <c r="G1275" t="s">
        <v>5941</v>
      </c>
      <c r="H1275" t="s">
        <v>8250</v>
      </c>
      <c r="I1275" t="s">
        <v>8192</v>
      </c>
      <c r="K1275" t="s">
        <v>8193</v>
      </c>
      <c r="L1275" t="s">
        <v>755</v>
      </c>
      <c r="M1275" t="s">
        <v>5</v>
      </c>
      <c r="P1275">
        <v>29.7583686567861</v>
      </c>
      <c r="Q1275">
        <v>-95.365656732564602</v>
      </c>
      <c r="Z1275" t="s">
        <v>7853</v>
      </c>
      <c r="AA1275">
        <v>45560</v>
      </c>
      <c r="AB1275" t="s">
        <v>6107</v>
      </c>
      <c r="AC1275" t="s">
        <v>8229</v>
      </c>
      <c r="AD1275">
        <v>20</v>
      </c>
    </row>
    <row r="1276" spans="1:37">
      <c r="A1276">
        <v>3100</v>
      </c>
      <c r="B1276" t="s">
        <v>392</v>
      </c>
      <c r="C1276" t="s">
        <v>732</v>
      </c>
      <c r="D1276" t="s">
        <v>10726</v>
      </c>
      <c r="E1276" t="s">
        <v>164</v>
      </c>
      <c r="F1276" t="s">
        <v>10727</v>
      </c>
      <c r="G1276" t="s">
        <v>5941</v>
      </c>
      <c r="H1276" t="s">
        <v>4355</v>
      </c>
      <c r="I1276" t="s">
        <v>10728</v>
      </c>
      <c r="J1276" t="s">
        <v>10729</v>
      </c>
      <c r="K1276" t="s">
        <v>10730</v>
      </c>
      <c r="L1276" t="s">
        <v>755</v>
      </c>
      <c r="M1276" t="s">
        <v>5</v>
      </c>
      <c r="N1276">
        <v>77523</v>
      </c>
      <c r="P1276">
        <v>29.754000000000001</v>
      </c>
      <c r="Q1276">
        <v>-94.885000000000005</v>
      </c>
      <c r="S1276">
        <v>200000</v>
      </c>
      <c r="T1276" t="s">
        <v>758</v>
      </c>
      <c r="U1276" t="s">
        <v>10731</v>
      </c>
      <c r="V1276" t="s">
        <v>10732</v>
      </c>
      <c r="W1276" t="s">
        <v>10733</v>
      </c>
      <c r="Y1276" t="s">
        <v>5977</v>
      </c>
      <c r="Z1276" t="s">
        <v>7932</v>
      </c>
      <c r="AA1276">
        <v>46063</v>
      </c>
      <c r="AB1276" t="s">
        <v>10734</v>
      </c>
      <c r="AC1276" t="s">
        <v>10735</v>
      </c>
      <c r="AD1276">
        <v>31</v>
      </c>
    </row>
    <row r="1277" spans="1:37">
      <c r="A1277">
        <v>3101</v>
      </c>
      <c r="B1277" t="s">
        <v>392</v>
      </c>
      <c r="C1277" t="s">
        <v>732</v>
      </c>
      <c r="D1277" t="s">
        <v>10746</v>
      </c>
      <c r="E1277" t="s">
        <v>164</v>
      </c>
      <c r="F1277" t="s">
        <v>10736</v>
      </c>
      <c r="G1277" t="s">
        <v>10737</v>
      </c>
      <c r="H1277" t="s">
        <v>10748</v>
      </c>
      <c r="I1277" t="s">
        <v>10738</v>
      </c>
      <c r="J1277" t="s">
        <v>10739</v>
      </c>
      <c r="K1277" t="s">
        <v>10740</v>
      </c>
      <c r="L1277" t="s">
        <v>772</v>
      </c>
      <c r="M1277" t="s">
        <v>5</v>
      </c>
      <c r="N1277">
        <v>70094</v>
      </c>
      <c r="P1277">
        <v>29.932500000000001</v>
      </c>
      <c r="Q1277">
        <v>-90.263999999999996</v>
      </c>
      <c r="S1277">
        <v>100000</v>
      </c>
      <c r="T1277" t="s">
        <v>758</v>
      </c>
      <c r="U1277" t="s">
        <v>10742</v>
      </c>
      <c r="V1277" t="s">
        <v>10743</v>
      </c>
      <c r="W1277" t="s">
        <v>6175</v>
      </c>
      <c r="Y1277" t="s">
        <v>926</v>
      </c>
      <c r="Z1277" t="s">
        <v>7932</v>
      </c>
      <c r="AA1277">
        <v>46063</v>
      </c>
      <c r="AB1277" t="s">
        <v>10745</v>
      </c>
      <c r="AC1277" t="s">
        <v>10747</v>
      </c>
      <c r="AD1277">
        <v>25</v>
      </c>
      <c r="AE1277" t="s">
        <v>10744</v>
      </c>
    </row>
    <row r="1278" spans="1:37">
      <c r="A1278">
        <v>3102</v>
      </c>
      <c r="B1278" t="s">
        <v>392</v>
      </c>
      <c r="C1278" t="s">
        <v>732</v>
      </c>
      <c r="D1278" t="s">
        <v>10746</v>
      </c>
      <c r="E1278" t="s">
        <v>164</v>
      </c>
      <c r="F1278" t="s">
        <v>10736</v>
      </c>
      <c r="G1278" t="s">
        <v>10737</v>
      </c>
      <c r="H1278" t="s">
        <v>10749</v>
      </c>
      <c r="I1278" t="s">
        <v>10738</v>
      </c>
      <c r="J1278" t="s">
        <v>10739</v>
      </c>
      <c r="K1278" t="s">
        <v>10740</v>
      </c>
      <c r="L1278" t="s">
        <v>772</v>
      </c>
      <c r="M1278" t="s">
        <v>5</v>
      </c>
      <c r="N1278">
        <v>70094</v>
      </c>
      <c r="P1278">
        <v>29.932500000000001</v>
      </c>
      <c r="Q1278">
        <v>-90.263999999999996</v>
      </c>
      <c r="S1278">
        <v>40000</v>
      </c>
      <c r="T1278" t="s">
        <v>758</v>
      </c>
      <c r="U1278" t="s">
        <v>10742</v>
      </c>
      <c r="V1278" t="s">
        <v>10743</v>
      </c>
      <c r="W1278" t="s">
        <v>6175</v>
      </c>
      <c r="Y1278" t="s">
        <v>926</v>
      </c>
      <c r="Z1278" t="s">
        <v>7932</v>
      </c>
      <c r="AA1278">
        <v>46063</v>
      </c>
      <c r="AB1278" t="s">
        <v>10745</v>
      </c>
      <c r="AC1278" t="s">
        <v>10747</v>
      </c>
      <c r="AD1278">
        <v>25</v>
      </c>
      <c r="AE1278" t="s">
        <v>10744</v>
      </c>
    </row>
    <row r="1279" spans="1:37">
      <c r="A1279">
        <v>3103</v>
      </c>
      <c r="B1279" t="s">
        <v>198</v>
      </c>
      <c r="C1279" t="s">
        <v>732</v>
      </c>
      <c r="D1279" t="s">
        <v>8184</v>
      </c>
      <c r="E1279" t="s">
        <v>164</v>
      </c>
      <c r="F1279" t="s">
        <v>8184</v>
      </c>
      <c r="G1279" t="s">
        <v>32</v>
      </c>
      <c r="H1279" t="s">
        <v>8247</v>
      </c>
      <c r="I1279" t="s">
        <v>8185</v>
      </c>
      <c r="K1279" t="s">
        <v>8186</v>
      </c>
      <c r="L1279" t="s">
        <v>720</v>
      </c>
      <c r="M1279" t="s">
        <v>5</v>
      </c>
      <c r="P1279">
        <v>34.7448251</v>
      </c>
      <c r="Q1279">
        <v>-87.667685599999999</v>
      </c>
      <c r="S1279">
        <v>10000</v>
      </c>
      <c r="T1279" t="s">
        <v>959</v>
      </c>
      <c r="Z1279" t="s">
        <v>10497</v>
      </c>
      <c r="AA1279" t="s">
        <v>10498</v>
      </c>
      <c r="AB1279" t="s">
        <v>6107</v>
      </c>
      <c r="AC1279" t="s">
        <v>8226</v>
      </c>
      <c r="AD1279">
        <v>20</v>
      </c>
      <c r="AE1279" t="s">
        <v>10399</v>
      </c>
    </row>
    <row r="1280" spans="1:37">
      <c r="A1280">
        <v>3104</v>
      </c>
      <c r="B1280" t="s">
        <v>161</v>
      </c>
      <c r="C1280" t="s">
        <v>732</v>
      </c>
      <c r="D1280" t="s">
        <v>6310</v>
      </c>
      <c r="E1280" t="s">
        <v>164</v>
      </c>
      <c r="F1280" t="s">
        <v>6310</v>
      </c>
      <c r="G1280" t="s">
        <v>5907</v>
      </c>
      <c r="H1280" t="s">
        <v>6311</v>
      </c>
      <c r="I1280" t="s">
        <v>6312</v>
      </c>
      <c r="J1280" t="s">
        <v>6313</v>
      </c>
      <c r="K1280" t="s">
        <v>4520</v>
      </c>
      <c r="L1280" t="s">
        <v>836</v>
      </c>
      <c r="M1280" t="s">
        <v>5</v>
      </c>
      <c r="N1280">
        <v>60201</v>
      </c>
      <c r="O1280" t="s">
        <v>6314</v>
      </c>
      <c r="P1280">
        <v>42.050554147766903</v>
      </c>
      <c r="Q1280">
        <v>-87.684304686936002</v>
      </c>
      <c r="R1280">
        <v>6</v>
      </c>
      <c r="S1280">
        <v>1</v>
      </c>
      <c r="T1280" t="s">
        <v>758</v>
      </c>
      <c r="U1280" t="s">
        <v>6315</v>
      </c>
      <c r="V1280" t="s">
        <v>6312</v>
      </c>
      <c r="W1280" t="s">
        <v>4520</v>
      </c>
      <c r="X1280" t="s">
        <v>836</v>
      </c>
      <c r="Y1280" t="s">
        <v>5</v>
      </c>
      <c r="Z1280" t="s">
        <v>172</v>
      </c>
      <c r="AA1280">
        <v>44891</v>
      </c>
      <c r="AB1280" t="s">
        <v>6316</v>
      </c>
      <c r="AC1280" t="s">
        <v>6317</v>
      </c>
      <c r="AD1280">
        <v>18</v>
      </c>
      <c r="AJ1280" t="s">
        <v>6312</v>
      </c>
    </row>
    <row r="1281" spans="1:36">
      <c r="A1281">
        <v>3105</v>
      </c>
      <c r="B1281" t="s">
        <v>198</v>
      </c>
      <c r="C1281" t="s">
        <v>732</v>
      </c>
      <c r="D1281" t="s">
        <v>6318</v>
      </c>
      <c r="E1281" t="s">
        <v>164</v>
      </c>
      <c r="F1281" t="s">
        <v>6318</v>
      </c>
      <c r="G1281" t="s">
        <v>5892</v>
      </c>
      <c r="H1281" t="s">
        <v>5893</v>
      </c>
      <c r="I1281" t="s">
        <v>6319</v>
      </c>
      <c r="J1281" t="s">
        <v>6320</v>
      </c>
      <c r="K1281" t="s">
        <v>6321</v>
      </c>
      <c r="L1281" t="s">
        <v>149</v>
      </c>
      <c r="M1281" t="s">
        <v>6</v>
      </c>
      <c r="N1281" t="s">
        <v>6322</v>
      </c>
      <c r="P1281">
        <v>45.389414520554098</v>
      </c>
      <c r="Q1281">
        <v>-72.780310229162197</v>
      </c>
      <c r="R1281">
        <v>250</v>
      </c>
      <c r="S1281">
        <v>25000</v>
      </c>
      <c r="T1281" t="s">
        <v>758</v>
      </c>
      <c r="U1281" t="s">
        <v>6323</v>
      </c>
      <c r="V1281" t="s">
        <v>6324</v>
      </c>
      <c r="W1281" t="s">
        <v>2067</v>
      </c>
      <c r="X1281" t="s">
        <v>6325</v>
      </c>
      <c r="Y1281" t="s">
        <v>963</v>
      </c>
      <c r="Z1281" t="s">
        <v>9201</v>
      </c>
      <c r="AA1281" t="s">
        <v>11061</v>
      </c>
      <c r="AB1281" t="s">
        <v>6319</v>
      </c>
      <c r="AC1281" t="s">
        <v>8208</v>
      </c>
      <c r="AD1281">
        <v>25</v>
      </c>
      <c r="AE1281" t="s">
        <v>9770</v>
      </c>
      <c r="AJ1281" t="s">
        <v>6326</v>
      </c>
    </row>
  </sheetData>
  <phoneticPr fontId="8"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8B6C4-BAD0-409C-8A2E-264106BC3C21}">
  <sheetPr codeName="Sheet7"/>
  <dimension ref="A1"/>
  <sheetViews>
    <sheetView zoomScale="61" zoomScaleNormal="100" workbookViewId="0">
      <selection activeCell="AC97" sqref="AC97"/>
    </sheetView>
  </sheetViews>
  <sheetFormatPr defaultColWidth="8.6328125" defaultRowHeight="1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9D1D5-78FF-46EC-BE83-3AD7D68191AB}">
  <sheetPr codeName="Sheet8">
    <tabColor theme="9"/>
  </sheetPr>
  <dimension ref="A1:CM109"/>
  <sheetViews>
    <sheetView zoomScale="55" zoomScaleNormal="95" workbookViewId="0">
      <pane xSplit="4" ySplit="1" topLeftCell="E68" activePane="bottomRight" state="frozen"/>
      <selection pane="topRight" activeCell="E1" sqref="E1"/>
      <selection pane="bottomLeft" activeCell="A2" sqref="A2"/>
      <selection pane="bottomRight" activeCell="D73" sqref="D73"/>
    </sheetView>
  </sheetViews>
  <sheetFormatPr defaultColWidth="9.1796875" defaultRowHeight="11.25" customHeight="1"/>
  <cols>
    <col min="1" max="1" width="7" style="51" customWidth="1"/>
    <col min="2" max="2" width="15.1796875" style="9" customWidth="1"/>
    <col min="3" max="3" width="13" style="9" customWidth="1"/>
    <col min="4" max="4" width="14.453125" style="11" customWidth="1"/>
    <col min="5" max="5" width="9.453125" style="3" customWidth="1"/>
    <col min="6" max="6" width="15.36328125" style="4" customWidth="1"/>
    <col min="7" max="8" width="15.453125" style="11" customWidth="1"/>
    <col min="9" max="9" width="20.453125" style="11" customWidth="1"/>
    <col min="10" max="10" width="17.36328125" style="11" customWidth="1"/>
    <col min="11" max="11" width="12.1796875" style="11" customWidth="1"/>
    <col min="12" max="12" width="11.453125" style="9" customWidth="1"/>
    <col min="13" max="13" width="13.453125" style="9" customWidth="1"/>
    <col min="14" max="14" width="13.6328125" style="9" customWidth="1"/>
    <col min="15" max="15" width="12.453125" style="12" customWidth="1"/>
    <col min="16" max="16" width="10.453125" style="50" customWidth="1"/>
    <col min="17" max="17" width="12.6328125" style="50" customWidth="1"/>
    <col min="18" max="18" width="18.6328125" style="16" customWidth="1"/>
    <col min="19" max="19" width="10.1796875" style="16" customWidth="1"/>
    <col min="20" max="20" width="14.36328125" style="6" customWidth="1"/>
    <col min="21" max="21" width="18.453125" style="6" customWidth="1"/>
    <col min="22" max="22" width="27.453125" style="6" customWidth="1"/>
    <col min="23" max="23" width="13.453125" style="9" customWidth="1"/>
    <col min="24" max="24" width="13.1796875" style="9" customWidth="1"/>
    <col min="25" max="25" width="8.36328125" style="9" customWidth="1"/>
    <col min="26" max="26" width="16.6328125" style="14" customWidth="1"/>
    <col min="27" max="27" width="22.453125" style="6" customWidth="1"/>
    <col min="28" max="29" width="53" style="11" customWidth="1"/>
    <col min="30" max="30" width="26.453125" style="3" customWidth="1"/>
    <col min="31" max="31" width="34.6328125" style="3" customWidth="1"/>
    <col min="32" max="32" width="18.6328125" style="3" customWidth="1"/>
    <col min="33" max="33" width="19.1796875" style="3" customWidth="1"/>
    <col min="34" max="34" width="21.36328125" style="6" customWidth="1"/>
    <col min="35" max="35" width="46" style="11" customWidth="1"/>
    <col min="36" max="36" width="28.453125" style="6" customWidth="1"/>
    <col min="37" max="37" width="9.1796875" style="6"/>
    <col min="38" max="38" width="15" style="6" customWidth="1"/>
    <col min="39" max="39" width="11" style="6" customWidth="1"/>
    <col min="40" max="16384" width="9.1796875" style="6"/>
  </cols>
  <sheetData>
    <row r="1" spans="1:91" s="42" customFormat="1" ht="43.5">
      <c r="A1" s="109" t="s">
        <v>113</v>
      </c>
      <c r="B1" s="110" t="s">
        <v>133</v>
      </c>
      <c r="C1" s="110" t="s">
        <v>4</v>
      </c>
      <c r="D1" s="110" t="s">
        <v>112</v>
      </c>
      <c r="E1" s="110" t="s">
        <v>134</v>
      </c>
      <c r="F1" s="111" t="s">
        <v>116</v>
      </c>
      <c r="G1" s="110" t="s">
        <v>135</v>
      </c>
      <c r="H1" s="110" t="s">
        <v>132</v>
      </c>
      <c r="I1" s="110" t="s">
        <v>136</v>
      </c>
      <c r="J1" s="110" t="s">
        <v>137</v>
      </c>
      <c r="K1" s="110" t="s">
        <v>117</v>
      </c>
      <c r="L1" s="110" t="s">
        <v>118</v>
      </c>
      <c r="M1" s="110" t="s">
        <v>119</v>
      </c>
      <c r="N1" s="110" t="s">
        <v>138</v>
      </c>
      <c r="O1" s="112" t="s">
        <v>139</v>
      </c>
      <c r="P1" s="113" t="s">
        <v>140</v>
      </c>
      <c r="Q1" s="113" t="s">
        <v>141</v>
      </c>
      <c r="R1" s="114" t="s">
        <v>142</v>
      </c>
      <c r="S1" s="114" t="s">
        <v>122</v>
      </c>
      <c r="T1" s="110" t="s">
        <v>143</v>
      </c>
      <c r="U1" s="110" t="s">
        <v>144</v>
      </c>
      <c r="V1" s="110" t="s">
        <v>145</v>
      </c>
      <c r="W1" s="110" t="s">
        <v>146</v>
      </c>
      <c r="X1" s="110" t="s">
        <v>147</v>
      </c>
      <c r="Y1" s="110" t="s">
        <v>148</v>
      </c>
      <c r="Z1" s="110" t="s">
        <v>149</v>
      </c>
      <c r="AA1" s="138" t="s">
        <v>150</v>
      </c>
      <c r="AB1" s="110" t="s">
        <v>151</v>
      </c>
      <c r="AC1" s="299" t="s">
        <v>152</v>
      </c>
      <c r="AD1" s="116" t="s">
        <v>153</v>
      </c>
      <c r="AE1" s="110" t="s">
        <v>154</v>
      </c>
      <c r="AF1" s="359" t="s">
        <v>155</v>
      </c>
      <c r="AG1" s="359" t="s">
        <v>156</v>
      </c>
      <c r="AH1" s="359" t="s">
        <v>157</v>
      </c>
      <c r="AI1" s="110" t="s">
        <v>6327</v>
      </c>
    </row>
    <row r="2" spans="1:91" s="49" customFormat="1" ht="58">
      <c r="A2" s="61">
        <v>1001</v>
      </c>
      <c r="B2" s="47" t="s">
        <v>161</v>
      </c>
      <c r="C2" s="47" t="s">
        <v>162</v>
      </c>
      <c r="D2" s="7" t="s">
        <v>163</v>
      </c>
      <c r="E2" s="47" t="s">
        <v>176</v>
      </c>
      <c r="F2" s="65" t="s">
        <v>163</v>
      </c>
      <c r="G2" s="47" t="s">
        <v>165</v>
      </c>
      <c r="H2" s="65" t="s">
        <v>166</v>
      </c>
      <c r="I2" s="7" t="s">
        <v>167</v>
      </c>
      <c r="J2" s="7" t="s">
        <v>168</v>
      </c>
      <c r="K2" s="7" t="s">
        <v>169</v>
      </c>
      <c r="L2" s="58" t="s">
        <v>170</v>
      </c>
      <c r="M2" s="58" t="s">
        <v>5</v>
      </c>
      <c r="N2" s="58">
        <v>94025</v>
      </c>
      <c r="O2" s="47" t="s">
        <v>171</v>
      </c>
      <c r="P2" s="1046">
        <v>37.478007785523303</v>
      </c>
      <c r="Q2" s="1046">
        <v>-122.14251745309799</v>
      </c>
      <c r="R2" s="1047">
        <v>40</v>
      </c>
      <c r="S2" s="1047"/>
      <c r="T2" s="18"/>
      <c r="U2" s="18" t="s">
        <v>163</v>
      </c>
      <c r="V2" s="18" t="s">
        <v>167</v>
      </c>
      <c r="W2" s="58" t="s">
        <v>163</v>
      </c>
      <c r="X2" s="58" t="s">
        <v>170</v>
      </c>
      <c r="Y2" s="58" t="s">
        <v>5</v>
      </c>
      <c r="Z2" s="58" t="s">
        <v>172</v>
      </c>
      <c r="AA2" s="90">
        <v>45339</v>
      </c>
      <c r="AB2" s="7"/>
      <c r="AC2" s="398" t="s">
        <v>173</v>
      </c>
      <c r="AD2" s="358">
        <f t="shared" ref="AD2:AD24" si="0">IF(LEN(TRIM(AC2))=0,0,LEN(TRIM(AC2))-LEN(SUBSTITUTE(AC2," ",""))+1)</f>
        <v>27</v>
      </c>
      <c r="AE2" s="18"/>
      <c r="AF2" s="6"/>
      <c r="AG2" s="6"/>
      <c r="AH2" s="6"/>
      <c r="AI2" s="110"/>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row>
    <row r="3" spans="1:91" ht="73" thickBot="1">
      <c r="A3" s="61">
        <v>1002</v>
      </c>
      <c r="B3" s="1016" t="s">
        <v>161</v>
      </c>
      <c r="C3" s="1016" t="s">
        <v>162</v>
      </c>
      <c r="D3" s="1017" t="s">
        <v>9260</v>
      </c>
      <c r="E3" s="1016" t="s">
        <v>164</v>
      </c>
      <c r="F3" s="1017" t="s">
        <v>9261</v>
      </c>
      <c r="G3" s="1017" t="s">
        <v>8218</v>
      </c>
      <c r="H3" s="1017" t="s">
        <v>9262</v>
      </c>
      <c r="I3" s="1133" t="s">
        <v>9263</v>
      </c>
      <c r="J3" s="1017"/>
      <c r="K3" s="1017" t="s">
        <v>9264</v>
      </c>
      <c r="L3" s="1059" t="s">
        <v>350</v>
      </c>
      <c r="M3" s="1059" t="s">
        <v>5</v>
      </c>
      <c r="N3" s="1059"/>
      <c r="O3" s="1016" t="s">
        <v>9265</v>
      </c>
      <c r="P3" s="1060">
        <v>63.523600000000002</v>
      </c>
      <c r="Q3" s="1060">
        <v>-145.82220000000001</v>
      </c>
      <c r="R3" s="1061"/>
      <c r="S3" s="1062"/>
      <c r="T3" s="1017"/>
      <c r="U3" s="1017" t="s">
        <v>9260</v>
      </c>
      <c r="V3" s="1134" t="s">
        <v>9263</v>
      </c>
      <c r="W3" s="1063" t="s">
        <v>226</v>
      </c>
      <c r="X3" s="1059" t="s">
        <v>227</v>
      </c>
      <c r="Y3" s="1059" t="s">
        <v>5</v>
      </c>
      <c r="Z3" s="1064" t="s">
        <v>7932</v>
      </c>
      <c r="AA3" s="1064">
        <v>45872</v>
      </c>
      <c r="AB3" s="1017" t="s">
        <v>9266</v>
      </c>
      <c r="AC3" s="1338" t="s">
        <v>9267</v>
      </c>
      <c r="AD3" s="1339">
        <f t="shared" si="0"/>
        <v>30</v>
      </c>
      <c r="AE3" s="1017" t="s">
        <v>9268</v>
      </c>
      <c r="AF3" s="11"/>
      <c r="AH3" s="4"/>
      <c r="AI3" s="7"/>
    </row>
    <row r="4" spans="1:91" s="11" customFormat="1" ht="141" customHeight="1" thickBot="1">
      <c r="A4" s="61">
        <v>1003</v>
      </c>
      <c r="B4" s="237" t="s">
        <v>174</v>
      </c>
      <c r="C4" s="237" t="s">
        <v>162</v>
      </c>
      <c r="D4" s="236" t="s">
        <v>175</v>
      </c>
      <c r="E4" s="237" t="s">
        <v>176</v>
      </c>
      <c r="F4" s="236" t="s">
        <v>177</v>
      </c>
      <c r="G4" s="236" t="s">
        <v>165</v>
      </c>
      <c r="H4" s="236" t="s">
        <v>178</v>
      </c>
      <c r="I4" s="1044" t="s">
        <v>179</v>
      </c>
      <c r="J4" s="236" t="s">
        <v>180</v>
      </c>
      <c r="K4" s="236" t="s">
        <v>181</v>
      </c>
      <c r="L4" s="234" t="s">
        <v>182</v>
      </c>
      <c r="M4" s="234" t="s">
        <v>5</v>
      </c>
      <c r="N4" s="234">
        <v>89047</v>
      </c>
      <c r="O4" s="237" t="s">
        <v>183</v>
      </c>
      <c r="P4" s="316">
        <v>37.740208000000003</v>
      </c>
      <c r="Q4" s="316">
        <v>-117.79231900000001</v>
      </c>
      <c r="R4" s="1048">
        <v>75</v>
      </c>
      <c r="S4" s="1049">
        <v>5000</v>
      </c>
      <c r="T4" s="236" t="s">
        <v>184</v>
      </c>
      <c r="U4" s="233" t="s">
        <v>185</v>
      </c>
      <c r="V4" s="323" t="s">
        <v>186</v>
      </c>
      <c r="W4" s="233" t="s">
        <v>187</v>
      </c>
      <c r="X4" s="234" t="s">
        <v>188</v>
      </c>
      <c r="Y4" s="234" t="s">
        <v>5</v>
      </c>
      <c r="Z4" s="234" t="s">
        <v>8379</v>
      </c>
      <c r="AA4" s="235" t="s">
        <v>11154</v>
      </c>
      <c r="AB4" s="236" t="s">
        <v>189</v>
      </c>
      <c r="AC4" s="784" t="s">
        <v>190</v>
      </c>
      <c r="AD4" s="1340">
        <f t="shared" si="0"/>
        <v>27</v>
      </c>
      <c r="AE4" s="1341" t="s">
        <v>11153</v>
      </c>
      <c r="AF4" s="6"/>
      <c r="AG4" s="6"/>
      <c r="AH4" s="6"/>
      <c r="AI4" s="7"/>
    </row>
    <row r="5" spans="1:91" ht="58.5" thickBot="1">
      <c r="A5" s="61">
        <v>1004</v>
      </c>
      <c r="B5" s="47" t="s">
        <v>174</v>
      </c>
      <c r="C5" s="47" t="s">
        <v>162</v>
      </c>
      <c r="D5" s="65" t="s">
        <v>175</v>
      </c>
      <c r="E5" s="47" t="s">
        <v>176</v>
      </c>
      <c r="F5" s="65" t="s">
        <v>191</v>
      </c>
      <c r="G5" s="65" t="s">
        <v>165</v>
      </c>
      <c r="H5" s="65" t="s">
        <v>192</v>
      </c>
      <c r="I5" s="376" t="s">
        <v>179</v>
      </c>
      <c r="J5" s="7" t="s">
        <v>193</v>
      </c>
      <c r="K5" s="7" t="s">
        <v>194</v>
      </c>
      <c r="L5" s="58" t="s">
        <v>188</v>
      </c>
      <c r="M5" s="58" t="s">
        <v>5</v>
      </c>
      <c r="N5" s="58">
        <v>28086</v>
      </c>
      <c r="O5" s="91" t="s">
        <v>195</v>
      </c>
      <c r="P5" s="89">
        <v>35.220465735874697</v>
      </c>
      <c r="Q5" s="89">
        <v>-81.341652675492199</v>
      </c>
      <c r="R5" s="1336">
        <v>170</v>
      </c>
      <c r="S5" s="96">
        <v>5500</v>
      </c>
      <c r="T5" s="7" t="s">
        <v>184</v>
      </c>
      <c r="U5" s="68" t="s">
        <v>185</v>
      </c>
      <c r="V5" s="225" t="s">
        <v>179</v>
      </c>
      <c r="W5" s="68" t="s">
        <v>187</v>
      </c>
      <c r="X5" s="58" t="s">
        <v>188</v>
      </c>
      <c r="Y5" s="58" t="s">
        <v>5</v>
      </c>
      <c r="Z5" s="58" t="s">
        <v>172</v>
      </c>
      <c r="AA5" s="90">
        <v>44417</v>
      </c>
      <c r="AB5" s="7" t="s">
        <v>196</v>
      </c>
      <c r="AC5" s="236" t="s">
        <v>190</v>
      </c>
      <c r="AD5" s="237">
        <f t="shared" si="0"/>
        <v>27</v>
      </c>
      <c r="AE5" s="7" t="s">
        <v>197</v>
      </c>
      <c r="AF5" s="6"/>
      <c r="AG5" s="6"/>
      <c r="AI5" s="7"/>
    </row>
    <row r="6" spans="1:91" ht="105" customHeight="1">
      <c r="A6" s="61">
        <v>1005</v>
      </c>
      <c r="B6" s="1016" t="s">
        <v>198</v>
      </c>
      <c r="C6" s="1016" t="s">
        <v>162</v>
      </c>
      <c r="D6" s="1017" t="s">
        <v>10984</v>
      </c>
      <c r="E6" s="1016" t="s">
        <v>164</v>
      </c>
      <c r="F6" s="1026" t="s">
        <v>10985</v>
      </c>
      <c r="G6" s="1017" t="s">
        <v>8383</v>
      </c>
      <c r="H6" s="1017" t="s">
        <v>10983</v>
      </c>
      <c r="I6" s="1133" t="s">
        <v>10986</v>
      </c>
      <c r="J6" s="1017"/>
      <c r="K6" s="1017" t="s">
        <v>10947</v>
      </c>
      <c r="L6" s="1059" t="s">
        <v>182</v>
      </c>
      <c r="M6" s="1059" t="s">
        <v>5</v>
      </c>
      <c r="N6" s="1059">
        <v>89049</v>
      </c>
      <c r="O6" s="1016" t="s">
        <v>10987</v>
      </c>
      <c r="P6" s="1060">
        <v>38.125</v>
      </c>
      <c r="Q6" s="1060">
        <v>-117.285</v>
      </c>
      <c r="R6" s="1142"/>
      <c r="S6" s="1148">
        <v>38000</v>
      </c>
      <c r="T6" s="1017" t="s">
        <v>184</v>
      </c>
      <c r="U6" s="1026" t="s">
        <v>10988</v>
      </c>
      <c r="V6" s="1134" t="s">
        <v>10989</v>
      </c>
      <c r="W6" s="1063" t="s">
        <v>226</v>
      </c>
      <c r="X6" s="1059" t="s">
        <v>227</v>
      </c>
      <c r="Y6" s="1059" t="s">
        <v>6</v>
      </c>
      <c r="Z6" s="1059" t="s">
        <v>7932</v>
      </c>
      <c r="AA6" s="1064">
        <v>46064</v>
      </c>
      <c r="AB6" s="1017" t="s">
        <v>10991</v>
      </c>
      <c r="AC6" s="1338" t="s">
        <v>10990</v>
      </c>
      <c r="AD6" s="1065">
        <f t="shared" si="0"/>
        <v>27</v>
      </c>
      <c r="AE6" s="1017" t="s">
        <v>10710</v>
      </c>
      <c r="AF6" s="11"/>
      <c r="AG6" s="6"/>
      <c r="AH6" s="4"/>
      <c r="AI6" s="7"/>
    </row>
    <row r="7" spans="1:91" ht="72.5">
      <c r="A7" s="61">
        <v>1006</v>
      </c>
      <c r="B7" s="47" t="s">
        <v>161</v>
      </c>
      <c r="C7" s="47" t="s">
        <v>162</v>
      </c>
      <c r="D7" s="65" t="s">
        <v>8443</v>
      </c>
      <c r="E7" s="47" t="s">
        <v>164</v>
      </c>
      <c r="F7" s="65" t="s">
        <v>8444</v>
      </c>
      <c r="G7" s="65" t="s">
        <v>8383</v>
      </c>
      <c r="H7" s="65" t="s">
        <v>8405</v>
      </c>
      <c r="I7" s="392" t="s">
        <v>8445</v>
      </c>
      <c r="J7" s="65"/>
      <c r="K7" s="65" t="s">
        <v>8446</v>
      </c>
      <c r="L7" s="58" t="s">
        <v>386</v>
      </c>
      <c r="M7" s="58" t="s">
        <v>5</v>
      </c>
      <c r="N7" s="58">
        <v>84532</v>
      </c>
      <c r="O7" s="47" t="s">
        <v>8447</v>
      </c>
      <c r="P7" s="89">
        <v>38.572694751488598</v>
      </c>
      <c r="Q7" s="89">
        <v>-109.547665752765</v>
      </c>
      <c r="R7" s="197">
        <v>5</v>
      </c>
      <c r="S7" s="97">
        <v>13000</v>
      </c>
      <c r="T7" s="65" t="s">
        <v>184</v>
      </c>
      <c r="U7" s="65" t="s">
        <v>8443</v>
      </c>
      <c r="V7" s="715" t="s">
        <v>8445</v>
      </c>
      <c r="W7" s="68" t="s">
        <v>409</v>
      </c>
      <c r="X7" s="58" t="s">
        <v>410</v>
      </c>
      <c r="Y7" s="58" t="s">
        <v>246</v>
      </c>
      <c r="Z7" s="58" t="s">
        <v>7932</v>
      </c>
      <c r="AA7" s="90">
        <v>45649</v>
      </c>
      <c r="AB7" s="342" t="s">
        <v>8448</v>
      </c>
      <c r="AC7" s="1" t="s">
        <v>8450</v>
      </c>
      <c r="AD7" s="357">
        <f t="shared" si="0"/>
        <v>30</v>
      </c>
      <c r="AE7" s="1" t="s">
        <v>8449</v>
      </c>
      <c r="AF7" s="11"/>
      <c r="AG7" s="6"/>
      <c r="AH7" s="955"/>
      <c r="AI7" s="7"/>
    </row>
    <row r="8" spans="1:91" ht="121.75" customHeight="1" thickBot="1">
      <c r="A8" s="61">
        <v>1007</v>
      </c>
      <c r="B8" s="1016" t="s">
        <v>198</v>
      </c>
      <c r="C8" s="1016" t="s">
        <v>162</v>
      </c>
      <c r="D8" s="1017" t="s">
        <v>8443</v>
      </c>
      <c r="E8" s="1016" t="s">
        <v>164</v>
      </c>
      <c r="F8" s="1026" t="s">
        <v>11018</v>
      </c>
      <c r="G8" s="1017" t="s">
        <v>8383</v>
      </c>
      <c r="H8" s="1017" t="s">
        <v>10995</v>
      </c>
      <c r="I8" s="1133" t="s">
        <v>8445</v>
      </c>
      <c r="J8" s="1026" t="s">
        <v>11019</v>
      </c>
      <c r="K8" s="1017" t="s">
        <v>11020</v>
      </c>
      <c r="L8" s="1059" t="s">
        <v>386</v>
      </c>
      <c r="M8" s="1084" t="s">
        <v>5</v>
      </c>
      <c r="N8" s="1059">
        <v>84525</v>
      </c>
      <c r="O8" s="1016"/>
      <c r="P8" s="1060">
        <v>38.9955</v>
      </c>
      <c r="Q8" s="1060">
        <v>110.1597</v>
      </c>
      <c r="R8" s="1142">
        <v>80</v>
      </c>
      <c r="S8" s="1062"/>
      <c r="T8" s="1017"/>
      <c r="U8" s="1017" t="s">
        <v>11022</v>
      </c>
      <c r="V8" s="1134" t="s">
        <v>11023</v>
      </c>
      <c r="W8" s="1017" t="s">
        <v>11024</v>
      </c>
      <c r="X8" s="1016" t="s">
        <v>11025</v>
      </c>
      <c r="Y8" s="1016" t="s">
        <v>11026</v>
      </c>
      <c r="Z8" s="1059" t="s">
        <v>7932</v>
      </c>
      <c r="AA8" s="1064">
        <v>46064</v>
      </c>
      <c r="AB8" s="1078" t="s">
        <v>11021</v>
      </c>
      <c r="AC8" s="1026" t="s">
        <v>11027</v>
      </c>
      <c r="AD8" s="1065">
        <f t="shared" si="0"/>
        <v>30</v>
      </c>
      <c r="AE8" s="1026"/>
      <c r="AF8" s="11"/>
      <c r="AG8" s="6"/>
      <c r="AH8" s="4"/>
      <c r="AI8" s="7"/>
    </row>
    <row r="9" spans="1:91" ht="87.5" thickBot="1">
      <c r="A9" s="61">
        <v>1008</v>
      </c>
      <c r="B9" s="237" t="s">
        <v>198</v>
      </c>
      <c r="C9" s="237" t="s">
        <v>162</v>
      </c>
      <c r="D9" s="236" t="s">
        <v>199</v>
      </c>
      <c r="E9" s="237" t="s">
        <v>164</v>
      </c>
      <c r="F9" s="236" t="s">
        <v>200</v>
      </c>
      <c r="G9" s="65" t="s">
        <v>165</v>
      </c>
      <c r="H9" s="65" t="s">
        <v>201</v>
      </c>
      <c r="I9" s="1450" t="s">
        <v>202</v>
      </c>
      <c r="J9" s="236" t="s">
        <v>203</v>
      </c>
      <c r="K9" s="236"/>
      <c r="L9" s="234" t="s">
        <v>149</v>
      </c>
      <c r="M9" s="234" t="s">
        <v>6</v>
      </c>
      <c r="N9" s="234"/>
      <c r="O9" s="47"/>
      <c r="P9" s="1456">
        <v>53.536890999999997</v>
      </c>
      <c r="Q9" s="1456">
        <v>-80.545652000000004</v>
      </c>
      <c r="R9" s="803" t="s">
        <v>8693</v>
      </c>
      <c r="S9" s="97">
        <v>8100</v>
      </c>
      <c r="T9" s="65" t="s">
        <v>184</v>
      </c>
      <c r="U9" s="233" t="s">
        <v>199</v>
      </c>
      <c r="V9" s="1450" t="s">
        <v>202</v>
      </c>
      <c r="W9" s="233" t="s">
        <v>204</v>
      </c>
      <c r="X9" s="234"/>
      <c r="Y9" s="234" t="s">
        <v>205</v>
      </c>
      <c r="Z9" s="58" t="s">
        <v>172</v>
      </c>
      <c r="AA9" s="90">
        <v>44930</v>
      </c>
      <c r="AB9" s="236" t="s">
        <v>206</v>
      </c>
      <c r="AC9" s="232" t="s">
        <v>207</v>
      </c>
      <c r="AD9" s="718">
        <f t="shared" si="0"/>
        <v>29</v>
      </c>
      <c r="AE9" s="236" t="s">
        <v>208</v>
      </c>
      <c r="AF9" s="11"/>
      <c r="AG9" s="11"/>
      <c r="AH9" s="11"/>
      <c r="AI9" s="7"/>
    </row>
    <row r="10" spans="1:91" s="11" customFormat="1" ht="176.25" customHeight="1" thickBot="1">
      <c r="A10" s="61">
        <v>1009</v>
      </c>
      <c r="B10" s="237" t="s">
        <v>161</v>
      </c>
      <c r="C10" s="237" t="s">
        <v>162</v>
      </c>
      <c r="D10" s="236" t="s">
        <v>8392</v>
      </c>
      <c r="E10" s="237" t="s">
        <v>164</v>
      </c>
      <c r="F10" s="236" t="s">
        <v>8402</v>
      </c>
      <c r="G10" s="236" t="s">
        <v>8383</v>
      </c>
      <c r="H10" s="236" t="s">
        <v>166</v>
      </c>
      <c r="I10" s="1045" t="s">
        <v>8393</v>
      </c>
      <c r="J10" s="65" t="s">
        <v>8395</v>
      </c>
      <c r="K10" s="236" t="s">
        <v>8394</v>
      </c>
      <c r="L10" s="234" t="s">
        <v>170</v>
      </c>
      <c r="M10" s="234" t="s">
        <v>5</v>
      </c>
      <c r="N10" s="234">
        <v>92233</v>
      </c>
      <c r="O10" s="237"/>
      <c r="P10" s="316">
        <v>33.335888597582603</v>
      </c>
      <c r="Q10" s="316">
        <v>-115.659193774288</v>
      </c>
      <c r="R10" s="318">
        <v>240</v>
      </c>
      <c r="S10" s="319">
        <v>90000</v>
      </c>
      <c r="T10" s="236" t="s">
        <v>184</v>
      </c>
      <c r="U10" s="236" t="s">
        <v>8392</v>
      </c>
      <c r="V10" s="1050" t="s">
        <v>8393</v>
      </c>
      <c r="W10" s="233" t="s">
        <v>8401</v>
      </c>
      <c r="X10" s="234" t="s">
        <v>3667</v>
      </c>
      <c r="Y10" s="234" t="s">
        <v>5</v>
      </c>
      <c r="Z10" s="234" t="s">
        <v>7932</v>
      </c>
      <c r="AA10" s="235">
        <v>45649</v>
      </c>
      <c r="AB10" s="65" t="s">
        <v>8403</v>
      </c>
      <c r="AC10" s="721" t="s">
        <v>8400</v>
      </c>
      <c r="AD10" s="357">
        <f t="shared" si="0"/>
        <v>21</v>
      </c>
      <c r="AE10" s="721"/>
      <c r="AF10" t="s">
        <v>8396</v>
      </c>
      <c r="AG10" t="s">
        <v>8397</v>
      </c>
      <c r="AH10" s="800" t="s">
        <v>8398</v>
      </c>
      <c r="AI10" s="7" t="s">
        <v>8399</v>
      </c>
    </row>
    <row r="11" spans="1:91" ht="145" customHeight="1" thickBot="1">
      <c r="A11" s="61">
        <v>1010</v>
      </c>
      <c r="B11" s="310" t="s">
        <v>198</v>
      </c>
      <c r="C11" s="310" t="s">
        <v>162</v>
      </c>
      <c r="D11" s="310" t="s">
        <v>209</v>
      </c>
      <c r="E11" s="310" t="s">
        <v>164</v>
      </c>
      <c r="F11" s="310" t="s">
        <v>210</v>
      </c>
      <c r="G11" s="310" t="s">
        <v>165</v>
      </c>
      <c r="H11" s="310" t="s">
        <v>211</v>
      </c>
      <c r="I11" s="716" t="s">
        <v>212</v>
      </c>
      <c r="J11" s="310"/>
      <c r="K11" s="310" t="s">
        <v>213</v>
      </c>
      <c r="L11" s="310" t="s">
        <v>214</v>
      </c>
      <c r="M11" s="310" t="s">
        <v>6</v>
      </c>
      <c r="N11" s="310"/>
      <c r="O11" s="310"/>
      <c r="P11" s="315">
        <v>48.476151000000002</v>
      </c>
      <c r="Q11" s="315">
        <v>-81.330839999999995</v>
      </c>
      <c r="R11" s="310">
        <v>34</v>
      </c>
      <c r="S11" s="310">
        <v>48000</v>
      </c>
      <c r="T11" s="310" t="s">
        <v>215</v>
      </c>
      <c r="U11" s="310" t="s">
        <v>216</v>
      </c>
      <c r="V11" s="717" t="s">
        <v>212</v>
      </c>
      <c r="W11" s="310" t="s">
        <v>217</v>
      </c>
      <c r="X11" s="361" t="s">
        <v>214</v>
      </c>
      <c r="Y11" s="310" t="s">
        <v>6</v>
      </c>
      <c r="Z11" s="361" t="s">
        <v>172</v>
      </c>
      <c r="AA11" s="325">
        <v>45463</v>
      </c>
      <c r="AB11" s="310" t="s">
        <v>218</v>
      </c>
      <c r="AC11" s="236" t="s">
        <v>8214</v>
      </c>
      <c r="AD11" s="718">
        <f t="shared" si="0"/>
        <v>23</v>
      </c>
      <c r="AE11" s="232" t="s">
        <v>219</v>
      </c>
      <c r="AF11" s="6"/>
      <c r="AG11" s="6"/>
      <c r="AI11" s="7"/>
    </row>
    <row r="12" spans="1:91" s="18" customFormat="1" ht="145" customHeight="1">
      <c r="A12" s="61">
        <v>1011</v>
      </c>
      <c r="B12" s="47" t="s">
        <v>198</v>
      </c>
      <c r="C12" s="47" t="s">
        <v>162</v>
      </c>
      <c r="D12" s="65" t="s">
        <v>8420</v>
      </c>
      <c r="E12" s="47" t="s">
        <v>164</v>
      </c>
      <c r="F12" s="65" t="s">
        <v>8421</v>
      </c>
      <c r="G12" s="65" t="s">
        <v>165</v>
      </c>
      <c r="H12" s="65" t="s">
        <v>7489</v>
      </c>
      <c r="I12" s="785" t="s">
        <v>8422</v>
      </c>
      <c r="J12" s="65" t="s">
        <v>8425</v>
      </c>
      <c r="K12" s="65" t="s">
        <v>8423</v>
      </c>
      <c r="L12" s="58" t="s">
        <v>149</v>
      </c>
      <c r="M12" s="58" t="s">
        <v>6</v>
      </c>
      <c r="N12" s="58" t="s">
        <v>8424</v>
      </c>
      <c r="O12" s="47"/>
      <c r="P12" s="89">
        <v>61.561675296952103</v>
      </c>
      <c r="Q12" s="89">
        <v>-73.427479531558902</v>
      </c>
      <c r="R12" s="190" t="s">
        <v>8694</v>
      </c>
      <c r="S12" s="97"/>
      <c r="T12" s="65"/>
      <c r="U12" s="65" t="s">
        <v>8420</v>
      </c>
      <c r="V12" s="1462" t="s">
        <v>8422</v>
      </c>
      <c r="W12" s="68" t="s">
        <v>254</v>
      </c>
      <c r="X12" s="58" t="s">
        <v>149</v>
      </c>
      <c r="Y12" s="58" t="s">
        <v>6</v>
      </c>
      <c r="Z12" s="58" t="s">
        <v>7932</v>
      </c>
      <c r="AA12" s="90">
        <v>45649</v>
      </c>
      <c r="AB12" s="390" t="s">
        <v>8426</v>
      </c>
      <c r="AC12" s="1" t="s">
        <v>8427</v>
      </c>
      <c r="AD12" s="357">
        <f t="shared" si="0"/>
        <v>22</v>
      </c>
      <c r="AE12" s="1"/>
      <c r="AF12" s="11"/>
      <c r="AG12" s="6"/>
      <c r="AH12" s="955"/>
      <c r="AI12" s="7"/>
    </row>
    <row r="13" spans="1:91" ht="130.5">
      <c r="A13" s="61">
        <v>1012</v>
      </c>
      <c r="B13" s="47" t="s">
        <v>198</v>
      </c>
      <c r="C13" s="47" t="s">
        <v>162</v>
      </c>
      <c r="D13" s="65" t="s">
        <v>220</v>
      </c>
      <c r="E13" s="47" t="s">
        <v>164</v>
      </c>
      <c r="F13" s="65" t="s">
        <v>221</v>
      </c>
      <c r="G13" s="65" t="s">
        <v>165</v>
      </c>
      <c r="H13" s="65" t="s">
        <v>178</v>
      </c>
      <c r="I13" s="395" t="s">
        <v>222</v>
      </c>
      <c r="J13" s="65"/>
      <c r="K13" s="65" t="s">
        <v>223</v>
      </c>
      <c r="L13" s="58" t="s">
        <v>182</v>
      </c>
      <c r="M13" s="58" t="s">
        <v>5</v>
      </c>
      <c r="N13" s="58">
        <v>89047</v>
      </c>
      <c r="O13" s="47"/>
      <c r="P13" s="89">
        <v>37.752532408556498</v>
      </c>
      <c r="Q13" s="89">
        <v>-117.590624526261</v>
      </c>
      <c r="R13" s="190" t="s">
        <v>8695</v>
      </c>
      <c r="S13" s="97">
        <v>27400</v>
      </c>
      <c r="T13" s="65" t="s">
        <v>224</v>
      </c>
      <c r="U13" s="65" t="s">
        <v>225</v>
      </c>
      <c r="V13" s="395" t="s">
        <v>222</v>
      </c>
      <c r="W13" s="68" t="s">
        <v>226</v>
      </c>
      <c r="X13" s="58" t="s">
        <v>227</v>
      </c>
      <c r="Y13" s="58" t="s">
        <v>6</v>
      </c>
      <c r="Z13" s="58" t="s">
        <v>8379</v>
      </c>
      <c r="AA13" s="90" t="s">
        <v>10960</v>
      </c>
      <c r="AB13" s="65" t="s">
        <v>10959</v>
      </c>
      <c r="AC13" s="65" t="s">
        <v>228</v>
      </c>
      <c r="AD13" s="357">
        <f t="shared" si="0"/>
        <v>27</v>
      </c>
      <c r="AE13" s="65" t="s">
        <v>10958</v>
      </c>
      <c r="AF13" s="6"/>
      <c r="AG13" s="6"/>
      <c r="AI13" s="7"/>
    </row>
    <row r="14" spans="1:91" ht="72.5">
      <c r="A14" s="61">
        <v>1013</v>
      </c>
      <c r="B14" s="1016" t="s">
        <v>260</v>
      </c>
      <c r="C14" s="1016" t="s">
        <v>162</v>
      </c>
      <c r="D14" s="1017" t="s">
        <v>9085</v>
      </c>
      <c r="E14" s="1016" t="s">
        <v>164</v>
      </c>
      <c r="F14" s="1017" t="s">
        <v>9086</v>
      </c>
      <c r="G14" s="1017" t="s">
        <v>166</v>
      </c>
      <c r="H14" s="1017" t="s">
        <v>9087</v>
      </c>
      <c r="I14" s="1057" t="s">
        <v>9088</v>
      </c>
      <c r="J14" s="1026" t="s">
        <v>9089</v>
      </c>
      <c r="K14" s="1017"/>
      <c r="L14" s="1059" t="s">
        <v>755</v>
      </c>
      <c r="M14" s="1059" t="s">
        <v>5</v>
      </c>
      <c r="N14" s="1059"/>
      <c r="O14" s="1016" t="s">
        <v>9091</v>
      </c>
      <c r="P14" s="1060">
        <v>33.021942779028599</v>
      </c>
      <c r="Q14" s="1060">
        <v>-94.060902325397294</v>
      </c>
      <c r="R14" s="1061"/>
      <c r="S14" s="1062"/>
      <c r="T14" s="1017"/>
      <c r="U14" s="1063" t="s">
        <v>9092</v>
      </c>
      <c r="V14" s="1058" t="s">
        <v>9088</v>
      </c>
      <c r="W14" s="1063" t="s">
        <v>1483</v>
      </c>
      <c r="X14" s="1059" t="s">
        <v>755</v>
      </c>
      <c r="Y14" s="1059" t="s">
        <v>5</v>
      </c>
      <c r="Z14" s="1064" t="s">
        <v>7932</v>
      </c>
      <c r="AA14" s="1064">
        <v>45867</v>
      </c>
      <c r="AB14" s="1017" t="s">
        <v>9093</v>
      </c>
      <c r="AC14" s="1338" t="s">
        <v>10260</v>
      </c>
      <c r="AD14" s="1339">
        <f t="shared" si="0"/>
        <v>25</v>
      </c>
      <c r="AE14" s="1017"/>
      <c r="AF14" s="11"/>
      <c r="AH14" s="4"/>
      <c r="AI14" s="7"/>
    </row>
    <row r="15" spans="1:91" ht="116">
      <c r="A15" s="61">
        <v>1014</v>
      </c>
      <c r="B15" s="47" t="s">
        <v>161</v>
      </c>
      <c r="C15" s="47" t="s">
        <v>162</v>
      </c>
      <c r="D15" s="65" t="s">
        <v>229</v>
      </c>
      <c r="E15" s="47" t="s">
        <v>164</v>
      </c>
      <c r="F15" s="65" t="s">
        <v>229</v>
      </c>
      <c r="G15" s="65" t="s">
        <v>165</v>
      </c>
      <c r="H15" s="65" t="s">
        <v>230</v>
      </c>
      <c r="I15" s="396" t="s">
        <v>231</v>
      </c>
      <c r="J15" s="65" t="s">
        <v>232</v>
      </c>
      <c r="K15" s="61" t="s">
        <v>226</v>
      </c>
      <c r="L15" s="61" t="s">
        <v>227</v>
      </c>
      <c r="M15" s="61" t="s">
        <v>6</v>
      </c>
      <c r="N15" s="61" t="s">
        <v>233</v>
      </c>
      <c r="O15" s="61" t="s">
        <v>234</v>
      </c>
      <c r="P15" s="719">
        <v>49.282944837346903</v>
      </c>
      <c r="Q15" s="502">
        <v>-123.11915641837101</v>
      </c>
      <c r="R15" s="197">
        <v>4</v>
      </c>
      <c r="S15" s="97"/>
      <c r="T15" s="65"/>
      <c r="U15" s="61" t="s">
        <v>235</v>
      </c>
      <c r="V15" s="396" t="s">
        <v>231</v>
      </c>
      <c r="W15" s="61" t="s">
        <v>217</v>
      </c>
      <c r="X15" s="61" t="s">
        <v>214</v>
      </c>
      <c r="Y15" s="61" t="s">
        <v>236</v>
      </c>
      <c r="Z15" s="61" t="s">
        <v>172</v>
      </c>
      <c r="AA15" s="90">
        <v>45463</v>
      </c>
      <c r="AB15" s="720" t="s">
        <v>237</v>
      </c>
      <c r="AC15" s="65" t="s">
        <v>8215</v>
      </c>
      <c r="AD15" s="357">
        <f t="shared" si="0"/>
        <v>28</v>
      </c>
      <c r="AE15" s="92" t="s">
        <v>238</v>
      </c>
      <c r="AF15" s="6"/>
      <c r="AG15" s="6"/>
      <c r="AI15" s="7"/>
    </row>
    <row r="16" spans="1:91" ht="145">
      <c r="A16" s="61">
        <v>1015</v>
      </c>
      <c r="B16" s="47" t="s">
        <v>174</v>
      </c>
      <c r="C16" s="47" t="s">
        <v>162</v>
      </c>
      <c r="D16" s="65" t="s">
        <v>8381</v>
      </c>
      <c r="E16" s="47" t="s">
        <v>164</v>
      </c>
      <c r="F16" s="65" t="s">
        <v>8382</v>
      </c>
      <c r="G16" s="65" t="s">
        <v>8383</v>
      </c>
      <c r="H16" s="65" t="s">
        <v>166</v>
      </c>
      <c r="I16" s="392" t="s">
        <v>8384</v>
      </c>
      <c r="J16" s="65" t="s">
        <v>8385</v>
      </c>
      <c r="K16" s="65" t="s">
        <v>8386</v>
      </c>
      <c r="L16" s="58" t="s">
        <v>386</v>
      </c>
      <c r="M16" s="58" t="s">
        <v>5</v>
      </c>
      <c r="N16" s="58">
        <v>84404</v>
      </c>
      <c r="O16" s="47" t="s">
        <v>8387</v>
      </c>
      <c r="P16" s="89">
        <v>41.283582264844704</v>
      </c>
      <c r="Q16" s="89">
        <v>-112.226727704075</v>
      </c>
      <c r="R16" s="197">
        <v>400</v>
      </c>
      <c r="S16" s="97">
        <v>11000</v>
      </c>
      <c r="T16" s="65" t="s">
        <v>184</v>
      </c>
      <c r="U16" s="65" t="s">
        <v>8381</v>
      </c>
      <c r="V16" s="715" t="s">
        <v>8384</v>
      </c>
      <c r="W16" s="68" t="s">
        <v>4124</v>
      </c>
      <c r="X16" s="58" t="s">
        <v>8390</v>
      </c>
      <c r="Y16" s="58" t="s">
        <v>5</v>
      </c>
      <c r="Z16" s="58" t="s">
        <v>7932</v>
      </c>
      <c r="AA16" s="90">
        <v>45649</v>
      </c>
      <c r="AB16" s="65" t="s">
        <v>8391</v>
      </c>
      <c r="AC16" s="398" t="s">
        <v>8388</v>
      </c>
      <c r="AD16" s="358">
        <f t="shared" si="0"/>
        <v>18</v>
      </c>
      <c r="AE16" s="1" t="s">
        <v>8389</v>
      </c>
      <c r="AF16" s="11"/>
      <c r="AG16" s="6"/>
      <c r="AH16" s="4"/>
      <c r="AI16" s="7"/>
    </row>
    <row r="17" spans="1:35" ht="101.5">
      <c r="A17" s="61">
        <v>1016</v>
      </c>
      <c r="B17" s="47" t="s">
        <v>161</v>
      </c>
      <c r="C17" s="47" t="s">
        <v>162</v>
      </c>
      <c r="D17" s="65" t="s">
        <v>239</v>
      </c>
      <c r="E17" s="47" t="s">
        <v>164</v>
      </c>
      <c r="F17" s="65" t="s">
        <v>240</v>
      </c>
      <c r="G17" s="65" t="s">
        <v>165</v>
      </c>
      <c r="H17" s="65" t="s">
        <v>178</v>
      </c>
      <c r="I17" s="395" t="s">
        <v>241</v>
      </c>
      <c r="J17" s="65" t="s">
        <v>242</v>
      </c>
      <c r="K17" s="65" t="s">
        <v>243</v>
      </c>
      <c r="L17" s="58" t="s">
        <v>170</v>
      </c>
      <c r="M17" s="58" t="s">
        <v>5</v>
      </c>
      <c r="N17" s="58">
        <v>92251</v>
      </c>
      <c r="O17" s="47"/>
      <c r="P17" s="89">
        <v>32.848538462017999</v>
      </c>
      <c r="Q17" s="89">
        <v>-115.57108641814899</v>
      </c>
      <c r="R17" s="197">
        <v>50</v>
      </c>
      <c r="S17" s="97">
        <v>5800</v>
      </c>
      <c r="T17" s="65" t="s">
        <v>184</v>
      </c>
      <c r="U17" s="65" t="s">
        <v>239</v>
      </c>
      <c r="V17" s="401" t="s">
        <v>241</v>
      </c>
      <c r="W17" s="68" t="s">
        <v>244</v>
      </c>
      <c r="X17" s="58" t="s">
        <v>245</v>
      </c>
      <c r="Y17" s="58" t="s">
        <v>246</v>
      </c>
      <c r="Z17" s="47" t="s">
        <v>172</v>
      </c>
      <c r="AA17" s="90">
        <v>44865</v>
      </c>
      <c r="AB17" s="1" t="s">
        <v>247</v>
      </c>
      <c r="AC17" s="92" t="s">
        <v>248</v>
      </c>
      <c r="AD17" s="357">
        <f t="shared" si="0"/>
        <v>21</v>
      </c>
      <c r="AE17" s="65" t="s">
        <v>249</v>
      </c>
      <c r="AF17" s="6"/>
      <c r="AG17" s="6"/>
      <c r="AI17" s="7"/>
    </row>
    <row r="18" spans="1:35" ht="101.5">
      <c r="A18" s="61">
        <v>1017</v>
      </c>
      <c r="B18" s="47" t="s">
        <v>198</v>
      </c>
      <c r="C18" s="47" t="s">
        <v>162</v>
      </c>
      <c r="D18" s="65" t="s">
        <v>250</v>
      </c>
      <c r="E18" s="47" t="s">
        <v>164</v>
      </c>
      <c r="F18" s="65" t="s">
        <v>251</v>
      </c>
      <c r="G18" s="65" t="s">
        <v>165</v>
      </c>
      <c r="H18" s="65" t="s">
        <v>192</v>
      </c>
      <c r="I18" s="395" t="s">
        <v>252</v>
      </c>
      <c r="J18" s="65" t="s">
        <v>253</v>
      </c>
      <c r="K18" s="65" t="s">
        <v>254</v>
      </c>
      <c r="L18" s="58" t="s">
        <v>149</v>
      </c>
      <c r="M18" s="58" t="s">
        <v>6</v>
      </c>
      <c r="N18" s="58" t="s">
        <v>255</v>
      </c>
      <c r="O18" s="47" t="s">
        <v>256</v>
      </c>
      <c r="P18" s="89">
        <v>45.502541593809703</v>
      </c>
      <c r="Q18" s="89">
        <v>-73.565493402168897</v>
      </c>
      <c r="R18" s="190" t="s">
        <v>8696</v>
      </c>
      <c r="S18" s="97">
        <v>5727</v>
      </c>
      <c r="T18" s="65" t="s">
        <v>184</v>
      </c>
      <c r="U18" s="65" t="s">
        <v>250</v>
      </c>
      <c r="V18" s="395" t="s">
        <v>252</v>
      </c>
      <c r="W18" s="65" t="s">
        <v>254</v>
      </c>
      <c r="X18" s="58" t="s">
        <v>149</v>
      </c>
      <c r="Y18" s="58" t="s">
        <v>6</v>
      </c>
      <c r="Z18" s="58" t="s">
        <v>172</v>
      </c>
      <c r="AA18" s="90">
        <v>44417</v>
      </c>
      <c r="AB18" s="65" t="s">
        <v>257</v>
      </c>
      <c r="AC18" s="300" t="s">
        <v>258</v>
      </c>
      <c r="AD18" s="358">
        <f t="shared" si="0"/>
        <v>24</v>
      </c>
      <c r="AE18" s="65" t="s">
        <v>259</v>
      </c>
      <c r="AF18" s="6"/>
      <c r="AG18" s="6"/>
      <c r="AI18" s="7"/>
    </row>
    <row r="19" spans="1:35" s="838" customFormat="1" ht="130.5">
      <c r="A19" s="61">
        <v>1018</v>
      </c>
      <c r="B19" s="380" t="s">
        <v>174</v>
      </c>
      <c r="C19" s="380" t="s">
        <v>162</v>
      </c>
      <c r="D19" s="381" t="s">
        <v>8428</v>
      </c>
      <c r="E19" s="380" t="s">
        <v>164</v>
      </c>
      <c r="F19" s="381" t="s">
        <v>8429</v>
      </c>
      <c r="G19" s="381" t="s">
        <v>346</v>
      </c>
      <c r="H19" s="381" t="s">
        <v>466</v>
      </c>
      <c r="I19" s="780" t="s">
        <v>8430</v>
      </c>
      <c r="J19" s="381"/>
      <c r="K19" s="381" t="s">
        <v>8431</v>
      </c>
      <c r="L19" s="761" t="s">
        <v>227</v>
      </c>
      <c r="M19" s="761" t="s">
        <v>6</v>
      </c>
      <c r="N19" s="761" t="s">
        <v>8432</v>
      </c>
      <c r="O19" s="380"/>
      <c r="P19" s="759">
        <v>49.529667316380298</v>
      </c>
      <c r="Q19" s="759">
        <v>-117.613206249377</v>
      </c>
      <c r="R19" s="772">
        <v>8</v>
      </c>
      <c r="S19" s="773">
        <v>2500</v>
      </c>
      <c r="T19" s="381" t="s">
        <v>959</v>
      </c>
      <c r="U19" s="381" t="s">
        <v>8428</v>
      </c>
      <c r="V19" s="781" t="s">
        <v>8430</v>
      </c>
      <c r="W19" s="762" t="s">
        <v>217</v>
      </c>
      <c r="X19" s="761" t="s">
        <v>214</v>
      </c>
      <c r="Y19" s="761" t="s">
        <v>6</v>
      </c>
      <c r="Z19" s="761" t="s">
        <v>7932</v>
      </c>
      <c r="AA19" s="774" t="s">
        <v>10375</v>
      </c>
      <c r="AB19" s="763" t="s">
        <v>8433</v>
      </c>
      <c r="AC19" s="757" t="s">
        <v>8434</v>
      </c>
      <c r="AD19" s="782">
        <f t="shared" si="0"/>
        <v>18</v>
      </c>
      <c r="AE19" s="758" t="s">
        <v>10374</v>
      </c>
      <c r="AF19" s="385"/>
      <c r="AG19" s="387"/>
      <c r="AH19" s="783"/>
      <c r="AI19" s="382"/>
    </row>
    <row r="20" spans="1:35" ht="162.75" customHeight="1">
      <c r="A20" s="61">
        <v>1019</v>
      </c>
      <c r="B20" s="1016" t="s">
        <v>161</v>
      </c>
      <c r="C20" s="1016" t="s">
        <v>162</v>
      </c>
      <c r="D20" s="1017" t="s">
        <v>9269</v>
      </c>
      <c r="E20" s="1016" t="s">
        <v>164</v>
      </c>
      <c r="F20" s="1017" t="s">
        <v>9270</v>
      </c>
      <c r="G20" s="1017" t="s">
        <v>8218</v>
      </c>
      <c r="H20" s="1017" t="s">
        <v>9271</v>
      </c>
      <c r="I20" s="1133" t="s">
        <v>9272</v>
      </c>
      <c r="J20" s="1017"/>
      <c r="K20" s="1017" t="s">
        <v>9273</v>
      </c>
      <c r="L20" s="1059" t="s">
        <v>529</v>
      </c>
      <c r="M20" s="1059" t="s">
        <v>5</v>
      </c>
      <c r="N20" s="1059"/>
      <c r="O20" s="1016" t="s">
        <v>9274</v>
      </c>
      <c r="P20" s="1060">
        <v>46.776600000000002</v>
      </c>
      <c r="Q20" s="1060">
        <v>-93.956599999999995</v>
      </c>
      <c r="R20" s="1061"/>
      <c r="S20" s="1062"/>
      <c r="T20" s="1017"/>
      <c r="U20" s="1017" t="s">
        <v>9269</v>
      </c>
      <c r="V20" s="1133" t="s">
        <v>9272</v>
      </c>
      <c r="W20" s="1063" t="s">
        <v>217</v>
      </c>
      <c r="X20" s="1059" t="s">
        <v>214</v>
      </c>
      <c r="Y20" s="1059" t="s">
        <v>6</v>
      </c>
      <c r="Z20" s="1064" t="s">
        <v>7932</v>
      </c>
      <c r="AA20" s="1064">
        <v>45872</v>
      </c>
      <c r="AB20" s="1017" t="s">
        <v>9275</v>
      </c>
      <c r="AC20" s="1338" t="s">
        <v>9276</v>
      </c>
      <c r="AD20" s="1339">
        <f t="shared" si="0"/>
        <v>23</v>
      </c>
      <c r="AE20" s="1026" t="s">
        <v>9277</v>
      </c>
      <c r="AF20" s="11"/>
      <c r="AH20" s="4"/>
      <c r="AI20" s="7"/>
    </row>
    <row r="21" spans="1:35" ht="131" thickBot="1">
      <c r="A21" s="61">
        <v>1020</v>
      </c>
      <c r="B21" s="311" t="s">
        <v>260</v>
      </c>
      <c r="C21" s="311" t="s">
        <v>162</v>
      </c>
      <c r="D21" s="310" t="s">
        <v>261</v>
      </c>
      <c r="E21" s="311" t="s">
        <v>164</v>
      </c>
      <c r="F21" s="311" t="s">
        <v>262</v>
      </c>
      <c r="G21" s="65" t="s">
        <v>165</v>
      </c>
      <c r="H21" s="65" t="s">
        <v>166</v>
      </c>
      <c r="I21" s="722" t="s">
        <v>263</v>
      </c>
      <c r="J21" s="311" t="s">
        <v>264</v>
      </c>
      <c r="K21" s="311" t="s">
        <v>265</v>
      </c>
      <c r="L21" s="311" t="s">
        <v>170</v>
      </c>
      <c r="M21" s="311" t="s">
        <v>5</v>
      </c>
      <c r="N21" s="311"/>
      <c r="O21" s="47"/>
      <c r="P21" s="311">
        <v>33.313056000000003</v>
      </c>
      <c r="Q21" s="317">
        <v>-115.834444</v>
      </c>
      <c r="R21" s="317" t="s">
        <v>8697</v>
      </c>
      <c r="S21" s="97">
        <v>20000</v>
      </c>
      <c r="T21" s="65" t="s">
        <v>266</v>
      </c>
      <c r="U21" s="311" t="s">
        <v>261</v>
      </c>
      <c r="V21" s="717" t="s">
        <v>267</v>
      </c>
      <c r="W21" s="311" t="s">
        <v>268</v>
      </c>
      <c r="X21" s="311" t="s">
        <v>170</v>
      </c>
      <c r="Y21" s="311" t="s">
        <v>5</v>
      </c>
      <c r="Z21" s="58" t="s">
        <v>172</v>
      </c>
      <c r="AA21" s="90">
        <v>45289</v>
      </c>
      <c r="AB21" s="389" t="s">
        <v>269</v>
      </c>
      <c r="AC21" s="65" t="s">
        <v>270</v>
      </c>
      <c r="AD21" s="357">
        <f t="shared" si="0"/>
        <v>25</v>
      </c>
      <c r="AE21" s="232"/>
      <c r="AF21" s="11"/>
      <c r="AG21" s="11"/>
      <c r="AH21" s="11"/>
      <c r="AI21" s="7"/>
    </row>
    <row r="22" spans="1:35" ht="106.5" customHeight="1" thickBot="1">
      <c r="A22" s="61">
        <v>1021</v>
      </c>
      <c r="B22" s="1449" t="s">
        <v>198</v>
      </c>
      <c r="C22" s="1449" t="s">
        <v>162</v>
      </c>
      <c r="D22" s="1446" t="s">
        <v>10962</v>
      </c>
      <c r="E22" s="1016" t="s">
        <v>164</v>
      </c>
      <c r="F22" s="1448" t="s">
        <v>10993</v>
      </c>
      <c r="G22" s="1448" t="s">
        <v>8383</v>
      </c>
      <c r="H22" s="1448" t="s">
        <v>10995</v>
      </c>
      <c r="I22" s="1451" t="s">
        <v>10963</v>
      </c>
      <c r="J22" s="1447" t="s">
        <v>10964</v>
      </c>
      <c r="K22" s="1448" t="s">
        <v>1171</v>
      </c>
      <c r="L22" s="1454" t="s">
        <v>1155</v>
      </c>
      <c r="M22" s="1455" t="s">
        <v>5</v>
      </c>
      <c r="N22" s="1454">
        <v>71753</v>
      </c>
      <c r="O22" s="1449"/>
      <c r="P22" s="1457">
        <v>33.267099999999999</v>
      </c>
      <c r="Q22" s="1457">
        <v>-93.240700000000004</v>
      </c>
      <c r="R22" s="1458"/>
      <c r="S22" s="1460">
        <v>100000</v>
      </c>
      <c r="T22" s="1063" t="s">
        <v>758</v>
      </c>
      <c r="U22" s="1448" t="s">
        <v>10992</v>
      </c>
      <c r="V22" s="1451" t="s">
        <v>10963</v>
      </c>
      <c r="W22" s="1448" t="s">
        <v>9511</v>
      </c>
      <c r="X22" s="1449" t="s">
        <v>755</v>
      </c>
      <c r="Y22" s="1016" t="s">
        <v>5</v>
      </c>
      <c r="Z22" s="1454" t="s">
        <v>7932</v>
      </c>
      <c r="AA22" s="1465">
        <v>46064</v>
      </c>
      <c r="AB22" s="1468" t="s">
        <v>10965</v>
      </c>
      <c r="AC22" s="1447" t="s">
        <v>10966</v>
      </c>
      <c r="AD22" s="1065">
        <f t="shared" si="0"/>
        <v>28</v>
      </c>
      <c r="AE22" s="1448" t="s">
        <v>9770</v>
      </c>
      <c r="AF22" s="11"/>
      <c r="AG22" s="6"/>
      <c r="AH22" s="4"/>
      <c r="AI22" s="7"/>
    </row>
    <row r="23" spans="1:35" ht="159.5">
      <c r="A23" s="61">
        <v>1022</v>
      </c>
      <c r="B23" s="310" t="s">
        <v>198</v>
      </c>
      <c r="C23" s="310" t="s">
        <v>162</v>
      </c>
      <c r="D23" s="310" t="s">
        <v>271</v>
      </c>
      <c r="E23" s="310" t="s">
        <v>164</v>
      </c>
      <c r="F23" s="310" t="s">
        <v>272</v>
      </c>
      <c r="G23" s="310" t="s">
        <v>165</v>
      </c>
      <c r="H23" s="310" t="s">
        <v>230</v>
      </c>
      <c r="I23" s="716" t="s">
        <v>273</v>
      </c>
      <c r="J23" s="65"/>
      <c r="K23" s="310" t="s">
        <v>274</v>
      </c>
      <c r="L23" s="310" t="s">
        <v>275</v>
      </c>
      <c r="M23" s="310" t="s">
        <v>6</v>
      </c>
      <c r="N23" s="310" t="s">
        <v>276</v>
      </c>
      <c r="O23" s="310" t="s">
        <v>277</v>
      </c>
      <c r="P23" s="315">
        <v>63.548011780000003</v>
      </c>
      <c r="Q23" s="315">
        <v>-116.7405737</v>
      </c>
      <c r="R23" s="315" t="s">
        <v>8698</v>
      </c>
      <c r="S23" s="310">
        <v>685</v>
      </c>
      <c r="T23" s="310" t="s">
        <v>278</v>
      </c>
      <c r="U23" s="310" t="s">
        <v>271</v>
      </c>
      <c r="V23" s="717" t="s">
        <v>273</v>
      </c>
      <c r="W23" s="310" t="s">
        <v>279</v>
      </c>
      <c r="X23" s="310" t="s">
        <v>214</v>
      </c>
      <c r="Y23" s="310" t="s">
        <v>6</v>
      </c>
      <c r="Z23" s="310" t="s">
        <v>172</v>
      </c>
      <c r="AA23" s="1445">
        <v>45289</v>
      </c>
      <c r="AB23" s="327" t="s">
        <v>280</v>
      </c>
      <c r="AC23" s="232" t="s">
        <v>281</v>
      </c>
      <c r="AD23" s="357">
        <f t="shared" si="0"/>
        <v>26</v>
      </c>
      <c r="AE23" s="232" t="s">
        <v>282</v>
      </c>
      <c r="AF23" s="6"/>
      <c r="AG23" s="6"/>
      <c r="AI23" s="18"/>
    </row>
    <row r="24" spans="1:35" ht="145">
      <c r="A24" s="61">
        <v>1023</v>
      </c>
      <c r="B24" s="47" t="s">
        <v>198</v>
      </c>
      <c r="C24" s="47" t="s">
        <v>162</v>
      </c>
      <c r="D24" s="65" t="s">
        <v>283</v>
      </c>
      <c r="E24" s="47" t="s">
        <v>164</v>
      </c>
      <c r="F24" s="65" t="s">
        <v>284</v>
      </c>
      <c r="G24" s="65" t="s">
        <v>165</v>
      </c>
      <c r="H24" s="65" t="s">
        <v>211</v>
      </c>
      <c r="I24" s="302" t="s">
        <v>285</v>
      </c>
      <c r="J24" s="65" t="s">
        <v>286</v>
      </c>
      <c r="K24" s="65" t="s">
        <v>287</v>
      </c>
      <c r="L24" s="58" t="s">
        <v>227</v>
      </c>
      <c r="M24" s="58" t="s">
        <v>6</v>
      </c>
      <c r="N24" s="58"/>
      <c r="O24" s="47" t="s">
        <v>288</v>
      </c>
      <c r="P24" s="89">
        <v>54.446905300997301</v>
      </c>
      <c r="Q24" s="89">
        <v>-124.255666556428</v>
      </c>
      <c r="R24" s="190" t="s">
        <v>8699</v>
      </c>
      <c r="S24" s="97">
        <v>59100</v>
      </c>
      <c r="T24" s="65" t="s">
        <v>289</v>
      </c>
      <c r="U24" s="65" t="s">
        <v>290</v>
      </c>
      <c r="V24" s="498" t="s">
        <v>285</v>
      </c>
      <c r="W24" s="68" t="s">
        <v>226</v>
      </c>
      <c r="X24" s="58" t="s">
        <v>227</v>
      </c>
      <c r="Y24" s="58" t="s">
        <v>6</v>
      </c>
      <c r="Z24" s="58" t="s">
        <v>172</v>
      </c>
      <c r="AA24" s="90">
        <v>45095</v>
      </c>
      <c r="AB24" s="65" t="s">
        <v>291</v>
      </c>
      <c r="AC24" s="1052" t="s">
        <v>292</v>
      </c>
      <c r="AD24" s="357">
        <f t="shared" si="0"/>
        <v>30</v>
      </c>
      <c r="AE24" s="65" t="s">
        <v>293</v>
      </c>
      <c r="AF24" s="18"/>
      <c r="AG24" s="18"/>
      <c r="AH24" s="18"/>
      <c r="AI24" s="18"/>
    </row>
    <row r="25" spans="1:35" ht="101.5">
      <c r="A25" s="61">
        <v>1024</v>
      </c>
      <c r="B25" s="1058" t="s">
        <v>198</v>
      </c>
      <c r="C25" s="1058" t="s">
        <v>162</v>
      </c>
      <c r="D25" s="1058" t="s">
        <v>294</v>
      </c>
      <c r="E25" s="1058" t="s">
        <v>164</v>
      </c>
      <c r="F25" s="1026" t="s">
        <v>295</v>
      </c>
      <c r="G25" s="1026" t="s">
        <v>165</v>
      </c>
      <c r="H25" s="1026" t="s">
        <v>201</v>
      </c>
      <c r="I25" s="1453" t="s">
        <v>296</v>
      </c>
      <c r="J25" s="1058" t="s">
        <v>297</v>
      </c>
      <c r="K25" s="1058" t="s">
        <v>297</v>
      </c>
      <c r="L25" s="1058" t="s">
        <v>214</v>
      </c>
      <c r="M25" s="1058" t="s">
        <v>6</v>
      </c>
      <c r="N25" s="1058" t="s">
        <v>11028</v>
      </c>
      <c r="O25" s="1058" t="s">
        <v>11029</v>
      </c>
      <c r="P25" s="1058">
        <v>52.6</v>
      </c>
      <c r="Q25" s="1058">
        <v>-93.37</v>
      </c>
      <c r="R25" s="1459" t="s">
        <v>8700</v>
      </c>
      <c r="S25" s="1058">
        <v>160000</v>
      </c>
      <c r="T25" s="1026" t="s">
        <v>184</v>
      </c>
      <c r="U25" s="1058" t="s">
        <v>294</v>
      </c>
      <c r="V25" s="1464" t="s">
        <v>298</v>
      </c>
      <c r="W25" s="1058" t="s">
        <v>299</v>
      </c>
      <c r="X25" s="1058" t="s">
        <v>214</v>
      </c>
      <c r="Y25" s="1058" t="s">
        <v>300</v>
      </c>
      <c r="Z25" s="1088" t="s">
        <v>8379</v>
      </c>
      <c r="AA25" s="1467" t="s">
        <v>11031</v>
      </c>
      <c r="AB25" s="1026" t="s">
        <v>301</v>
      </c>
      <c r="AC25" s="1017" t="s">
        <v>302</v>
      </c>
      <c r="AD25" s="1065">
        <f>IF(LEN(TRIM(AC15))=0,0,LEN(TRIM(AC15))-LEN(SUBSTITUTE(AC15," ",""))+1)</f>
        <v>28</v>
      </c>
      <c r="AE25" s="1026" t="s">
        <v>11030</v>
      </c>
      <c r="AF25" s="18"/>
      <c r="AG25" s="18"/>
      <c r="AH25" s="18"/>
      <c r="AI25" s="7"/>
    </row>
    <row r="26" spans="1:35" ht="106">
      <c r="A26" s="61">
        <v>1025</v>
      </c>
      <c r="B26" s="823" t="s">
        <v>174</v>
      </c>
      <c r="C26" s="823" t="s">
        <v>162</v>
      </c>
      <c r="D26" s="824" t="s">
        <v>8545</v>
      </c>
      <c r="E26" s="823" t="s">
        <v>164</v>
      </c>
      <c r="F26" s="825" t="s">
        <v>8547</v>
      </c>
      <c r="G26" s="824" t="s">
        <v>346</v>
      </c>
      <c r="H26" s="824" t="s">
        <v>466</v>
      </c>
      <c r="I26" s="825" t="s">
        <v>8546</v>
      </c>
      <c r="J26" s="824"/>
      <c r="K26" s="824" t="s">
        <v>8549</v>
      </c>
      <c r="L26" s="826" t="s">
        <v>214</v>
      </c>
      <c r="M26" s="826" t="s">
        <v>6</v>
      </c>
      <c r="N26" s="826" t="s">
        <v>8548</v>
      </c>
      <c r="O26" s="823" t="s">
        <v>8550</v>
      </c>
      <c r="P26" s="827">
        <v>45.631666742954401</v>
      </c>
      <c r="Q26" s="827">
        <v>-79.115124159295604</v>
      </c>
      <c r="R26" s="828">
        <v>20</v>
      </c>
      <c r="S26" s="829">
        <v>48000</v>
      </c>
      <c r="T26" s="824" t="s">
        <v>351</v>
      </c>
      <c r="U26" s="830" t="s">
        <v>8545</v>
      </c>
      <c r="V26" s="825" t="s">
        <v>8546</v>
      </c>
      <c r="W26" s="830" t="s">
        <v>217</v>
      </c>
      <c r="X26" s="826" t="s">
        <v>214</v>
      </c>
      <c r="Y26" s="826" t="s">
        <v>6</v>
      </c>
      <c r="Z26" s="831" t="s">
        <v>7932</v>
      </c>
      <c r="AA26" s="831">
        <v>45688</v>
      </c>
      <c r="AB26" s="824" t="s">
        <v>313</v>
      </c>
      <c r="AC26" s="1470" t="s">
        <v>8965</v>
      </c>
      <c r="AD26" s="863">
        <f t="shared" ref="AD26:AD57" si="1">IF(LEN(TRIM(AC26))=0,0,LEN(TRIM(AC26))-LEN(SUBSTITUTE(AC26," ",""))+1)</f>
        <v>22</v>
      </c>
      <c r="AE26" s="833" t="s">
        <v>8551</v>
      </c>
      <c r="AF26" s="834" t="s">
        <v>8552</v>
      </c>
      <c r="AG26" s="835" t="s">
        <v>8553</v>
      </c>
      <c r="AH26" s="836" t="s">
        <v>8550</v>
      </c>
      <c r="AI26" s="837"/>
    </row>
    <row r="27" spans="1:35" ht="80.5" customHeight="1">
      <c r="A27" s="61">
        <v>1026</v>
      </c>
      <c r="B27" s="47" t="s">
        <v>174</v>
      </c>
      <c r="C27" s="47" t="s">
        <v>162</v>
      </c>
      <c r="D27" s="502" t="s">
        <v>303</v>
      </c>
      <c r="E27" s="47" t="s">
        <v>164</v>
      </c>
      <c r="F27" s="502" t="s">
        <v>303</v>
      </c>
      <c r="G27" s="65" t="s">
        <v>165</v>
      </c>
      <c r="H27" s="65" t="s">
        <v>304</v>
      </c>
      <c r="I27" s="392" t="s">
        <v>305</v>
      </c>
      <c r="J27" s="65" t="s">
        <v>306</v>
      </c>
      <c r="K27" s="65" t="s">
        <v>307</v>
      </c>
      <c r="L27" s="58" t="s">
        <v>308</v>
      </c>
      <c r="M27" s="58" t="s">
        <v>5</v>
      </c>
      <c r="N27" s="58">
        <v>37066</v>
      </c>
      <c r="O27" s="47" t="s">
        <v>309</v>
      </c>
      <c r="P27" s="89">
        <v>36.372206289453104</v>
      </c>
      <c r="Q27" s="89">
        <v>-86.422457557670299</v>
      </c>
      <c r="R27" s="93">
        <v>220</v>
      </c>
      <c r="S27" s="394">
        <v>250000</v>
      </c>
      <c r="T27" s="65" t="s">
        <v>6774</v>
      </c>
      <c r="U27" s="65" t="s">
        <v>310</v>
      </c>
      <c r="V27" s="715" t="s">
        <v>305</v>
      </c>
      <c r="W27" s="58" t="s">
        <v>279</v>
      </c>
      <c r="X27" s="58"/>
      <c r="Y27" s="58" t="s">
        <v>311</v>
      </c>
      <c r="Z27" s="58" t="s">
        <v>312</v>
      </c>
      <c r="AA27" s="90">
        <v>45429</v>
      </c>
      <c r="AB27" s="65" t="s">
        <v>313</v>
      </c>
      <c r="AC27" s="246" t="s">
        <v>8240</v>
      </c>
      <c r="AD27" s="357">
        <f t="shared" si="1"/>
        <v>30</v>
      </c>
      <c r="AE27" s="6"/>
      <c r="AF27" s="502" t="s">
        <v>314</v>
      </c>
      <c r="AG27" s="502" t="s">
        <v>315</v>
      </c>
      <c r="AH27" s="502" t="s">
        <v>316</v>
      </c>
      <c r="AI27" s="7"/>
    </row>
    <row r="28" spans="1:35" ht="58">
      <c r="A28" s="61">
        <v>1027</v>
      </c>
      <c r="B28" s="47" t="s">
        <v>174</v>
      </c>
      <c r="C28" s="47" t="s">
        <v>162</v>
      </c>
      <c r="D28" s="65" t="s">
        <v>317</v>
      </c>
      <c r="E28" s="47" t="s">
        <v>176</v>
      </c>
      <c r="F28" s="65" t="s">
        <v>318</v>
      </c>
      <c r="G28" s="65" t="s">
        <v>165</v>
      </c>
      <c r="H28" s="65" t="s">
        <v>211</v>
      </c>
      <c r="I28" s="376" t="s">
        <v>319</v>
      </c>
      <c r="J28" s="65" t="s">
        <v>320</v>
      </c>
      <c r="K28" s="65" t="s">
        <v>321</v>
      </c>
      <c r="L28" s="58" t="s">
        <v>149</v>
      </c>
      <c r="M28" s="58" t="s">
        <v>6</v>
      </c>
      <c r="N28" s="58" t="s">
        <v>322</v>
      </c>
      <c r="O28" s="47" t="s">
        <v>323</v>
      </c>
      <c r="P28" s="89">
        <v>48.213816914046603</v>
      </c>
      <c r="Q28" s="89">
        <v>-78.828334002272499</v>
      </c>
      <c r="R28" s="183">
        <v>640</v>
      </c>
      <c r="S28" s="96">
        <v>40000</v>
      </c>
      <c r="T28" s="65" t="s">
        <v>289</v>
      </c>
      <c r="U28" s="68" t="s">
        <v>317</v>
      </c>
      <c r="V28" s="225" t="s">
        <v>324</v>
      </c>
      <c r="W28" s="68" t="s">
        <v>325</v>
      </c>
      <c r="X28" s="58" t="s">
        <v>326</v>
      </c>
      <c r="Y28" s="58" t="s">
        <v>327</v>
      </c>
      <c r="Z28" s="58" t="s">
        <v>172</v>
      </c>
      <c r="AA28" s="90">
        <v>44421</v>
      </c>
      <c r="AB28" s="65" t="s">
        <v>328</v>
      </c>
      <c r="AC28" s="106" t="s">
        <v>329</v>
      </c>
      <c r="AD28" s="204">
        <f t="shared" si="1"/>
        <v>30</v>
      </c>
      <c r="AE28" s="65"/>
      <c r="AF28" s="6"/>
      <c r="AG28" s="6"/>
      <c r="AI28" s="7"/>
    </row>
    <row r="29" spans="1:35" ht="58">
      <c r="A29" s="61">
        <v>1028</v>
      </c>
      <c r="B29" s="47" t="s">
        <v>174</v>
      </c>
      <c r="C29" s="47" t="s">
        <v>162</v>
      </c>
      <c r="D29" s="65" t="s">
        <v>317</v>
      </c>
      <c r="E29" s="47" t="s">
        <v>176</v>
      </c>
      <c r="F29" s="65" t="s">
        <v>318</v>
      </c>
      <c r="G29" s="65" t="s">
        <v>165</v>
      </c>
      <c r="H29" s="65" t="s">
        <v>330</v>
      </c>
      <c r="I29" s="211" t="s">
        <v>319</v>
      </c>
      <c r="J29" s="65" t="s">
        <v>320</v>
      </c>
      <c r="K29" s="65" t="s">
        <v>321</v>
      </c>
      <c r="L29" s="58" t="s">
        <v>149</v>
      </c>
      <c r="M29" s="58" t="s">
        <v>6</v>
      </c>
      <c r="N29" s="58" t="s">
        <v>322</v>
      </c>
      <c r="O29" s="47" t="s">
        <v>323</v>
      </c>
      <c r="P29" s="89">
        <v>48.213816914046603</v>
      </c>
      <c r="Q29" s="89">
        <v>-78.828334002272499</v>
      </c>
      <c r="R29" s="183">
        <v>640</v>
      </c>
      <c r="S29" s="96">
        <v>827</v>
      </c>
      <c r="T29" s="65" t="s">
        <v>331</v>
      </c>
      <c r="U29" s="68" t="s">
        <v>317</v>
      </c>
      <c r="V29" s="189" t="s">
        <v>324</v>
      </c>
      <c r="W29" s="68" t="s">
        <v>325</v>
      </c>
      <c r="X29" s="58" t="s">
        <v>326</v>
      </c>
      <c r="Y29" s="58" t="s">
        <v>327</v>
      </c>
      <c r="Z29" s="58" t="s">
        <v>172</v>
      </c>
      <c r="AA29" s="90">
        <v>44421</v>
      </c>
      <c r="AB29" s="65" t="s">
        <v>332</v>
      </c>
      <c r="AC29" s="300" t="s">
        <v>329</v>
      </c>
      <c r="AD29" s="358">
        <f t="shared" si="1"/>
        <v>30</v>
      </c>
      <c r="AE29" s="65" t="s">
        <v>333</v>
      </c>
      <c r="AF29" s="6"/>
      <c r="AG29" s="6"/>
      <c r="AI29" s="7"/>
    </row>
    <row r="30" spans="1:35" ht="116.5" thickBot="1">
      <c r="A30" s="61">
        <v>1029</v>
      </c>
      <c r="B30" s="47" t="s">
        <v>174</v>
      </c>
      <c r="C30" s="47" t="s">
        <v>162</v>
      </c>
      <c r="D30" s="65" t="s">
        <v>317</v>
      </c>
      <c r="E30" s="47" t="s">
        <v>176</v>
      </c>
      <c r="F30" s="65" t="s">
        <v>334</v>
      </c>
      <c r="G30" s="65" t="s">
        <v>165</v>
      </c>
      <c r="H30" s="65" t="s">
        <v>335</v>
      </c>
      <c r="I30" s="211" t="s">
        <v>336</v>
      </c>
      <c r="J30" s="65" t="s">
        <v>337</v>
      </c>
      <c r="K30" s="65" t="s">
        <v>338</v>
      </c>
      <c r="L30" s="58" t="s">
        <v>214</v>
      </c>
      <c r="M30" s="58" t="s">
        <v>6</v>
      </c>
      <c r="N30" s="58" t="s">
        <v>339</v>
      </c>
      <c r="O30" s="47" t="s">
        <v>340</v>
      </c>
      <c r="P30" s="89">
        <v>46.586931132891799</v>
      </c>
      <c r="Q30" s="89">
        <v>-80.769922486262203</v>
      </c>
      <c r="R30" s="183">
        <v>600</v>
      </c>
      <c r="S30" s="96">
        <v>75695</v>
      </c>
      <c r="T30" s="65" t="s">
        <v>341</v>
      </c>
      <c r="U30" s="68" t="s">
        <v>317</v>
      </c>
      <c r="V30" s="189" t="s">
        <v>324</v>
      </c>
      <c r="W30" s="68" t="s">
        <v>325</v>
      </c>
      <c r="X30" s="58" t="s">
        <v>326</v>
      </c>
      <c r="Y30" s="58" t="s">
        <v>327</v>
      </c>
      <c r="Z30" s="58" t="s">
        <v>172</v>
      </c>
      <c r="AA30" s="90">
        <v>44421</v>
      </c>
      <c r="AB30" s="65" t="s">
        <v>342</v>
      </c>
      <c r="AC30" s="106" t="s">
        <v>329</v>
      </c>
      <c r="AD30" s="204">
        <f t="shared" si="1"/>
        <v>30</v>
      </c>
      <c r="AE30" s="65" t="s">
        <v>343</v>
      </c>
      <c r="AF30" s="6"/>
      <c r="AG30" s="6"/>
      <c r="AI30" s="7"/>
    </row>
    <row r="31" spans="1:35" ht="58.5" thickBot="1">
      <c r="A31" s="61">
        <v>1030</v>
      </c>
      <c r="B31" s="1449" t="s">
        <v>174</v>
      </c>
      <c r="C31" s="1449" t="s">
        <v>162</v>
      </c>
      <c r="D31" s="1448" t="s">
        <v>317</v>
      </c>
      <c r="E31" s="1449" t="s">
        <v>176</v>
      </c>
      <c r="F31" s="1448" t="s">
        <v>334</v>
      </c>
      <c r="G31" s="1448" t="s">
        <v>165</v>
      </c>
      <c r="H31" s="1448" t="s">
        <v>10996</v>
      </c>
      <c r="I31" s="1452" t="s">
        <v>10997</v>
      </c>
      <c r="J31" s="1448" t="s">
        <v>337</v>
      </c>
      <c r="K31" s="1448" t="s">
        <v>338</v>
      </c>
      <c r="L31" s="1454" t="s">
        <v>214</v>
      </c>
      <c r="M31" s="1454" t="s">
        <v>6</v>
      </c>
      <c r="N31" s="1059" t="s">
        <v>339</v>
      </c>
      <c r="O31" s="1016" t="s">
        <v>340</v>
      </c>
      <c r="P31" s="1457">
        <v>46.586931132891799</v>
      </c>
      <c r="Q31" s="1457">
        <v>-80.769922486262203</v>
      </c>
      <c r="R31" s="1458">
        <v>600</v>
      </c>
      <c r="S31" s="1460">
        <v>400</v>
      </c>
      <c r="T31" s="1017" t="s">
        <v>341</v>
      </c>
      <c r="U31" s="1461" t="s">
        <v>317</v>
      </c>
      <c r="V31" s="1463" t="s">
        <v>324</v>
      </c>
      <c r="W31" s="1461" t="s">
        <v>325</v>
      </c>
      <c r="X31" s="1454" t="s">
        <v>326</v>
      </c>
      <c r="Y31" s="1454" t="s">
        <v>327</v>
      </c>
      <c r="Z31" s="1454" t="s">
        <v>7932</v>
      </c>
      <c r="AA31" s="1466">
        <v>46064</v>
      </c>
      <c r="AB31" s="1017" t="s">
        <v>10998</v>
      </c>
      <c r="AC31" s="1442" t="s">
        <v>329</v>
      </c>
      <c r="AD31" s="1443">
        <f t="shared" si="1"/>
        <v>30</v>
      </c>
      <c r="AE31" s="65"/>
      <c r="AF31" s="11"/>
      <c r="AG31" s="6"/>
      <c r="AH31" s="4"/>
      <c r="AI31" s="7"/>
    </row>
    <row r="32" spans="1:35" ht="101.5">
      <c r="A32" s="61">
        <v>1031</v>
      </c>
      <c r="B32" s="47" t="s">
        <v>198</v>
      </c>
      <c r="C32" s="47" t="s">
        <v>162</v>
      </c>
      <c r="D32" s="65" t="s">
        <v>344</v>
      </c>
      <c r="E32" s="47" t="s">
        <v>164</v>
      </c>
      <c r="F32" s="65" t="s">
        <v>345</v>
      </c>
      <c r="G32" s="65" t="s">
        <v>346</v>
      </c>
      <c r="H32" s="65" t="s">
        <v>347</v>
      </c>
      <c r="I32" s="213" t="s">
        <v>348</v>
      </c>
      <c r="J32" s="65"/>
      <c r="K32" s="65" t="s">
        <v>349</v>
      </c>
      <c r="L32" s="58" t="s">
        <v>350</v>
      </c>
      <c r="M32" s="58" t="s">
        <v>5</v>
      </c>
      <c r="N32" s="58"/>
      <c r="O32" s="47"/>
      <c r="P32" s="89">
        <v>64.512432009549599</v>
      </c>
      <c r="Q32" s="89">
        <v>-165.426964405191</v>
      </c>
      <c r="R32" s="190" t="s">
        <v>8701</v>
      </c>
      <c r="S32" s="97">
        <f>60000*0.95</f>
        <v>57000</v>
      </c>
      <c r="T32" s="65" t="s">
        <v>351</v>
      </c>
      <c r="U32" s="68" t="s">
        <v>344</v>
      </c>
      <c r="V32" s="189" t="s">
        <v>348</v>
      </c>
      <c r="W32" s="68" t="s">
        <v>352</v>
      </c>
      <c r="X32" s="58" t="s">
        <v>350</v>
      </c>
      <c r="Y32" s="58" t="s">
        <v>5</v>
      </c>
      <c r="Z32" s="58" t="s">
        <v>172</v>
      </c>
      <c r="AA32" s="90">
        <v>45095</v>
      </c>
      <c r="AB32" s="65" t="s">
        <v>353</v>
      </c>
      <c r="AC32" s="65" t="s">
        <v>354</v>
      </c>
      <c r="AD32" s="357">
        <f t="shared" si="1"/>
        <v>22</v>
      </c>
      <c r="AE32" s="65" t="s">
        <v>355</v>
      </c>
      <c r="AF32" s="6"/>
      <c r="AG32" s="6"/>
      <c r="AI32" s="7"/>
    </row>
    <row r="33" spans="1:35" s="838" customFormat="1" ht="52.5">
      <c r="A33" s="61">
        <v>1032</v>
      </c>
      <c r="B33" s="47" t="s">
        <v>198</v>
      </c>
      <c r="C33" s="47" t="s">
        <v>162</v>
      </c>
      <c r="D33" s="65" t="s">
        <v>356</v>
      </c>
      <c r="E33" s="47" t="s">
        <v>164</v>
      </c>
      <c r="F33" s="65" t="s">
        <v>357</v>
      </c>
      <c r="G33" s="65" t="s">
        <v>165</v>
      </c>
      <c r="H33" s="65" t="s">
        <v>201</v>
      </c>
      <c r="I33" s="244" t="s">
        <v>358</v>
      </c>
      <c r="J33" s="65" t="s">
        <v>359</v>
      </c>
      <c r="K33" s="65" t="s">
        <v>360</v>
      </c>
      <c r="L33" s="58" t="s">
        <v>214</v>
      </c>
      <c r="M33" s="58" t="s">
        <v>6</v>
      </c>
      <c r="N33" s="58"/>
      <c r="O33" s="47"/>
      <c r="P33" s="250">
        <v>48.382221000000001</v>
      </c>
      <c r="Q33" s="250">
        <v>-89.246099999999998</v>
      </c>
      <c r="R33" s="197"/>
      <c r="S33" s="97"/>
      <c r="T33" s="65"/>
      <c r="U33" s="65" t="s">
        <v>356</v>
      </c>
      <c r="V33" s="243" t="s">
        <v>361</v>
      </c>
      <c r="W33" s="68" t="s">
        <v>362</v>
      </c>
      <c r="X33" s="58" t="s">
        <v>363</v>
      </c>
      <c r="Y33" s="58" t="s">
        <v>246</v>
      </c>
      <c r="Z33" s="58" t="s">
        <v>172</v>
      </c>
      <c r="AA33" s="90">
        <v>45305</v>
      </c>
      <c r="AB33" s="245" t="s">
        <v>364</v>
      </c>
      <c r="AC33" s="300" t="s">
        <v>365</v>
      </c>
      <c r="AD33" s="1053">
        <f t="shared" si="1"/>
        <v>24</v>
      </c>
      <c r="AE33" s="65" t="s">
        <v>366</v>
      </c>
      <c r="AF33" s="6"/>
      <c r="AG33" s="6"/>
      <c r="AH33" s="6"/>
      <c r="AI33" s="7"/>
    </row>
    <row r="34" spans="1:35" s="859" customFormat="1" ht="72.5">
      <c r="A34" s="61">
        <v>1033</v>
      </c>
      <c r="B34" s="47" t="s">
        <v>198</v>
      </c>
      <c r="C34" s="47" t="s">
        <v>162</v>
      </c>
      <c r="D34" s="65" t="s">
        <v>367</v>
      </c>
      <c r="E34" s="47" t="s">
        <v>164</v>
      </c>
      <c r="F34" s="65" t="s">
        <v>368</v>
      </c>
      <c r="G34" s="65" t="s">
        <v>165</v>
      </c>
      <c r="H34" s="65" t="s">
        <v>211</v>
      </c>
      <c r="I34" s="224" t="s">
        <v>369</v>
      </c>
      <c r="J34" s="65"/>
      <c r="K34" s="65" t="s">
        <v>370</v>
      </c>
      <c r="L34" s="58" t="s">
        <v>227</v>
      </c>
      <c r="M34" s="58" t="s">
        <v>6</v>
      </c>
      <c r="N34" s="58" t="s">
        <v>371</v>
      </c>
      <c r="O34" s="47"/>
      <c r="P34" s="89">
        <v>58.474410542305598</v>
      </c>
      <c r="Q34" s="89">
        <v>-128.85263188822299</v>
      </c>
      <c r="R34" s="197">
        <v>9</v>
      </c>
      <c r="S34" s="97">
        <v>33000</v>
      </c>
      <c r="T34" s="65" t="s">
        <v>289</v>
      </c>
      <c r="U34" s="65" t="s">
        <v>372</v>
      </c>
      <c r="V34" s="224" t="s">
        <v>373</v>
      </c>
      <c r="W34" s="65" t="s">
        <v>374</v>
      </c>
      <c r="X34" s="47" t="s">
        <v>375</v>
      </c>
      <c r="Y34" s="47" t="s">
        <v>376</v>
      </c>
      <c r="Z34" s="58" t="s">
        <v>172</v>
      </c>
      <c r="AA34" s="90">
        <v>45095</v>
      </c>
      <c r="AB34" s="65" t="s">
        <v>377</v>
      </c>
      <c r="AC34" s="106" t="s">
        <v>378</v>
      </c>
      <c r="AD34" s="204">
        <f t="shared" si="1"/>
        <v>23</v>
      </c>
      <c r="AE34" s="65" t="s">
        <v>379</v>
      </c>
      <c r="AF34" s="6"/>
      <c r="AG34" s="6"/>
      <c r="AH34" s="6"/>
      <c r="AI34" s="7"/>
    </row>
    <row r="35" spans="1:35" ht="72.5">
      <c r="A35" s="61">
        <v>1034</v>
      </c>
      <c r="B35" s="47" t="s">
        <v>198</v>
      </c>
      <c r="C35" s="47" t="s">
        <v>162</v>
      </c>
      <c r="D35" s="65" t="s">
        <v>367</v>
      </c>
      <c r="E35" s="47" t="s">
        <v>164</v>
      </c>
      <c r="F35" s="65" t="s">
        <v>368</v>
      </c>
      <c r="G35" s="65" t="s">
        <v>165</v>
      </c>
      <c r="H35" s="65" t="s">
        <v>330</v>
      </c>
      <c r="I35" s="224" t="s">
        <v>369</v>
      </c>
      <c r="J35" s="65"/>
      <c r="K35" s="65" t="s">
        <v>370</v>
      </c>
      <c r="L35" s="58" t="s">
        <v>227</v>
      </c>
      <c r="M35" s="58" t="s">
        <v>6</v>
      </c>
      <c r="N35" s="58" t="s">
        <v>371</v>
      </c>
      <c r="O35" s="47"/>
      <c r="P35" s="89">
        <v>58.474410542305598</v>
      </c>
      <c r="Q35" s="89">
        <v>-128.85263188822299</v>
      </c>
      <c r="R35" s="197">
        <v>9</v>
      </c>
      <c r="S35" s="97">
        <v>1800</v>
      </c>
      <c r="T35" s="65" t="s">
        <v>331</v>
      </c>
      <c r="U35" s="65" t="s">
        <v>372</v>
      </c>
      <c r="V35" s="224" t="s">
        <v>373</v>
      </c>
      <c r="W35" s="65" t="s">
        <v>374</v>
      </c>
      <c r="X35" s="47" t="s">
        <v>375</v>
      </c>
      <c r="Y35" s="47" t="s">
        <v>376</v>
      </c>
      <c r="Z35" s="58" t="s">
        <v>172</v>
      </c>
      <c r="AA35" s="90">
        <v>45095</v>
      </c>
      <c r="AB35" s="65" t="s">
        <v>377</v>
      </c>
      <c r="AC35" s="300" t="s">
        <v>378</v>
      </c>
      <c r="AD35" s="358">
        <f t="shared" si="1"/>
        <v>23</v>
      </c>
      <c r="AE35" s="65" t="s">
        <v>379</v>
      </c>
      <c r="AF35" s="6"/>
      <c r="AG35" s="6"/>
      <c r="AI35" s="7"/>
    </row>
    <row r="36" spans="1:35" ht="87">
      <c r="A36" s="61">
        <v>1035</v>
      </c>
      <c r="B36" s="1016" t="s">
        <v>161</v>
      </c>
      <c r="C36" s="1016" t="s">
        <v>162</v>
      </c>
      <c r="D36" s="1017" t="s">
        <v>9288</v>
      </c>
      <c r="E36" s="1016" t="s">
        <v>164</v>
      </c>
      <c r="F36" s="1017" t="s">
        <v>9289</v>
      </c>
      <c r="G36" s="1017" t="s">
        <v>166</v>
      </c>
      <c r="H36" s="1017" t="s">
        <v>166</v>
      </c>
      <c r="I36" s="1133" t="s">
        <v>9290</v>
      </c>
      <c r="J36" s="1017"/>
      <c r="K36" s="1017"/>
      <c r="L36" s="1059" t="s">
        <v>182</v>
      </c>
      <c r="M36" s="1059" t="s">
        <v>5</v>
      </c>
      <c r="N36" s="1059"/>
      <c r="O36" s="1016"/>
      <c r="P36" s="1060"/>
      <c r="Q36" s="1060"/>
      <c r="R36" s="1061"/>
      <c r="S36" s="1062"/>
      <c r="T36" s="1017"/>
      <c r="U36" s="1017" t="s">
        <v>9291</v>
      </c>
      <c r="V36" s="1134" t="s">
        <v>9290</v>
      </c>
      <c r="W36" s="1063" t="s">
        <v>9292</v>
      </c>
      <c r="X36" s="1059" t="s">
        <v>9293</v>
      </c>
      <c r="Y36" s="1059" t="s">
        <v>6385</v>
      </c>
      <c r="Z36" s="1064" t="s">
        <v>7932</v>
      </c>
      <c r="AA36" s="1064">
        <v>45872</v>
      </c>
      <c r="AB36" s="1017" t="s">
        <v>9294</v>
      </c>
      <c r="AC36" s="1338" t="s">
        <v>9295</v>
      </c>
      <c r="AD36" s="1065">
        <f t="shared" si="1"/>
        <v>24</v>
      </c>
      <c r="AE36" s="1026" t="s">
        <v>9296</v>
      </c>
      <c r="AF36" s="11"/>
      <c r="AH36" s="4"/>
      <c r="AI36" s="7"/>
    </row>
    <row r="37" spans="1:35" ht="43.5">
      <c r="A37" s="61">
        <v>1036</v>
      </c>
      <c r="B37" s="1016" t="s">
        <v>198</v>
      </c>
      <c r="C37" s="1016" t="s">
        <v>162</v>
      </c>
      <c r="D37" s="1017" t="s">
        <v>1140</v>
      </c>
      <c r="E37" s="1016" t="s">
        <v>164</v>
      </c>
      <c r="F37" s="1026" t="s">
        <v>11137</v>
      </c>
      <c r="G37" s="1017" t="s">
        <v>8218</v>
      </c>
      <c r="H37" s="1017" t="s">
        <v>11138</v>
      </c>
      <c r="I37" s="1133" t="s">
        <v>11139</v>
      </c>
      <c r="J37" s="1017" t="s">
        <v>11140</v>
      </c>
      <c r="K37" s="1017" t="s">
        <v>11141</v>
      </c>
      <c r="L37" s="1059" t="s">
        <v>182</v>
      </c>
      <c r="M37" s="1059" t="s">
        <v>5</v>
      </c>
      <c r="N37" s="1059">
        <v>89010</v>
      </c>
      <c r="O37" s="1016" t="s">
        <v>11142</v>
      </c>
      <c r="P37" s="1060">
        <v>37.864699999999999</v>
      </c>
      <c r="Q37" s="1060">
        <v>-117.82850000000001</v>
      </c>
      <c r="R37" s="1142">
        <v>600</v>
      </c>
      <c r="S37" s="1148">
        <v>24500</v>
      </c>
      <c r="T37" s="1017" t="s">
        <v>184</v>
      </c>
      <c r="U37" s="1017" t="s">
        <v>1140</v>
      </c>
      <c r="V37" s="1134" t="s">
        <v>1142</v>
      </c>
      <c r="W37" s="1063" t="s">
        <v>11143</v>
      </c>
      <c r="X37" s="1059" t="s">
        <v>603</v>
      </c>
      <c r="Y37" s="1059" t="s">
        <v>246</v>
      </c>
      <c r="Z37" s="1059" t="s">
        <v>7932</v>
      </c>
      <c r="AA37" s="1064">
        <v>46093</v>
      </c>
      <c r="AB37" s="1017" t="s">
        <v>11145</v>
      </c>
      <c r="AC37" s="1469" t="s">
        <v>11144</v>
      </c>
      <c r="AD37" s="1339">
        <f t="shared" si="1"/>
        <v>20</v>
      </c>
      <c r="AE37" s="65"/>
      <c r="AF37" s="11"/>
      <c r="AG37" s="6"/>
      <c r="AH37" s="4"/>
      <c r="AI37" s="7"/>
    </row>
    <row r="38" spans="1:35" ht="58">
      <c r="A38" s="61">
        <v>1037</v>
      </c>
      <c r="B38" s="47" t="s">
        <v>174</v>
      </c>
      <c r="C38" s="47" t="s">
        <v>162</v>
      </c>
      <c r="D38" s="65" t="s">
        <v>380</v>
      </c>
      <c r="E38" s="47" t="s">
        <v>176</v>
      </c>
      <c r="F38" s="65" t="s">
        <v>381</v>
      </c>
      <c r="G38" s="65" t="s">
        <v>346</v>
      </c>
      <c r="H38" s="65" t="s">
        <v>382</v>
      </c>
      <c r="I38" s="375" t="s">
        <v>383</v>
      </c>
      <c r="J38" s="65" t="s">
        <v>384</v>
      </c>
      <c r="K38" s="65" t="s">
        <v>385</v>
      </c>
      <c r="L38" s="58" t="s">
        <v>386</v>
      </c>
      <c r="M38" s="58" t="s">
        <v>5</v>
      </c>
      <c r="N38" s="58">
        <v>84601</v>
      </c>
      <c r="O38" s="47" t="s">
        <v>387</v>
      </c>
      <c r="P38" s="89">
        <v>40.224980320837297</v>
      </c>
      <c r="Q38" s="89">
        <v>-111.713837003827</v>
      </c>
      <c r="R38" s="127">
        <v>11</v>
      </c>
      <c r="S38" s="97">
        <v>2000</v>
      </c>
      <c r="T38" s="68" t="s">
        <v>388</v>
      </c>
      <c r="U38" s="65" t="s">
        <v>380</v>
      </c>
      <c r="V38" s="362" t="s">
        <v>383</v>
      </c>
      <c r="W38" s="65" t="s">
        <v>385</v>
      </c>
      <c r="X38" s="47" t="s">
        <v>386</v>
      </c>
      <c r="Y38" s="47" t="s">
        <v>5</v>
      </c>
      <c r="Z38" s="58" t="s">
        <v>172</v>
      </c>
      <c r="AA38" s="90">
        <v>45289</v>
      </c>
      <c r="AB38" s="65" t="s">
        <v>389</v>
      </c>
      <c r="AC38" s="298" t="s">
        <v>390</v>
      </c>
      <c r="AD38" s="204">
        <f t="shared" si="1"/>
        <v>28</v>
      </c>
      <c r="AE38" s="65" t="s">
        <v>391</v>
      </c>
      <c r="AF38" s="6"/>
      <c r="AG38" s="6"/>
      <c r="AI38" s="7"/>
    </row>
    <row r="39" spans="1:35" ht="72.5">
      <c r="A39" s="61">
        <v>1038</v>
      </c>
      <c r="B39" s="47" t="s">
        <v>392</v>
      </c>
      <c r="C39" s="47" t="s">
        <v>162</v>
      </c>
      <c r="D39" s="65" t="s">
        <v>393</v>
      </c>
      <c r="E39" s="47" t="s">
        <v>164</v>
      </c>
      <c r="F39" s="65" t="s">
        <v>394</v>
      </c>
      <c r="G39" s="65" t="s">
        <v>165</v>
      </c>
      <c r="H39" s="65" t="s">
        <v>330</v>
      </c>
      <c r="I39" s="224" t="s">
        <v>395</v>
      </c>
      <c r="J39" s="65"/>
      <c r="K39" s="65" t="s">
        <v>396</v>
      </c>
      <c r="L39" s="58" t="s">
        <v>113</v>
      </c>
      <c r="M39" s="58" t="s">
        <v>5</v>
      </c>
      <c r="N39" s="58"/>
      <c r="O39" s="47" t="s">
        <v>397</v>
      </c>
      <c r="P39" s="89">
        <v>45.1306766849941</v>
      </c>
      <c r="Q39" s="89">
        <v>-114.3615808717</v>
      </c>
      <c r="R39" s="197">
        <v>38</v>
      </c>
      <c r="S39" s="97">
        <v>1915</v>
      </c>
      <c r="T39" s="65" t="s">
        <v>289</v>
      </c>
      <c r="U39" s="68" t="s">
        <v>393</v>
      </c>
      <c r="V39" s="224" t="s">
        <v>398</v>
      </c>
      <c r="W39" s="68" t="s">
        <v>399</v>
      </c>
      <c r="X39" s="58" t="s">
        <v>400</v>
      </c>
      <c r="Y39" s="58" t="s">
        <v>246</v>
      </c>
      <c r="Z39" s="58" t="s">
        <v>172</v>
      </c>
      <c r="AA39" s="90">
        <v>45092</v>
      </c>
      <c r="AB39" s="65" t="s">
        <v>401</v>
      </c>
      <c r="AC39" s="300" t="s">
        <v>402</v>
      </c>
      <c r="AD39" s="358">
        <f t="shared" si="1"/>
        <v>28</v>
      </c>
      <c r="AE39" s="65" t="s">
        <v>403</v>
      </c>
      <c r="AF39" s="6"/>
      <c r="AG39" s="6"/>
      <c r="AI39" s="7"/>
    </row>
    <row r="40" spans="1:35" ht="116">
      <c r="A40" s="61">
        <v>1039</v>
      </c>
      <c r="B40" s="311" t="s">
        <v>198</v>
      </c>
      <c r="C40" s="311" t="s">
        <v>162</v>
      </c>
      <c r="D40" s="311" t="s">
        <v>404</v>
      </c>
      <c r="E40" s="47" t="s">
        <v>164</v>
      </c>
      <c r="F40" s="310" t="s">
        <v>405</v>
      </c>
      <c r="G40" s="310" t="s">
        <v>165</v>
      </c>
      <c r="H40" s="310" t="s">
        <v>166</v>
      </c>
      <c r="I40" s="313" t="s">
        <v>406</v>
      </c>
      <c r="J40" s="311" t="s">
        <v>407</v>
      </c>
      <c r="K40" s="311" t="s">
        <v>408</v>
      </c>
      <c r="L40" s="311" t="s">
        <v>182</v>
      </c>
      <c r="M40" s="311" t="s">
        <v>5</v>
      </c>
      <c r="N40" s="311"/>
      <c r="O40" s="311"/>
      <c r="P40" s="317">
        <v>42.001389000000003</v>
      </c>
      <c r="Q40" s="317">
        <v>-117.996667</v>
      </c>
      <c r="R40" s="311">
        <v>5</v>
      </c>
      <c r="S40" s="320">
        <f>21500000/43/5.23</f>
        <v>95602.29445506692</v>
      </c>
      <c r="T40" s="65" t="s">
        <v>184</v>
      </c>
      <c r="U40" s="311" t="s">
        <v>404</v>
      </c>
      <c r="V40" s="322" t="s">
        <v>406</v>
      </c>
      <c r="W40" s="311" t="s">
        <v>409</v>
      </c>
      <c r="X40" s="311" t="s">
        <v>410</v>
      </c>
      <c r="Y40" s="58" t="s">
        <v>246</v>
      </c>
      <c r="Z40" s="328" t="s">
        <v>172</v>
      </c>
      <c r="AA40" s="325">
        <v>45289</v>
      </c>
      <c r="AB40" s="310" t="s">
        <v>411</v>
      </c>
      <c r="AC40" s="1548" t="s">
        <v>412</v>
      </c>
      <c r="AD40" s="357">
        <f t="shared" si="1"/>
        <v>22</v>
      </c>
      <c r="AE40" s="232" t="s">
        <v>413</v>
      </c>
      <c r="AF40" s="6"/>
      <c r="AG40" s="6"/>
      <c r="AI40" s="7"/>
    </row>
    <row r="41" spans="1:35" ht="232">
      <c r="A41" s="61">
        <v>1040</v>
      </c>
      <c r="B41" s="1016" t="s">
        <v>198</v>
      </c>
      <c r="C41" s="1017" t="s">
        <v>162</v>
      </c>
      <c r="D41" s="1017" t="s">
        <v>414</v>
      </c>
      <c r="E41" s="1016" t="s">
        <v>164</v>
      </c>
      <c r="F41" s="1017" t="s">
        <v>414</v>
      </c>
      <c r="G41" s="1017" t="s">
        <v>165</v>
      </c>
      <c r="H41" s="1017" t="s">
        <v>166</v>
      </c>
      <c r="I41" s="1138" t="s">
        <v>415</v>
      </c>
      <c r="J41" s="1017"/>
      <c r="K41" s="1016" t="s">
        <v>11159</v>
      </c>
      <c r="L41" s="1017" t="s">
        <v>386</v>
      </c>
      <c r="M41" s="1017" t="s">
        <v>5</v>
      </c>
      <c r="N41" s="1017">
        <v>94607</v>
      </c>
      <c r="O41" s="1017" t="s">
        <v>417</v>
      </c>
      <c r="P41" s="1281">
        <v>41.558967446771597</v>
      </c>
      <c r="Q41" s="1281">
        <v>-113.156362318945</v>
      </c>
      <c r="R41" s="1281" t="s">
        <v>8693</v>
      </c>
      <c r="S41" s="1281"/>
      <c r="T41" s="1017"/>
      <c r="U41" s="1017" t="s">
        <v>414</v>
      </c>
      <c r="V41" s="1138" t="s">
        <v>415</v>
      </c>
      <c r="W41" s="1017" t="s">
        <v>416</v>
      </c>
      <c r="X41" s="1017" t="s">
        <v>170</v>
      </c>
      <c r="Y41" s="1017" t="s">
        <v>5</v>
      </c>
      <c r="Z41" s="1016" t="s">
        <v>8379</v>
      </c>
      <c r="AA41" s="1113" t="s">
        <v>11160</v>
      </c>
      <c r="AB41" s="1017" t="s">
        <v>418</v>
      </c>
      <c r="AC41" s="1469" t="s">
        <v>419</v>
      </c>
      <c r="AD41" s="1339">
        <f t="shared" si="1"/>
        <v>17</v>
      </c>
      <c r="AE41" s="1017" t="s">
        <v>11161</v>
      </c>
      <c r="AF41" s="11"/>
      <c r="AG41" s="6"/>
      <c r="AI41" s="7"/>
    </row>
    <row r="42" spans="1:35" ht="101.5">
      <c r="A42" s="61">
        <v>1041</v>
      </c>
      <c r="B42" s="1016" t="s">
        <v>392</v>
      </c>
      <c r="C42" s="1016" t="s">
        <v>162</v>
      </c>
      <c r="D42" s="1017" t="s">
        <v>420</v>
      </c>
      <c r="E42" s="1016" t="s">
        <v>164</v>
      </c>
      <c r="F42" s="1017" t="s">
        <v>421</v>
      </c>
      <c r="G42" s="1017" t="s">
        <v>165</v>
      </c>
      <c r="H42" s="1017" t="s">
        <v>10983</v>
      </c>
      <c r="I42" s="1138" t="s">
        <v>422</v>
      </c>
      <c r="J42" s="1017" t="s">
        <v>423</v>
      </c>
      <c r="K42" s="1017" t="s">
        <v>424</v>
      </c>
      <c r="L42" s="1059" t="s">
        <v>182</v>
      </c>
      <c r="M42" s="1059" t="s">
        <v>5</v>
      </c>
      <c r="N42" s="1059"/>
      <c r="O42" s="1016" t="s">
        <v>425</v>
      </c>
      <c r="P42" s="1060">
        <v>41.569975461099098</v>
      </c>
      <c r="Q42" s="1060">
        <v>-117.785810940654</v>
      </c>
      <c r="R42" s="1142">
        <v>65</v>
      </c>
      <c r="S42" s="1148">
        <v>5640</v>
      </c>
      <c r="T42" s="1063" t="s">
        <v>184</v>
      </c>
      <c r="U42" s="1017" t="s">
        <v>426</v>
      </c>
      <c r="V42" s="1138" t="s">
        <v>427</v>
      </c>
      <c r="W42" s="1063" t="s">
        <v>226</v>
      </c>
      <c r="X42" s="1059" t="s">
        <v>227</v>
      </c>
      <c r="Y42" s="1059" t="s">
        <v>6</v>
      </c>
      <c r="Z42" s="1059" t="s">
        <v>8379</v>
      </c>
      <c r="AA42" s="1064" t="s">
        <v>11124</v>
      </c>
      <c r="AB42" s="1017" t="s">
        <v>428</v>
      </c>
      <c r="AC42" s="1471" t="s">
        <v>429</v>
      </c>
      <c r="AD42" s="1065">
        <f t="shared" si="1"/>
        <v>27</v>
      </c>
      <c r="AE42" s="1017" t="s">
        <v>11132</v>
      </c>
      <c r="AF42" s="11"/>
      <c r="AG42" s="6"/>
      <c r="AI42" s="7"/>
    </row>
    <row r="43" spans="1:35" ht="72.5">
      <c r="A43" s="61">
        <v>1042</v>
      </c>
      <c r="B43" s="823" t="s">
        <v>161</v>
      </c>
      <c r="C43" s="823" t="s">
        <v>162</v>
      </c>
      <c r="D43" s="824" t="s">
        <v>8451</v>
      </c>
      <c r="E43" s="823" t="s">
        <v>164</v>
      </c>
      <c r="F43" s="824" t="s">
        <v>8452</v>
      </c>
      <c r="G43" s="824" t="s">
        <v>8383</v>
      </c>
      <c r="H43" s="824" t="s">
        <v>8453</v>
      </c>
      <c r="I43" s="839" t="s">
        <v>8454</v>
      </c>
      <c r="J43" s="824"/>
      <c r="K43" s="824" t="s">
        <v>8455</v>
      </c>
      <c r="L43" s="826" t="s">
        <v>997</v>
      </c>
      <c r="M43" s="826" t="s">
        <v>6</v>
      </c>
      <c r="N43" s="826" t="s">
        <v>8456</v>
      </c>
      <c r="O43" s="823"/>
      <c r="P43" s="825">
        <v>54.5</v>
      </c>
      <c r="Q43" s="827">
        <v>-118.5</v>
      </c>
      <c r="R43" s="840">
        <v>4</v>
      </c>
      <c r="S43" s="841">
        <v>34005</v>
      </c>
      <c r="T43" s="824" t="s">
        <v>184</v>
      </c>
      <c r="U43" s="824" t="s">
        <v>8451</v>
      </c>
      <c r="V43" s="842" t="s">
        <v>8454</v>
      </c>
      <c r="W43" s="830" t="s">
        <v>1000</v>
      </c>
      <c r="X43" s="826" t="s">
        <v>997</v>
      </c>
      <c r="Y43" s="826" t="s">
        <v>6</v>
      </c>
      <c r="Z43" s="826" t="s">
        <v>7932</v>
      </c>
      <c r="AA43" s="831">
        <v>45649</v>
      </c>
      <c r="AB43" s="843" t="s">
        <v>8457</v>
      </c>
      <c r="AC43" s="844" t="s">
        <v>8966</v>
      </c>
      <c r="AD43" s="832">
        <f t="shared" si="1"/>
        <v>21</v>
      </c>
      <c r="AE43" s="845" t="s">
        <v>8459</v>
      </c>
      <c r="AF43" s="834"/>
      <c r="AG43" s="838"/>
      <c r="AH43" s="846"/>
      <c r="AI43" s="837"/>
    </row>
    <row r="44" spans="1:35" s="859" customFormat="1" ht="72.5">
      <c r="A44" s="61">
        <v>1043</v>
      </c>
      <c r="B44" s="848" t="s">
        <v>161</v>
      </c>
      <c r="C44" s="848" t="s">
        <v>162</v>
      </c>
      <c r="D44" s="304" t="s">
        <v>8451</v>
      </c>
      <c r="E44" s="848" t="s">
        <v>164</v>
      </c>
      <c r="F44" s="304" t="s">
        <v>8460</v>
      </c>
      <c r="G44" s="304" t="s">
        <v>8383</v>
      </c>
      <c r="H44" s="304" t="s">
        <v>8453</v>
      </c>
      <c r="I44" s="849" t="s">
        <v>8454</v>
      </c>
      <c r="J44" s="304"/>
      <c r="K44" s="304" t="s">
        <v>8461</v>
      </c>
      <c r="L44" s="850" t="s">
        <v>997</v>
      </c>
      <c r="M44" s="850" t="s">
        <v>6</v>
      </c>
      <c r="N44" s="850" t="s">
        <v>8462</v>
      </c>
      <c r="O44" s="848"/>
      <c r="P44" s="851">
        <v>54.411680165200202</v>
      </c>
      <c r="Q44" s="851">
        <v>-116.807765738542</v>
      </c>
      <c r="R44" s="852">
        <v>4</v>
      </c>
      <c r="S44" s="853"/>
      <c r="T44" s="304"/>
      <c r="U44" s="304" t="s">
        <v>8451</v>
      </c>
      <c r="V44" s="854" t="s">
        <v>8454</v>
      </c>
      <c r="W44" s="855" t="s">
        <v>1000</v>
      </c>
      <c r="X44" s="850" t="s">
        <v>997</v>
      </c>
      <c r="Y44" s="850" t="s">
        <v>6</v>
      </c>
      <c r="Z44" s="850" t="s">
        <v>7932</v>
      </c>
      <c r="AA44" s="856">
        <v>45667</v>
      </c>
      <c r="AB44" s="857" t="s">
        <v>8463</v>
      </c>
      <c r="AC44" s="1051" t="s">
        <v>8458</v>
      </c>
      <c r="AD44" s="1549">
        <f t="shared" si="1"/>
        <v>20</v>
      </c>
      <c r="AE44" s="307" t="s">
        <v>8464</v>
      </c>
      <c r="AF44" s="858"/>
      <c r="AH44" s="860"/>
      <c r="AI44" s="861"/>
    </row>
    <row r="45" spans="1:35" ht="58">
      <c r="A45" s="61">
        <v>1044</v>
      </c>
      <c r="B45" s="47" t="s">
        <v>174</v>
      </c>
      <c r="C45" s="47" t="s">
        <v>162</v>
      </c>
      <c r="D45" s="65" t="s">
        <v>431</v>
      </c>
      <c r="E45" s="47" t="s">
        <v>164</v>
      </c>
      <c r="F45" s="65" t="s">
        <v>432</v>
      </c>
      <c r="G45" s="65" t="s">
        <v>165</v>
      </c>
      <c r="H45" s="65" t="s">
        <v>433</v>
      </c>
      <c r="I45" s="213" t="s">
        <v>434</v>
      </c>
      <c r="J45" s="65"/>
      <c r="K45" s="65" t="s">
        <v>435</v>
      </c>
      <c r="L45" s="58" t="s">
        <v>436</v>
      </c>
      <c r="M45" s="58" t="s">
        <v>5</v>
      </c>
      <c r="N45" s="58"/>
      <c r="O45" s="47" t="s">
        <v>437</v>
      </c>
      <c r="P45" s="89">
        <v>46.750161705646597</v>
      </c>
      <c r="Q45" s="89">
        <v>-87.899989273491897</v>
      </c>
      <c r="R45" s="183">
        <v>200</v>
      </c>
      <c r="S45" s="96">
        <v>19000</v>
      </c>
      <c r="T45" s="65" t="s">
        <v>289</v>
      </c>
      <c r="U45" s="68" t="s">
        <v>431</v>
      </c>
      <c r="V45" s="189" t="s">
        <v>438</v>
      </c>
      <c r="W45" s="68" t="s">
        <v>217</v>
      </c>
      <c r="X45" s="58" t="s">
        <v>214</v>
      </c>
      <c r="Y45" s="58" t="s">
        <v>6</v>
      </c>
      <c r="Z45" s="47" t="s">
        <v>172</v>
      </c>
      <c r="AA45" s="90">
        <v>44422</v>
      </c>
      <c r="AB45" s="65" t="s">
        <v>439</v>
      </c>
      <c r="AC45" s="65" t="s">
        <v>440</v>
      </c>
      <c r="AD45" s="357">
        <f t="shared" si="1"/>
        <v>22</v>
      </c>
      <c r="AE45" s="65" t="s">
        <v>441</v>
      </c>
      <c r="AF45" s="11"/>
      <c r="AG45" s="6"/>
      <c r="AI45" s="7"/>
    </row>
    <row r="46" spans="1:35" ht="72.5">
      <c r="A46" s="61">
        <v>1045</v>
      </c>
      <c r="B46" s="47" t="s">
        <v>174</v>
      </c>
      <c r="C46" s="47" t="s">
        <v>162</v>
      </c>
      <c r="D46" s="65" t="s">
        <v>431</v>
      </c>
      <c r="E46" s="47" t="s">
        <v>164</v>
      </c>
      <c r="F46" s="65" t="s">
        <v>442</v>
      </c>
      <c r="G46" s="65" t="s">
        <v>165</v>
      </c>
      <c r="H46" s="65" t="s">
        <v>211</v>
      </c>
      <c r="I46" s="224" t="s">
        <v>434</v>
      </c>
      <c r="J46" s="65" t="s">
        <v>443</v>
      </c>
      <c r="K46" s="65" t="s">
        <v>444</v>
      </c>
      <c r="L46" s="58" t="s">
        <v>436</v>
      </c>
      <c r="M46" s="58" t="s">
        <v>5</v>
      </c>
      <c r="N46" s="58">
        <v>49814</v>
      </c>
      <c r="O46" s="47" t="s">
        <v>437</v>
      </c>
      <c r="P46" s="89">
        <v>46.484071153945202</v>
      </c>
      <c r="Q46" s="89">
        <v>-87.898236015829994</v>
      </c>
      <c r="R46" s="183">
        <v>200</v>
      </c>
      <c r="S46" s="96">
        <v>19000</v>
      </c>
      <c r="T46" s="65" t="s">
        <v>289</v>
      </c>
      <c r="U46" s="68" t="s">
        <v>431</v>
      </c>
      <c r="V46" s="225" t="s">
        <v>438</v>
      </c>
      <c r="W46" s="68" t="s">
        <v>217</v>
      </c>
      <c r="X46" s="58" t="s">
        <v>214</v>
      </c>
      <c r="Y46" s="58" t="s">
        <v>6</v>
      </c>
      <c r="Z46" s="47" t="s">
        <v>172</v>
      </c>
      <c r="AA46" s="90">
        <v>44422</v>
      </c>
      <c r="AB46" s="65" t="s">
        <v>445</v>
      </c>
      <c r="AC46" s="298" t="s">
        <v>440</v>
      </c>
      <c r="AD46" s="358">
        <f t="shared" si="1"/>
        <v>22</v>
      </c>
      <c r="AE46" s="65" t="s">
        <v>446</v>
      </c>
      <c r="AF46" s="11"/>
      <c r="AG46" s="6"/>
      <c r="AI46" s="7"/>
    </row>
    <row r="47" spans="1:35" s="838" customFormat="1" ht="72.5">
      <c r="A47" s="61">
        <v>1046</v>
      </c>
      <c r="B47" s="47" t="s">
        <v>161</v>
      </c>
      <c r="C47" s="47" t="s">
        <v>162</v>
      </c>
      <c r="D47" s="65" t="s">
        <v>447</v>
      </c>
      <c r="E47" s="47" t="s">
        <v>164</v>
      </c>
      <c r="F47" s="65" t="s">
        <v>460</v>
      </c>
      <c r="G47" s="65" t="s">
        <v>165</v>
      </c>
      <c r="H47" s="65" t="s">
        <v>449</v>
      </c>
      <c r="I47" s="224" t="s">
        <v>450</v>
      </c>
      <c r="J47" s="65" t="s">
        <v>461</v>
      </c>
      <c r="K47" s="65" t="s">
        <v>462</v>
      </c>
      <c r="L47" s="58" t="s">
        <v>453</v>
      </c>
      <c r="M47" s="58" t="s">
        <v>6</v>
      </c>
      <c r="N47" s="58"/>
      <c r="O47" s="58" t="s">
        <v>454</v>
      </c>
      <c r="P47" s="89">
        <v>46.200426295978701</v>
      </c>
      <c r="Q47" s="89">
        <v>-67.6328207176917</v>
      </c>
      <c r="R47" s="197"/>
      <c r="S47" s="97"/>
      <c r="T47" s="65"/>
      <c r="U47" s="68" t="s">
        <v>447</v>
      </c>
      <c r="V47" s="224" t="s">
        <v>450</v>
      </c>
      <c r="W47" s="68" t="s">
        <v>456</v>
      </c>
      <c r="X47" s="58" t="s">
        <v>149</v>
      </c>
      <c r="Y47" s="58" t="s">
        <v>6</v>
      </c>
      <c r="Z47" s="58" t="s">
        <v>172</v>
      </c>
      <c r="AA47" s="90">
        <v>44422</v>
      </c>
      <c r="AB47" s="65" t="s">
        <v>463</v>
      </c>
      <c r="AC47" s="65" t="s">
        <v>458</v>
      </c>
      <c r="AD47" s="357">
        <f t="shared" si="1"/>
        <v>22</v>
      </c>
      <c r="AE47" s="65" t="s">
        <v>464</v>
      </c>
      <c r="AF47" s="11"/>
      <c r="AG47" s="6"/>
      <c r="AH47" s="6"/>
      <c r="AI47" s="7"/>
    </row>
    <row r="48" spans="1:35" ht="58">
      <c r="A48" s="61">
        <v>1047</v>
      </c>
      <c r="B48" s="47" t="s">
        <v>161</v>
      </c>
      <c r="C48" s="47" t="s">
        <v>162</v>
      </c>
      <c r="D48" s="65" t="s">
        <v>447</v>
      </c>
      <c r="E48" s="47" t="s">
        <v>164</v>
      </c>
      <c r="F48" s="65" t="s">
        <v>465</v>
      </c>
      <c r="G48" s="65" t="s">
        <v>346</v>
      </c>
      <c r="H48" s="65" t="s">
        <v>466</v>
      </c>
      <c r="I48" s="224" t="s">
        <v>450</v>
      </c>
      <c r="J48" s="65" t="s">
        <v>467</v>
      </c>
      <c r="K48" s="65" t="s">
        <v>468</v>
      </c>
      <c r="L48" s="58" t="s">
        <v>149</v>
      </c>
      <c r="M48" s="58" t="s">
        <v>6</v>
      </c>
      <c r="N48" s="58"/>
      <c r="O48" s="58" t="s">
        <v>454</v>
      </c>
      <c r="P48" s="89">
        <v>46.5492379916424</v>
      </c>
      <c r="Q48" s="89">
        <v>-75.504014390923501</v>
      </c>
      <c r="R48" s="197"/>
      <c r="S48" s="97"/>
      <c r="T48" s="65"/>
      <c r="U48" s="68" t="s">
        <v>447</v>
      </c>
      <c r="V48" s="224" t="s">
        <v>450</v>
      </c>
      <c r="W48" s="68" t="s">
        <v>456</v>
      </c>
      <c r="X48" s="58" t="s">
        <v>149</v>
      </c>
      <c r="Y48" s="58" t="s">
        <v>6</v>
      </c>
      <c r="Z48" s="58" t="s">
        <v>172</v>
      </c>
      <c r="AA48" s="90">
        <v>44422</v>
      </c>
      <c r="AB48" s="65" t="s">
        <v>469</v>
      </c>
      <c r="AC48" s="300" t="s">
        <v>470</v>
      </c>
      <c r="AD48" s="358">
        <f t="shared" si="1"/>
        <v>23</v>
      </c>
      <c r="AE48" s="65" t="s">
        <v>471</v>
      </c>
      <c r="AF48" s="11"/>
      <c r="AG48" s="6"/>
      <c r="AI48" s="7"/>
    </row>
    <row r="49" spans="1:35" ht="87">
      <c r="A49" s="61">
        <v>1048</v>
      </c>
      <c r="B49" s="47" t="s">
        <v>161</v>
      </c>
      <c r="C49" s="47" t="s">
        <v>162</v>
      </c>
      <c r="D49" s="65" t="s">
        <v>447</v>
      </c>
      <c r="E49" s="47" t="s">
        <v>164</v>
      </c>
      <c r="F49" s="65" t="s">
        <v>448</v>
      </c>
      <c r="G49" s="65" t="s">
        <v>165</v>
      </c>
      <c r="H49" s="65" t="s">
        <v>449</v>
      </c>
      <c r="I49" s="224" t="s">
        <v>450</v>
      </c>
      <c r="J49" s="65" t="s">
        <v>451</v>
      </c>
      <c r="K49" s="65" t="s">
        <v>452</v>
      </c>
      <c r="L49" s="58" t="s">
        <v>453</v>
      </c>
      <c r="M49" s="58" t="s">
        <v>6</v>
      </c>
      <c r="N49" s="58"/>
      <c r="O49" s="58" t="s">
        <v>454</v>
      </c>
      <c r="P49" s="89">
        <v>46.200433721811002</v>
      </c>
      <c r="Q49" s="89">
        <v>-67.632745615840605</v>
      </c>
      <c r="R49" s="197">
        <v>223</v>
      </c>
      <c r="S49" s="97">
        <v>2000</v>
      </c>
      <c r="T49" s="65" t="s">
        <v>455</v>
      </c>
      <c r="U49" s="68" t="s">
        <v>447</v>
      </c>
      <c r="V49" s="224" t="s">
        <v>450</v>
      </c>
      <c r="W49" s="68" t="s">
        <v>456</v>
      </c>
      <c r="X49" s="58" t="s">
        <v>149</v>
      </c>
      <c r="Y49" s="58" t="s">
        <v>6</v>
      </c>
      <c r="Z49" s="58" t="s">
        <v>172</v>
      </c>
      <c r="AA49" s="90">
        <v>45290</v>
      </c>
      <c r="AB49" s="65" t="s">
        <v>457</v>
      </c>
      <c r="AC49" s="106" t="s">
        <v>458</v>
      </c>
      <c r="AD49" s="204">
        <f t="shared" si="1"/>
        <v>22</v>
      </c>
      <c r="AE49" s="65" t="s">
        <v>459</v>
      </c>
      <c r="AF49" s="11"/>
      <c r="AG49" s="6"/>
      <c r="AI49" s="7"/>
    </row>
    <row r="50" spans="1:35" ht="58">
      <c r="A50" s="61">
        <v>1049</v>
      </c>
      <c r="B50" s="311" t="s">
        <v>198</v>
      </c>
      <c r="C50" s="311" t="s">
        <v>162</v>
      </c>
      <c r="D50" s="311" t="s">
        <v>472</v>
      </c>
      <c r="E50" s="311" t="s">
        <v>164</v>
      </c>
      <c r="F50" s="311" t="s">
        <v>473</v>
      </c>
      <c r="G50" s="310" t="s">
        <v>346</v>
      </c>
      <c r="H50" s="310" t="s">
        <v>466</v>
      </c>
      <c r="I50" s="314" t="s">
        <v>474</v>
      </c>
      <c r="J50" s="311" t="s">
        <v>475</v>
      </c>
      <c r="K50" s="311" t="s">
        <v>476</v>
      </c>
      <c r="L50" s="311" t="s">
        <v>149</v>
      </c>
      <c r="M50" s="311" t="s">
        <v>6</v>
      </c>
      <c r="N50" s="58"/>
      <c r="O50" s="47"/>
      <c r="P50" s="317">
        <v>51.1232477</v>
      </c>
      <c r="Q50" s="317">
        <v>-69.064514000000003</v>
      </c>
      <c r="R50" s="311">
        <v>100</v>
      </c>
      <c r="S50" s="321">
        <v>51900</v>
      </c>
      <c r="T50" s="65" t="s">
        <v>478</v>
      </c>
      <c r="U50" s="311" t="s">
        <v>472</v>
      </c>
      <c r="V50" s="322" t="s">
        <v>479</v>
      </c>
      <c r="W50" s="68" t="s">
        <v>217</v>
      </c>
      <c r="X50" s="58" t="s">
        <v>214</v>
      </c>
      <c r="Y50" s="58" t="s">
        <v>6</v>
      </c>
      <c r="Z50" s="58" t="s">
        <v>172</v>
      </c>
      <c r="AA50" s="90">
        <v>45290</v>
      </c>
      <c r="AB50" s="1" t="s">
        <v>480</v>
      </c>
      <c r="AC50" s="298" t="s">
        <v>481</v>
      </c>
      <c r="AD50" s="356">
        <f t="shared" si="1"/>
        <v>24</v>
      </c>
      <c r="AE50" s="65"/>
      <c r="AF50" s="11"/>
      <c r="AG50" s="6"/>
      <c r="AI50" s="7"/>
    </row>
    <row r="51" spans="1:35" ht="186" customHeight="1">
      <c r="A51" s="61">
        <v>1050</v>
      </c>
      <c r="B51" s="1016" t="s">
        <v>174</v>
      </c>
      <c r="C51" s="1016" t="s">
        <v>162</v>
      </c>
      <c r="D51" s="1026" t="s">
        <v>11005</v>
      </c>
      <c r="E51" s="1016" t="s">
        <v>164</v>
      </c>
      <c r="F51" s="1058" t="s">
        <v>11006</v>
      </c>
      <c r="G51" s="1017" t="s">
        <v>165</v>
      </c>
      <c r="H51" s="1017" t="s">
        <v>330</v>
      </c>
      <c r="I51" s="1133" t="s">
        <v>11007</v>
      </c>
      <c r="J51" s="1026" t="s">
        <v>11008</v>
      </c>
      <c r="K51" s="1058" t="s">
        <v>11009</v>
      </c>
      <c r="L51" s="1026" t="s">
        <v>956</v>
      </c>
      <c r="M51" s="1084" t="s">
        <v>957</v>
      </c>
      <c r="N51" s="1059">
        <v>23920</v>
      </c>
      <c r="O51" s="1058" t="s">
        <v>11010</v>
      </c>
      <c r="P51" s="1060">
        <v>27.3337</v>
      </c>
      <c r="Q51" s="1060">
        <v>112.3309</v>
      </c>
      <c r="R51" s="1142">
        <v>1200</v>
      </c>
      <c r="S51" s="1062">
        <v>800</v>
      </c>
      <c r="T51" s="1017" t="s">
        <v>758</v>
      </c>
      <c r="U51" s="1026" t="s">
        <v>11011</v>
      </c>
      <c r="V51" s="1134" t="s">
        <v>11012</v>
      </c>
      <c r="W51" s="1017" t="s">
        <v>11013</v>
      </c>
      <c r="X51" s="1016" t="s">
        <v>11014</v>
      </c>
      <c r="Y51" s="1016" t="s">
        <v>1011</v>
      </c>
      <c r="Z51" s="1059" t="s">
        <v>7932</v>
      </c>
      <c r="AA51" s="1064">
        <v>46064</v>
      </c>
      <c r="AB51" s="1078" t="s">
        <v>11016</v>
      </c>
      <c r="AC51" s="1017" t="s">
        <v>11015</v>
      </c>
      <c r="AD51" s="1065">
        <f t="shared" si="1"/>
        <v>28</v>
      </c>
      <c r="AE51" s="1026" t="s">
        <v>11017</v>
      </c>
      <c r="AF51" s="11"/>
      <c r="AG51" s="6"/>
      <c r="AH51" s="4"/>
      <c r="AI51" s="7"/>
    </row>
    <row r="52" spans="1:35" ht="101.5">
      <c r="A52" s="61">
        <v>1051</v>
      </c>
      <c r="B52" s="47" t="s">
        <v>174</v>
      </c>
      <c r="C52" s="47" t="s">
        <v>162</v>
      </c>
      <c r="D52" s="65" t="s">
        <v>482</v>
      </c>
      <c r="E52" s="47" t="s">
        <v>164</v>
      </c>
      <c r="F52" s="65" t="s">
        <v>483</v>
      </c>
      <c r="G52" s="65" t="s">
        <v>165</v>
      </c>
      <c r="H52" s="65" t="s">
        <v>330</v>
      </c>
      <c r="I52" s="213" t="s">
        <v>484</v>
      </c>
      <c r="J52" s="65" t="s">
        <v>485</v>
      </c>
      <c r="K52" s="65" t="s">
        <v>486</v>
      </c>
      <c r="L52" s="58" t="s">
        <v>487</v>
      </c>
      <c r="M52" s="58" t="s">
        <v>5</v>
      </c>
      <c r="N52" s="58">
        <v>63645</v>
      </c>
      <c r="O52" s="47"/>
      <c r="P52" s="89">
        <v>37.5650966269463</v>
      </c>
      <c r="Q52" s="89">
        <v>-90.292589459047704</v>
      </c>
      <c r="R52" s="197">
        <v>50</v>
      </c>
      <c r="S52" s="97">
        <v>300</v>
      </c>
      <c r="T52" s="65" t="s">
        <v>488</v>
      </c>
      <c r="U52" s="68" t="s">
        <v>489</v>
      </c>
      <c r="V52" s="213" t="s">
        <v>490</v>
      </c>
      <c r="W52" s="68" t="s">
        <v>491</v>
      </c>
      <c r="X52" s="58" t="s">
        <v>487</v>
      </c>
      <c r="Y52" s="58" t="s">
        <v>5</v>
      </c>
      <c r="Z52" s="58" t="s">
        <v>172</v>
      </c>
      <c r="AA52" s="90">
        <v>45094</v>
      </c>
      <c r="AB52" s="65" t="s">
        <v>492</v>
      </c>
      <c r="AC52" s="300" t="s">
        <v>493</v>
      </c>
      <c r="AD52" s="358">
        <f t="shared" si="1"/>
        <v>16</v>
      </c>
      <c r="AE52" s="65" t="s">
        <v>494</v>
      </c>
      <c r="AF52" s="11"/>
      <c r="AG52" s="6"/>
      <c r="AI52" s="7"/>
    </row>
    <row r="53" spans="1:35" ht="58">
      <c r="A53" s="61">
        <v>1052</v>
      </c>
      <c r="B53" s="47" t="s">
        <v>174</v>
      </c>
      <c r="C53" s="47" t="s">
        <v>162</v>
      </c>
      <c r="D53" s="65" t="s">
        <v>495</v>
      </c>
      <c r="E53" s="47" t="s">
        <v>164</v>
      </c>
      <c r="F53" s="65" t="s">
        <v>496</v>
      </c>
      <c r="G53" s="65" t="s">
        <v>165</v>
      </c>
      <c r="H53" s="65" t="s">
        <v>330</v>
      </c>
      <c r="I53" s="213" t="s">
        <v>497</v>
      </c>
      <c r="J53" s="65" t="s">
        <v>498</v>
      </c>
      <c r="K53" s="65" t="s">
        <v>499</v>
      </c>
      <c r="L53" s="47" t="s">
        <v>500</v>
      </c>
      <c r="M53" s="47" t="s">
        <v>501</v>
      </c>
      <c r="N53" s="47"/>
      <c r="O53" s="47"/>
      <c r="P53" s="89">
        <v>20.657727320943099</v>
      </c>
      <c r="Q53" s="89">
        <v>-74.944692622390505</v>
      </c>
      <c r="R53" s="182"/>
      <c r="S53" s="154">
        <v>3800</v>
      </c>
      <c r="T53" s="65" t="s">
        <v>331</v>
      </c>
      <c r="U53" s="65" t="s">
        <v>502</v>
      </c>
      <c r="V53" s="213" t="s">
        <v>503</v>
      </c>
      <c r="W53" s="65" t="s">
        <v>217</v>
      </c>
      <c r="X53" s="47" t="s">
        <v>504</v>
      </c>
      <c r="Y53" s="47" t="s">
        <v>6</v>
      </c>
      <c r="Z53" s="47" t="s">
        <v>172</v>
      </c>
      <c r="AA53" s="90">
        <v>44422</v>
      </c>
      <c r="AB53" s="65" t="s">
        <v>505</v>
      </c>
      <c r="AC53" s="106" t="s">
        <v>506</v>
      </c>
      <c r="AD53" s="204">
        <f t="shared" si="1"/>
        <v>28</v>
      </c>
      <c r="AE53" s="65" t="s">
        <v>507</v>
      </c>
      <c r="AF53" s="11"/>
      <c r="AG53" s="6"/>
      <c r="AI53" s="7"/>
    </row>
    <row r="54" spans="1:35" ht="58">
      <c r="A54" s="61">
        <v>1053</v>
      </c>
      <c r="B54" s="47" t="s">
        <v>174</v>
      </c>
      <c r="C54" s="47" t="s">
        <v>162</v>
      </c>
      <c r="D54" s="65" t="s">
        <v>495</v>
      </c>
      <c r="E54" s="47" t="s">
        <v>164</v>
      </c>
      <c r="F54" s="65" t="s">
        <v>496</v>
      </c>
      <c r="G54" s="65" t="s">
        <v>165</v>
      </c>
      <c r="H54" s="65" t="s">
        <v>211</v>
      </c>
      <c r="I54" s="213" t="s">
        <v>497</v>
      </c>
      <c r="J54" s="65" t="s">
        <v>498</v>
      </c>
      <c r="K54" s="65" t="s">
        <v>499</v>
      </c>
      <c r="L54" s="47" t="s">
        <v>500</v>
      </c>
      <c r="M54" s="47" t="s">
        <v>501</v>
      </c>
      <c r="N54" s="47"/>
      <c r="O54" s="47"/>
      <c r="P54" s="89">
        <v>20.657727320943099</v>
      </c>
      <c r="Q54" s="89">
        <v>-74.944692622390505</v>
      </c>
      <c r="R54" s="182"/>
      <c r="S54" s="154">
        <v>35000</v>
      </c>
      <c r="T54" s="65" t="s">
        <v>289</v>
      </c>
      <c r="U54" s="65" t="s">
        <v>502</v>
      </c>
      <c r="V54" s="213" t="s">
        <v>503</v>
      </c>
      <c r="W54" s="65" t="s">
        <v>217</v>
      </c>
      <c r="X54" s="47" t="s">
        <v>214</v>
      </c>
      <c r="Y54" s="47" t="s">
        <v>6</v>
      </c>
      <c r="Z54" s="47" t="s">
        <v>172</v>
      </c>
      <c r="AA54" s="90">
        <v>44422</v>
      </c>
      <c r="AB54" s="65" t="s">
        <v>508</v>
      </c>
      <c r="AC54" s="300" t="s">
        <v>509</v>
      </c>
      <c r="AD54" s="358">
        <f t="shared" si="1"/>
        <v>17</v>
      </c>
      <c r="AE54" s="65" t="s">
        <v>507</v>
      </c>
      <c r="AF54" s="11"/>
      <c r="AG54" s="6"/>
      <c r="AI54" s="7"/>
    </row>
    <row r="55" spans="1:35" ht="101.5">
      <c r="A55" s="61">
        <v>1054</v>
      </c>
      <c r="B55" s="823" t="s">
        <v>198</v>
      </c>
      <c r="C55" s="823" t="s">
        <v>162</v>
      </c>
      <c r="D55" s="824" t="s">
        <v>10969</v>
      </c>
      <c r="E55" s="823" t="s">
        <v>164</v>
      </c>
      <c r="F55" s="824" t="s">
        <v>517</v>
      </c>
      <c r="G55" s="824" t="s">
        <v>165</v>
      </c>
      <c r="H55" s="824" t="s">
        <v>201</v>
      </c>
      <c r="I55" s="862" t="s">
        <v>518</v>
      </c>
      <c r="J55" s="824" t="s">
        <v>519</v>
      </c>
      <c r="K55" s="824" t="s">
        <v>520</v>
      </c>
      <c r="L55" s="826" t="s">
        <v>149</v>
      </c>
      <c r="M55" s="826" t="s">
        <v>6</v>
      </c>
      <c r="N55" s="826"/>
      <c r="O55" s="823" t="s">
        <v>521</v>
      </c>
      <c r="P55" s="827">
        <v>51.689020965356697</v>
      </c>
      <c r="Q55" s="827">
        <v>-75.836361559272405</v>
      </c>
      <c r="R55" s="840">
        <v>70</v>
      </c>
      <c r="S55" s="841">
        <v>5160</v>
      </c>
      <c r="T55" s="824" t="s">
        <v>184</v>
      </c>
      <c r="U55" s="824" t="s">
        <v>8376</v>
      </c>
      <c r="V55" s="862" t="s">
        <v>202</v>
      </c>
      <c r="W55" s="824" t="s">
        <v>8377</v>
      </c>
      <c r="X55" s="826" t="s">
        <v>149</v>
      </c>
      <c r="Y55" s="823" t="s">
        <v>8378</v>
      </c>
      <c r="Z55" s="823" t="s">
        <v>8379</v>
      </c>
      <c r="AA55" s="831" t="s">
        <v>11155</v>
      </c>
      <c r="AB55" s="824" t="s">
        <v>8380</v>
      </c>
      <c r="AC55" s="824" t="s">
        <v>523</v>
      </c>
      <c r="AD55" s="863">
        <f t="shared" si="1"/>
        <v>21</v>
      </c>
      <c r="AE55" s="824" t="s">
        <v>11156</v>
      </c>
      <c r="AF55" s="834"/>
      <c r="AG55" s="838"/>
      <c r="AH55" s="838"/>
      <c r="AI55" s="837"/>
    </row>
    <row r="56" spans="1:35" ht="72.5">
      <c r="A56" s="61">
        <v>1055</v>
      </c>
      <c r="B56" s="848" t="s">
        <v>198</v>
      </c>
      <c r="C56" s="848" t="s">
        <v>162</v>
      </c>
      <c r="D56" s="304" t="s">
        <v>8414</v>
      </c>
      <c r="E56" s="848" t="s">
        <v>164</v>
      </c>
      <c r="F56" s="304" t="s">
        <v>8414</v>
      </c>
      <c r="G56" s="304" t="s">
        <v>8383</v>
      </c>
      <c r="H56" s="304" t="s">
        <v>166</v>
      </c>
      <c r="I56" s="849" t="s">
        <v>8415</v>
      </c>
      <c r="J56" s="304"/>
      <c r="K56" s="304" t="s">
        <v>181</v>
      </c>
      <c r="L56" s="850" t="s">
        <v>182</v>
      </c>
      <c r="M56" s="850" t="s">
        <v>5</v>
      </c>
      <c r="N56" s="850">
        <v>89047</v>
      </c>
      <c r="O56" s="848"/>
      <c r="P56" s="851">
        <v>37.754616572854701</v>
      </c>
      <c r="Q56" s="851">
        <v>-117.635290760293</v>
      </c>
      <c r="R56" s="852"/>
      <c r="S56" s="853"/>
      <c r="T56" s="304"/>
      <c r="U56" s="304" t="s">
        <v>8416</v>
      </c>
      <c r="V56" s="854" t="s">
        <v>8415</v>
      </c>
      <c r="W56" s="855" t="s">
        <v>1483</v>
      </c>
      <c r="X56" s="850" t="s">
        <v>755</v>
      </c>
      <c r="Y56" s="850" t="s">
        <v>5</v>
      </c>
      <c r="Z56" s="850" t="s">
        <v>7932</v>
      </c>
      <c r="AA56" s="856">
        <v>45649</v>
      </c>
      <c r="AB56" s="857" t="s">
        <v>8417</v>
      </c>
      <c r="AC56" s="1051" t="s">
        <v>8418</v>
      </c>
      <c r="AD56" s="1054">
        <f t="shared" si="1"/>
        <v>20</v>
      </c>
      <c r="AE56" s="307" t="s">
        <v>8419</v>
      </c>
      <c r="AF56" s="858"/>
      <c r="AG56" s="859"/>
      <c r="AH56" s="860"/>
      <c r="AI56" s="861"/>
    </row>
    <row r="57" spans="1:35" s="838" customFormat="1" ht="58">
      <c r="A57" s="61">
        <v>1056</v>
      </c>
      <c r="B57" s="47" t="s">
        <v>198</v>
      </c>
      <c r="C57" s="47" t="s">
        <v>162</v>
      </c>
      <c r="D57" s="65" t="s">
        <v>510</v>
      </c>
      <c r="E57" s="47" t="s">
        <v>164</v>
      </c>
      <c r="F57" s="65" t="s">
        <v>511</v>
      </c>
      <c r="G57" s="65" t="s">
        <v>165</v>
      </c>
      <c r="H57" s="65" t="s">
        <v>211</v>
      </c>
      <c r="I57" s="213" t="s">
        <v>512</v>
      </c>
      <c r="J57" s="65"/>
      <c r="K57" s="65" t="s">
        <v>513</v>
      </c>
      <c r="L57" s="58" t="s">
        <v>214</v>
      </c>
      <c r="M57" s="58" t="s">
        <v>6</v>
      </c>
      <c r="N57" s="58"/>
      <c r="O57" s="47"/>
      <c r="P57" s="89">
        <v>48.4795864881577</v>
      </c>
      <c r="Q57" s="89">
        <v>-81.334261718573401</v>
      </c>
      <c r="R57" s="197"/>
      <c r="S57" s="97">
        <v>34000</v>
      </c>
      <c r="T57" s="65" t="s">
        <v>289</v>
      </c>
      <c r="U57" s="68" t="s">
        <v>514</v>
      </c>
      <c r="V57" s="189" t="s">
        <v>512</v>
      </c>
      <c r="W57" s="68" t="s">
        <v>217</v>
      </c>
      <c r="X57" s="58" t="s">
        <v>214</v>
      </c>
      <c r="Y57" s="58" t="s">
        <v>6</v>
      </c>
      <c r="Z57" s="58" t="s">
        <v>172</v>
      </c>
      <c r="AA57" s="90">
        <v>45095</v>
      </c>
      <c r="AB57" s="65" t="s">
        <v>515</v>
      </c>
      <c r="AC57" s="65" t="s">
        <v>516</v>
      </c>
      <c r="AD57" s="204">
        <f t="shared" si="1"/>
        <v>19</v>
      </c>
      <c r="AE57" s="65" t="s">
        <v>7997</v>
      </c>
      <c r="AF57" s="11"/>
      <c r="AG57" s="6"/>
      <c r="AH57" s="6"/>
      <c r="AI57" s="7"/>
    </row>
    <row r="58" spans="1:35" ht="58">
      <c r="A58" s="61">
        <v>1057</v>
      </c>
      <c r="B58" s="47" t="s">
        <v>198</v>
      </c>
      <c r="C58" s="47" t="s">
        <v>162</v>
      </c>
      <c r="D58" s="65" t="s">
        <v>510</v>
      </c>
      <c r="E58" s="47" t="s">
        <v>164</v>
      </c>
      <c r="F58" s="65" t="s">
        <v>511</v>
      </c>
      <c r="G58" s="65" t="s">
        <v>165</v>
      </c>
      <c r="H58" s="65" t="s">
        <v>330</v>
      </c>
      <c r="I58" s="213" t="s">
        <v>512</v>
      </c>
      <c r="J58" s="65"/>
      <c r="K58" s="65" t="s">
        <v>513</v>
      </c>
      <c r="L58" s="58" t="s">
        <v>214</v>
      </c>
      <c r="M58" s="58" t="s">
        <v>6</v>
      </c>
      <c r="N58" s="58"/>
      <c r="O58" s="47"/>
      <c r="P58" s="89">
        <v>48.4795864881577</v>
      </c>
      <c r="Q58" s="89">
        <v>-81.334261718573401</v>
      </c>
      <c r="R58" s="197"/>
      <c r="S58" s="97"/>
      <c r="T58" s="65"/>
      <c r="U58" s="68" t="s">
        <v>514</v>
      </c>
      <c r="V58" s="189" t="s">
        <v>512</v>
      </c>
      <c r="W58" s="68" t="s">
        <v>217</v>
      </c>
      <c r="X58" s="58" t="s">
        <v>214</v>
      </c>
      <c r="Y58" s="58" t="s">
        <v>6</v>
      </c>
      <c r="Z58" s="58" t="s">
        <v>172</v>
      </c>
      <c r="AA58" s="90">
        <v>45095</v>
      </c>
      <c r="AB58" s="65" t="s">
        <v>515</v>
      </c>
      <c r="AC58" s="298" t="s">
        <v>516</v>
      </c>
      <c r="AD58" s="356">
        <f t="shared" ref="AD58:AD89" si="2">IF(LEN(TRIM(AC58))=0,0,LEN(TRIM(AC58))-LEN(SUBSTITUTE(AC58," ",""))+1)</f>
        <v>19</v>
      </c>
      <c r="AE58" s="65" t="s">
        <v>7997</v>
      </c>
      <c r="AF58" s="11"/>
      <c r="AG58" s="6"/>
      <c r="AI58" s="7"/>
    </row>
    <row r="59" spans="1:35" ht="43.5">
      <c r="A59" s="61">
        <v>1058</v>
      </c>
      <c r="B59" s="47" t="s">
        <v>392</v>
      </c>
      <c r="C59" s="47" t="s">
        <v>162</v>
      </c>
      <c r="D59" s="65" t="s">
        <v>524</v>
      </c>
      <c r="E59" s="47" t="s">
        <v>164</v>
      </c>
      <c r="F59" s="65" t="s">
        <v>525</v>
      </c>
      <c r="G59" s="65" t="s">
        <v>165</v>
      </c>
      <c r="H59" s="65" t="s">
        <v>211</v>
      </c>
      <c r="I59" s="213" t="s">
        <v>526</v>
      </c>
      <c r="J59" s="65" t="s">
        <v>527</v>
      </c>
      <c r="K59" s="65" t="s">
        <v>528</v>
      </c>
      <c r="L59" s="58" t="s">
        <v>529</v>
      </c>
      <c r="M59" s="58" t="s">
        <v>5</v>
      </c>
      <c r="N59" s="58">
        <v>55750</v>
      </c>
      <c r="O59" s="47" t="s">
        <v>530</v>
      </c>
      <c r="P59" s="89">
        <v>47.587207252328596</v>
      </c>
      <c r="Q59" s="89">
        <v>-92.149961392871504</v>
      </c>
      <c r="R59" s="197">
        <v>34</v>
      </c>
      <c r="S59" s="97"/>
      <c r="T59" s="65"/>
      <c r="U59" s="65" t="s">
        <v>531</v>
      </c>
      <c r="V59" s="213" t="s">
        <v>532</v>
      </c>
      <c r="W59" s="65" t="s">
        <v>533</v>
      </c>
      <c r="X59" s="47" t="s">
        <v>534</v>
      </c>
      <c r="Y59" s="47" t="s">
        <v>535</v>
      </c>
      <c r="Z59" s="58" t="s">
        <v>172</v>
      </c>
      <c r="AA59" s="90">
        <v>45095</v>
      </c>
      <c r="AB59" s="65" t="s">
        <v>536</v>
      </c>
      <c r="AC59" s="65" t="s">
        <v>537</v>
      </c>
      <c r="AD59" s="357">
        <f t="shared" si="2"/>
        <v>21</v>
      </c>
      <c r="AE59" s="65"/>
      <c r="AF59" s="11"/>
      <c r="AG59" s="6"/>
      <c r="AI59" s="7"/>
    </row>
    <row r="60" spans="1:35" ht="159.5">
      <c r="A60" s="61">
        <v>1059</v>
      </c>
      <c r="B60" s="47" t="s">
        <v>161</v>
      </c>
      <c r="C60" s="47" t="s">
        <v>162</v>
      </c>
      <c r="D60" s="65" t="s">
        <v>538</v>
      </c>
      <c r="E60" s="47" t="s">
        <v>164</v>
      </c>
      <c r="F60" s="65" t="s">
        <v>539</v>
      </c>
      <c r="G60" s="65" t="s">
        <v>165</v>
      </c>
      <c r="H60" s="65" t="s">
        <v>178</v>
      </c>
      <c r="I60" s="224" t="s">
        <v>540</v>
      </c>
      <c r="J60" s="65" t="s">
        <v>541</v>
      </c>
      <c r="K60" s="65" t="s">
        <v>542</v>
      </c>
      <c r="L60" s="58" t="s">
        <v>149</v>
      </c>
      <c r="M60" s="58" t="s">
        <v>6</v>
      </c>
      <c r="N60" s="58" t="s">
        <v>543</v>
      </c>
      <c r="O60" s="47" t="s">
        <v>544</v>
      </c>
      <c r="P60" s="18">
        <v>47.225568000000003</v>
      </c>
      <c r="Q60" s="18">
        <v>-77.786006999999998</v>
      </c>
      <c r="R60" s="197">
        <v>22</v>
      </c>
      <c r="S60" s="97">
        <f>2600000000/(30*2205)</f>
        <v>39304.610733182162</v>
      </c>
      <c r="T60" s="65" t="s">
        <v>289</v>
      </c>
      <c r="U60" s="65" t="s">
        <v>545</v>
      </c>
      <c r="V60" s="224" t="s">
        <v>540</v>
      </c>
      <c r="W60" s="65" t="s">
        <v>542</v>
      </c>
      <c r="X60" s="58" t="s">
        <v>149</v>
      </c>
      <c r="Y60" s="58" t="s">
        <v>6</v>
      </c>
      <c r="Z60" s="58" t="s">
        <v>172</v>
      </c>
      <c r="AA60" s="90">
        <v>45095</v>
      </c>
      <c r="AB60" s="65" t="s">
        <v>546</v>
      </c>
      <c r="AC60" s="300" t="s">
        <v>547</v>
      </c>
      <c r="AD60" s="356">
        <f t="shared" si="2"/>
        <v>20</v>
      </c>
      <c r="AE60" s="65" t="s">
        <v>548</v>
      </c>
      <c r="AF60" s="11"/>
      <c r="AG60" s="6"/>
      <c r="AI60" s="7"/>
    </row>
    <row r="61" spans="1:35" ht="43.5">
      <c r="A61" s="61">
        <v>1060</v>
      </c>
      <c r="B61" s="47" t="s">
        <v>161</v>
      </c>
      <c r="C61" s="47" t="s">
        <v>162</v>
      </c>
      <c r="D61" s="65" t="s">
        <v>549</v>
      </c>
      <c r="E61" s="47" t="s">
        <v>164</v>
      </c>
      <c r="F61" s="65" t="s">
        <v>550</v>
      </c>
      <c r="G61" s="65" t="s">
        <v>165</v>
      </c>
      <c r="H61" s="65" t="s">
        <v>178</v>
      </c>
      <c r="I61" s="302" t="s">
        <v>551</v>
      </c>
      <c r="J61" s="65"/>
      <c r="K61" s="65" t="s">
        <v>223</v>
      </c>
      <c r="L61" s="58" t="s">
        <v>182</v>
      </c>
      <c r="M61" s="58" t="s">
        <v>5</v>
      </c>
      <c r="N61" s="58">
        <v>89047</v>
      </c>
      <c r="O61" s="47"/>
      <c r="P61" s="89">
        <v>37.743499999999997</v>
      </c>
      <c r="Q61" s="89">
        <v>-117.5909</v>
      </c>
      <c r="R61" s="197">
        <v>300</v>
      </c>
      <c r="S61" s="97"/>
      <c r="T61" s="65"/>
      <c r="U61" s="65" t="s">
        <v>549</v>
      </c>
      <c r="V61" s="302" t="s">
        <v>551</v>
      </c>
      <c r="W61" s="65" t="s">
        <v>226</v>
      </c>
      <c r="X61" s="58" t="s">
        <v>227</v>
      </c>
      <c r="Y61" s="58" t="s">
        <v>6</v>
      </c>
      <c r="Z61" s="58" t="s">
        <v>312</v>
      </c>
      <c r="AA61" s="90">
        <v>45412</v>
      </c>
      <c r="AB61" s="65" t="s">
        <v>552</v>
      </c>
      <c r="AC61" s="65" t="s">
        <v>553</v>
      </c>
      <c r="AD61" s="357">
        <f t="shared" si="2"/>
        <v>21</v>
      </c>
      <c r="AE61" s="65" t="s">
        <v>554</v>
      </c>
      <c r="AF61" s="11"/>
      <c r="AG61" s="6"/>
      <c r="AI61" s="7"/>
    </row>
    <row r="62" spans="1:35" ht="74" customHeight="1">
      <c r="A62" s="61">
        <v>1061</v>
      </c>
      <c r="B62" s="47" t="s">
        <v>198</v>
      </c>
      <c r="C62" s="47" t="s">
        <v>162</v>
      </c>
      <c r="D62" s="65" t="s">
        <v>7926</v>
      </c>
      <c r="E62" s="47" t="s">
        <v>164</v>
      </c>
      <c r="F62" s="65" t="s">
        <v>7927</v>
      </c>
      <c r="G62" s="65" t="s">
        <v>8218</v>
      </c>
      <c r="H62" s="65"/>
      <c r="I62" s="392" t="s">
        <v>7928</v>
      </c>
      <c r="J62" s="65"/>
      <c r="K62" s="65" t="s">
        <v>7929</v>
      </c>
      <c r="L62" s="58" t="s">
        <v>182</v>
      </c>
      <c r="M62" s="58" t="s">
        <v>6</v>
      </c>
      <c r="N62" s="58" t="s">
        <v>7930</v>
      </c>
      <c r="O62" s="47"/>
      <c r="P62" s="89">
        <v>66.835948000000002</v>
      </c>
      <c r="Q62" s="89">
        <v>-108.03086999999999</v>
      </c>
      <c r="R62" s="197">
        <v>5</v>
      </c>
      <c r="S62" s="97"/>
      <c r="T62" s="65"/>
      <c r="U62" s="65" t="s">
        <v>7926</v>
      </c>
      <c r="V62" s="392" t="s">
        <v>7928</v>
      </c>
      <c r="W62" s="65" t="s">
        <v>226</v>
      </c>
      <c r="X62" s="58" t="s">
        <v>227</v>
      </c>
      <c r="Y62" s="58" t="s">
        <v>6</v>
      </c>
      <c r="Z62" s="58" t="s">
        <v>7932</v>
      </c>
      <c r="AA62" s="90">
        <v>45551</v>
      </c>
      <c r="AB62" s="65" t="s">
        <v>7931</v>
      </c>
      <c r="AC62" s="300" t="s">
        <v>7933</v>
      </c>
      <c r="AD62" s="1053">
        <f t="shared" si="2"/>
        <v>22</v>
      </c>
      <c r="AE62" s="65" t="s">
        <v>7934</v>
      </c>
      <c r="AF62" s="11"/>
      <c r="AG62" s="6"/>
      <c r="AH62" s="4"/>
      <c r="AI62" s="7"/>
    </row>
    <row r="63" spans="1:35" ht="58">
      <c r="A63" s="61">
        <v>1062</v>
      </c>
      <c r="B63" s="1016" t="s">
        <v>174</v>
      </c>
      <c r="C63" s="1016" t="s">
        <v>162</v>
      </c>
      <c r="D63" s="1058" t="s">
        <v>11111</v>
      </c>
      <c r="E63" s="1016" t="s">
        <v>164</v>
      </c>
      <c r="F63" s="1026" t="s">
        <v>11112</v>
      </c>
      <c r="G63" s="1017" t="s">
        <v>8218</v>
      </c>
      <c r="H63" s="1017" t="s">
        <v>347</v>
      </c>
      <c r="I63" s="1133" t="s">
        <v>11113</v>
      </c>
      <c r="J63" s="1026" t="s">
        <v>11114</v>
      </c>
      <c r="K63" s="1058" t="s">
        <v>573</v>
      </c>
      <c r="L63" s="1059" t="s">
        <v>149</v>
      </c>
      <c r="M63" s="1059" t="s">
        <v>6</v>
      </c>
      <c r="N63" s="1059" t="s">
        <v>574</v>
      </c>
      <c r="O63" s="1016" t="s">
        <v>11115</v>
      </c>
      <c r="P63" s="1060">
        <v>46.467399999999998</v>
      </c>
      <c r="Q63" s="1060">
        <v>75.308999999999997</v>
      </c>
      <c r="R63" s="1142">
        <v>65</v>
      </c>
      <c r="S63" s="1148">
        <v>15000</v>
      </c>
      <c r="T63" s="1017" t="s">
        <v>351</v>
      </c>
      <c r="U63" s="1026" t="s">
        <v>11116</v>
      </c>
      <c r="V63" s="1324" t="s">
        <v>558</v>
      </c>
      <c r="W63" s="1063" t="s">
        <v>561</v>
      </c>
      <c r="X63" s="1059" t="s">
        <v>214</v>
      </c>
      <c r="Y63" s="1059" t="s">
        <v>6</v>
      </c>
      <c r="Z63" s="1059" t="s">
        <v>7932</v>
      </c>
      <c r="AA63" s="1064">
        <v>46091</v>
      </c>
      <c r="AB63" s="1017" t="s">
        <v>11117</v>
      </c>
      <c r="AC63" s="1026" t="s">
        <v>11118</v>
      </c>
      <c r="AD63" s="1339">
        <f t="shared" si="2"/>
        <v>22</v>
      </c>
      <c r="AE63" s="65"/>
      <c r="AF63" s="11"/>
      <c r="AG63" s="6"/>
      <c r="AH63" s="4"/>
      <c r="AI63" s="7"/>
    </row>
    <row r="64" spans="1:35" ht="43.5">
      <c r="A64" s="61">
        <v>1063</v>
      </c>
      <c r="B64" s="47" t="s">
        <v>392</v>
      </c>
      <c r="C64" s="47" t="s">
        <v>162</v>
      </c>
      <c r="D64" s="65" t="s">
        <v>555</v>
      </c>
      <c r="E64" s="47" t="s">
        <v>164</v>
      </c>
      <c r="F64" s="65" t="s">
        <v>566</v>
      </c>
      <c r="G64" s="65" t="s">
        <v>346</v>
      </c>
      <c r="H64" s="65" t="s">
        <v>347</v>
      </c>
      <c r="I64" s="213" t="s">
        <v>558</v>
      </c>
      <c r="J64" s="65"/>
      <c r="K64" s="65"/>
      <c r="L64" s="58" t="s">
        <v>214</v>
      </c>
      <c r="M64" s="58" t="s">
        <v>6</v>
      </c>
      <c r="N64" s="58" t="s">
        <v>567</v>
      </c>
      <c r="O64" s="47"/>
      <c r="P64" s="89">
        <v>46.225539987667197</v>
      </c>
      <c r="Q64" s="89">
        <v>-78.060393388531295</v>
      </c>
      <c r="R64" s="197"/>
      <c r="S64" s="97">
        <v>40000</v>
      </c>
      <c r="T64" s="65" t="s">
        <v>568</v>
      </c>
      <c r="U64" s="65" t="s">
        <v>560</v>
      </c>
      <c r="V64" s="189" t="s">
        <v>558</v>
      </c>
      <c r="W64" s="68" t="s">
        <v>561</v>
      </c>
      <c r="X64" s="58" t="s">
        <v>214</v>
      </c>
      <c r="Y64" s="58" t="s">
        <v>6</v>
      </c>
      <c r="Z64" s="58" t="s">
        <v>172</v>
      </c>
      <c r="AA64" s="90">
        <v>45092</v>
      </c>
      <c r="AB64" s="65" t="s">
        <v>569</v>
      </c>
      <c r="AC64" s="106" t="s">
        <v>564</v>
      </c>
      <c r="AD64" s="204">
        <f t="shared" si="2"/>
        <v>22</v>
      </c>
      <c r="AE64" s="65" t="s">
        <v>570</v>
      </c>
      <c r="AF64" s="11"/>
      <c r="AG64" s="6"/>
      <c r="AI64" s="7"/>
    </row>
    <row r="65" spans="1:90" ht="58">
      <c r="A65" s="61">
        <v>1064</v>
      </c>
      <c r="B65" s="47" t="s">
        <v>174</v>
      </c>
      <c r="C65" s="47" t="s">
        <v>162</v>
      </c>
      <c r="D65" s="65" t="s">
        <v>555</v>
      </c>
      <c r="E65" s="47" t="s">
        <v>164</v>
      </c>
      <c r="F65" s="65" t="s">
        <v>571</v>
      </c>
      <c r="G65" s="65" t="s">
        <v>346</v>
      </c>
      <c r="H65" s="65" t="s">
        <v>347</v>
      </c>
      <c r="I65" s="213" t="s">
        <v>558</v>
      </c>
      <c r="J65" s="65" t="s">
        <v>572</v>
      </c>
      <c r="K65" s="65" t="s">
        <v>573</v>
      </c>
      <c r="L65" s="58" t="s">
        <v>149</v>
      </c>
      <c r="M65" s="58" t="s">
        <v>6</v>
      </c>
      <c r="N65" s="58" t="s">
        <v>574</v>
      </c>
      <c r="O65" s="47" t="s">
        <v>575</v>
      </c>
      <c r="P65" s="89">
        <v>46.372127610125702</v>
      </c>
      <c r="Q65" s="89">
        <v>-75.528950488591803</v>
      </c>
      <c r="R65" s="197"/>
      <c r="S65" s="97">
        <v>15000</v>
      </c>
      <c r="T65" s="65" t="s">
        <v>568</v>
      </c>
      <c r="U65" s="65" t="s">
        <v>560</v>
      </c>
      <c r="V65" s="189" t="s">
        <v>558</v>
      </c>
      <c r="W65" s="68" t="s">
        <v>561</v>
      </c>
      <c r="X65" s="58" t="s">
        <v>214</v>
      </c>
      <c r="Y65" s="58" t="s">
        <v>6</v>
      </c>
      <c r="Z65" s="58" t="s">
        <v>172</v>
      </c>
      <c r="AA65" s="90">
        <v>45092</v>
      </c>
      <c r="AB65" s="65" t="s">
        <v>569</v>
      </c>
      <c r="AC65" s="300" t="s">
        <v>564</v>
      </c>
      <c r="AD65" s="358">
        <f t="shared" si="2"/>
        <v>22</v>
      </c>
      <c r="AE65" s="65" t="s">
        <v>576</v>
      </c>
      <c r="AF65" s="11"/>
      <c r="AG65" s="6"/>
      <c r="AI65" s="7"/>
    </row>
    <row r="66" spans="1:90" ht="87">
      <c r="A66" s="61">
        <v>1065</v>
      </c>
      <c r="B66" s="47" t="s">
        <v>198</v>
      </c>
      <c r="C66" s="47" t="s">
        <v>162</v>
      </c>
      <c r="D66" s="65" t="s">
        <v>555</v>
      </c>
      <c r="E66" s="47" t="s">
        <v>164</v>
      </c>
      <c r="F66" s="65" t="s">
        <v>556</v>
      </c>
      <c r="G66" s="65" t="s">
        <v>165</v>
      </c>
      <c r="H66" s="65" t="s">
        <v>557</v>
      </c>
      <c r="I66" s="224" t="s">
        <v>558</v>
      </c>
      <c r="J66" s="65"/>
      <c r="K66" s="65"/>
      <c r="L66" s="58" t="s">
        <v>559</v>
      </c>
      <c r="M66" s="58" t="s">
        <v>6</v>
      </c>
      <c r="N66" s="58"/>
      <c r="O66" s="47"/>
      <c r="P66">
        <v>56.352809000000001</v>
      </c>
      <c r="Q66" s="89">
        <v>-62.093719999999998</v>
      </c>
      <c r="R66" s="197"/>
      <c r="S66" s="97"/>
      <c r="T66" s="65"/>
      <c r="U66" s="65" t="s">
        <v>560</v>
      </c>
      <c r="V66" s="225" t="s">
        <v>558</v>
      </c>
      <c r="W66" s="68" t="s">
        <v>561</v>
      </c>
      <c r="X66" s="58" t="s">
        <v>214</v>
      </c>
      <c r="Y66" s="58" t="s">
        <v>6</v>
      </c>
      <c r="Z66" s="58" t="s">
        <v>562</v>
      </c>
      <c r="AA66" s="90">
        <v>45113</v>
      </c>
      <c r="AB66" s="65" t="s">
        <v>563</v>
      </c>
      <c r="AC66" s="298" t="s">
        <v>564</v>
      </c>
      <c r="AD66" s="204">
        <f t="shared" si="2"/>
        <v>22</v>
      </c>
      <c r="AE66" s="65" t="s">
        <v>565</v>
      </c>
      <c r="AF66" s="11"/>
      <c r="AG66" s="6"/>
      <c r="AI66" s="7"/>
    </row>
    <row r="67" spans="1:90" ht="72.5">
      <c r="A67" s="61">
        <v>1066</v>
      </c>
      <c r="B67" s="1016" t="s">
        <v>161</v>
      </c>
      <c r="C67" s="1016" t="s">
        <v>162</v>
      </c>
      <c r="D67" s="1017" t="s">
        <v>577</v>
      </c>
      <c r="E67" s="1016" t="s">
        <v>164</v>
      </c>
      <c r="F67" s="1017" t="s">
        <v>578</v>
      </c>
      <c r="G67" s="1017" t="s">
        <v>346</v>
      </c>
      <c r="H67" s="1017" t="s">
        <v>347</v>
      </c>
      <c r="I67" s="1122" t="s">
        <v>579</v>
      </c>
      <c r="J67" s="1017" t="s">
        <v>9520</v>
      </c>
      <c r="K67" s="1017" t="s">
        <v>580</v>
      </c>
      <c r="L67" s="1059" t="s">
        <v>149</v>
      </c>
      <c r="M67" s="1059" t="s">
        <v>6</v>
      </c>
      <c r="N67" s="1059" t="s">
        <v>581</v>
      </c>
      <c r="O67" s="1016" t="s">
        <v>582</v>
      </c>
      <c r="P67" s="1060">
        <v>46.677500000000002</v>
      </c>
      <c r="Q67" s="1060">
        <v>-73.914199999999994</v>
      </c>
      <c r="R67" s="1142">
        <v>50</v>
      </c>
      <c r="S67" s="1148">
        <v>106000</v>
      </c>
      <c r="T67" s="1017" t="s">
        <v>351</v>
      </c>
      <c r="U67" s="1017" t="s">
        <v>577</v>
      </c>
      <c r="V67" s="1138" t="s">
        <v>583</v>
      </c>
      <c r="W67" s="1058" t="s">
        <v>580</v>
      </c>
      <c r="X67" s="1059" t="s">
        <v>149</v>
      </c>
      <c r="Y67" s="1059" t="s">
        <v>6</v>
      </c>
      <c r="Z67" s="1059" t="s">
        <v>8379</v>
      </c>
      <c r="AA67" s="1064" t="s">
        <v>9521</v>
      </c>
      <c r="AB67" s="1017" t="s">
        <v>9522</v>
      </c>
      <c r="AC67" s="1469" t="s">
        <v>584</v>
      </c>
      <c r="AD67" s="1339">
        <f t="shared" si="2"/>
        <v>20</v>
      </c>
      <c r="AE67" s="1017" t="s">
        <v>585</v>
      </c>
      <c r="AF67" s="1058" t="s">
        <v>9523</v>
      </c>
      <c r="AG67" s="1058" t="s">
        <v>9524</v>
      </c>
      <c r="AH67" s="1058" t="s">
        <v>9525</v>
      </c>
      <c r="AI67" s="7"/>
    </row>
    <row r="68" spans="1:90" ht="100" customHeight="1">
      <c r="A68" s="61">
        <v>1067</v>
      </c>
      <c r="B68" s="47" t="s">
        <v>198</v>
      </c>
      <c r="C68" s="47" t="s">
        <v>162</v>
      </c>
      <c r="D68" s="65" t="s">
        <v>586</v>
      </c>
      <c r="E68" s="47" t="s">
        <v>164</v>
      </c>
      <c r="F68" s="65" t="s">
        <v>587</v>
      </c>
      <c r="G68" s="65" t="s">
        <v>165</v>
      </c>
      <c r="H68" s="65" t="s">
        <v>201</v>
      </c>
      <c r="I68" s="244" t="s">
        <v>588</v>
      </c>
      <c r="J68" s="1" t="s">
        <v>589</v>
      </c>
      <c r="K68" t="s">
        <v>590</v>
      </c>
      <c r="L68" t="s">
        <v>149</v>
      </c>
      <c r="M68" t="s">
        <v>6</v>
      </c>
      <c r="N68" s="58"/>
      <c r="O68" s="47" t="s">
        <v>591</v>
      </c>
      <c r="P68" s="250">
        <v>53.520499999999998</v>
      </c>
      <c r="Q68" s="250">
        <v>-73.939300000000003</v>
      </c>
      <c r="R68" s="197">
        <v>30</v>
      </c>
      <c r="S68" s="97"/>
      <c r="T68" s="65"/>
      <c r="U68" s="65" t="s">
        <v>586</v>
      </c>
      <c r="V68" s="252" t="s">
        <v>592</v>
      </c>
      <c r="W68" s="68" t="s">
        <v>226</v>
      </c>
      <c r="X68" s="58" t="s">
        <v>227</v>
      </c>
      <c r="Y68" s="58" t="s">
        <v>6</v>
      </c>
      <c r="Z68" s="58" t="s">
        <v>172</v>
      </c>
      <c r="AA68" s="90">
        <v>45305</v>
      </c>
      <c r="AB68" s="65"/>
      <c r="AC68" s="300" t="s">
        <v>593</v>
      </c>
      <c r="AD68" s="47">
        <f t="shared" si="2"/>
        <v>22</v>
      </c>
      <c r="AE68" s="65"/>
      <c r="AF68" s="11"/>
      <c r="AG68" s="6"/>
      <c r="AI68" s="7"/>
    </row>
    <row r="69" spans="1:90" ht="58">
      <c r="A69" s="61">
        <v>1068</v>
      </c>
      <c r="B69" s="1016" t="s">
        <v>198</v>
      </c>
      <c r="C69" s="1016" t="s">
        <v>162</v>
      </c>
      <c r="D69" s="1017" t="s">
        <v>10973</v>
      </c>
      <c r="E69" s="1016" t="s">
        <v>164</v>
      </c>
      <c r="F69" s="1026" t="s">
        <v>10999</v>
      </c>
      <c r="G69" s="1017" t="s">
        <v>165</v>
      </c>
      <c r="H69" s="1017" t="s">
        <v>201</v>
      </c>
      <c r="I69" s="1302" t="s">
        <v>618</v>
      </c>
      <c r="J69" s="1026" t="s">
        <v>1267</v>
      </c>
      <c r="K69" s="1017" t="s">
        <v>11000</v>
      </c>
      <c r="L69" s="1059" t="s">
        <v>188</v>
      </c>
      <c r="M69" s="1059" t="s">
        <v>5</v>
      </c>
      <c r="N69" s="1059">
        <v>28016</v>
      </c>
      <c r="O69" s="1016" t="s">
        <v>1268</v>
      </c>
      <c r="P69" s="1060">
        <v>35.360399999999998</v>
      </c>
      <c r="Q69" s="1060">
        <v>-81.296499999999995</v>
      </c>
      <c r="R69" s="1142">
        <v>20</v>
      </c>
      <c r="S69" s="1148">
        <v>240000</v>
      </c>
      <c r="T69" s="1017" t="s">
        <v>184</v>
      </c>
      <c r="U69" s="1017" t="s">
        <v>10973</v>
      </c>
      <c r="V69" s="1324" t="s">
        <v>618</v>
      </c>
      <c r="W69" s="1063" t="s">
        <v>1262</v>
      </c>
      <c r="X69" s="1059" t="s">
        <v>188</v>
      </c>
      <c r="Y69" s="1059" t="s">
        <v>5</v>
      </c>
      <c r="Z69" s="1059" t="s">
        <v>7932</v>
      </c>
      <c r="AA69" s="1064">
        <v>46064</v>
      </c>
      <c r="AB69" s="1017" t="s">
        <v>11001</v>
      </c>
      <c r="AC69" s="1338" t="s">
        <v>11002</v>
      </c>
      <c r="AD69" s="1444">
        <f t="shared" si="2"/>
        <v>21</v>
      </c>
      <c r="AE69" s="1469" t="s">
        <v>11004</v>
      </c>
      <c r="AF69" s="11"/>
      <c r="AG69" s="6"/>
      <c r="AH69" s="4"/>
      <c r="AI69" s="7"/>
    </row>
    <row r="70" spans="1:90" s="18" customFormat="1" ht="43.5">
      <c r="A70" s="61">
        <v>1069</v>
      </c>
      <c r="B70" s="823" t="s">
        <v>174</v>
      </c>
      <c r="C70" s="823" t="s">
        <v>162</v>
      </c>
      <c r="D70" s="824" t="s">
        <v>8404</v>
      </c>
      <c r="E70" s="823" t="s">
        <v>164</v>
      </c>
      <c r="F70" s="824" t="s">
        <v>8407</v>
      </c>
      <c r="G70" s="824" t="s">
        <v>165</v>
      </c>
      <c r="H70" s="824" t="s">
        <v>8405</v>
      </c>
      <c r="I70" s="839" t="s">
        <v>8412</v>
      </c>
      <c r="J70" s="824" t="s">
        <v>8409</v>
      </c>
      <c r="K70" s="824" t="s">
        <v>8408</v>
      </c>
      <c r="L70" s="826" t="s">
        <v>170</v>
      </c>
      <c r="M70" s="826" t="s">
        <v>5</v>
      </c>
      <c r="N70" s="826">
        <v>93516</v>
      </c>
      <c r="O70" s="823" t="s">
        <v>8410</v>
      </c>
      <c r="P70" s="827">
        <v>35.166478769291601</v>
      </c>
      <c r="Q70" s="827">
        <v>-117.67930043003101</v>
      </c>
      <c r="R70" s="840">
        <v>1000</v>
      </c>
      <c r="S70" s="841">
        <v>10000</v>
      </c>
      <c r="T70" s="824" t="s">
        <v>184</v>
      </c>
      <c r="U70" s="824" t="s">
        <v>8404</v>
      </c>
      <c r="V70" s="842" t="s">
        <v>8406</v>
      </c>
      <c r="W70" s="830" t="s">
        <v>279</v>
      </c>
      <c r="X70" s="826" t="s">
        <v>1345</v>
      </c>
      <c r="Y70" s="826" t="s">
        <v>311</v>
      </c>
      <c r="Z70" s="826" t="s">
        <v>7932</v>
      </c>
      <c r="AA70" s="831">
        <v>45649</v>
      </c>
      <c r="AB70" s="862" t="s">
        <v>8411</v>
      </c>
      <c r="AC70" s="845" t="s">
        <v>8413</v>
      </c>
      <c r="AD70" s="863">
        <f t="shared" si="2"/>
        <v>18</v>
      </c>
      <c r="AE70" s="845"/>
      <c r="AF70" s="834"/>
      <c r="AG70" s="838"/>
      <c r="AH70" s="846"/>
      <c r="AI70" s="837"/>
    </row>
    <row r="71" spans="1:90" ht="72.5">
      <c r="A71" s="61">
        <v>1070</v>
      </c>
      <c r="B71" s="47" t="s">
        <v>198</v>
      </c>
      <c r="C71" s="47" t="s">
        <v>162</v>
      </c>
      <c r="D71" s="65" t="s">
        <v>594</v>
      </c>
      <c r="E71" s="47" t="s">
        <v>164</v>
      </c>
      <c r="F71" s="65" t="s">
        <v>595</v>
      </c>
      <c r="G71" s="65" t="s">
        <v>165</v>
      </c>
      <c r="H71" s="65" t="s">
        <v>102</v>
      </c>
      <c r="I71" s="213" t="s">
        <v>596</v>
      </c>
      <c r="J71" s="65" t="s">
        <v>597</v>
      </c>
      <c r="K71" s="65" t="s">
        <v>598</v>
      </c>
      <c r="L71" s="58" t="s">
        <v>149</v>
      </c>
      <c r="M71" s="58" t="s">
        <v>6</v>
      </c>
      <c r="N71" s="58"/>
      <c r="O71" s="47" t="s">
        <v>599</v>
      </c>
      <c r="P71" s="89">
        <v>48.327012417476297</v>
      </c>
      <c r="Q71" s="89">
        <v>-78.135632944176706</v>
      </c>
      <c r="R71" s="190" t="s">
        <v>8702</v>
      </c>
      <c r="S71" s="97">
        <v>3181</v>
      </c>
      <c r="T71" s="65" t="s">
        <v>184</v>
      </c>
      <c r="U71" s="68" t="s">
        <v>600</v>
      </c>
      <c r="V71" s="189" t="s">
        <v>601</v>
      </c>
      <c r="W71" s="68" t="s">
        <v>602</v>
      </c>
      <c r="X71" s="58" t="s">
        <v>603</v>
      </c>
      <c r="Y71" s="58" t="s">
        <v>246</v>
      </c>
      <c r="Z71" s="58" t="s">
        <v>172</v>
      </c>
      <c r="AA71" s="90">
        <v>44422</v>
      </c>
      <c r="AB71" s="65" t="s">
        <v>604</v>
      </c>
      <c r="AC71" s="106" t="s">
        <v>605</v>
      </c>
      <c r="AD71" s="204">
        <f t="shared" si="2"/>
        <v>28</v>
      </c>
      <c r="AE71" s="65" t="s">
        <v>606</v>
      </c>
      <c r="AF71" s="11"/>
      <c r="AG71" s="6"/>
      <c r="AI71" s="7"/>
    </row>
    <row r="72" spans="1:90" ht="43.5">
      <c r="A72" s="61">
        <v>1071</v>
      </c>
      <c r="B72" s="47" t="s">
        <v>198</v>
      </c>
      <c r="C72" s="47" t="s">
        <v>162</v>
      </c>
      <c r="D72" s="65" t="s">
        <v>607</v>
      </c>
      <c r="E72" s="47" t="s">
        <v>164</v>
      </c>
      <c r="F72" s="65" t="s">
        <v>622</v>
      </c>
      <c r="G72" s="65" t="s">
        <v>165</v>
      </c>
      <c r="H72" s="65" t="s">
        <v>178</v>
      </c>
      <c r="I72" s="213" t="s">
        <v>623</v>
      </c>
      <c r="J72" s="65" t="s">
        <v>624</v>
      </c>
      <c r="K72" s="65" t="s">
        <v>625</v>
      </c>
      <c r="L72" s="58" t="s">
        <v>149</v>
      </c>
      <c r="M72" s="58" t="s">
        <v>6</v>
      </c>
      <c r="N72" s="58"/>
      <c r="O72" s="47" t="s">
        <v>599</v>
      </c>
      <c r="P72" s="89">
        <v>47.685977731046201</v>
      </c>
      <c r="Q72" s="89">
        <v>-78.648664746471894</v>
      </c>
      <c r="R72" s="127"/>
      <c r="S72" s="97"/>
      <c r="T72" s="65"/>
      <c r="U72" s="68" t="s">
        <v>600</v>
      </c>
      <c r="V72" s="189" t="s">
        <v>601</v>
      </c>
      <c r="W72" s="68" t="s">
        <v>602</v>
      </c>
      <c r="X72" s="58" t="s">
        <v>603</v>
      </c>
      <c r="Y72" s="58" t="s">
        <v>246</v>
      </c>
      <c r="Z72" s="58" t="s">
        <v>172</v>
      </c>
      <c r="AA72" s="90">
        <v>44422</v>
      </c>
      <c r="AB72" s="65" t="s">
        <v>626</v>
      </c>
      <c r="AC72" s="65" t="s">
        <v>612</v>
      </c>
      <c r="AD72" s="358">
        <f t="shared" si="2"/>
        <v>22</v>
      </c>
      <c r="AE72" s="65" t="s">
        <v>627</v>
      </c>
      <c r="AF72" s="11"/>
      <c r="AG72" s="6"/>
      <c r="AI72" s="7"/>
    </row>
    <row r="73" spans="1:90" ht="217.5">
      <c r="A73" s="61">
        <v>1072</v>
      </c>
      <c r="B73" s="1016" t="s">
        <v>174</v>
      </c>
      <c r="C73" s="1016" t="s">
        <v>162</v>
      </c>
      <c r="D73" s="1017" t="s">
        <v>607</v>
      </c>
      <c r="E73" s="1016" t="s">
        <v>164</v>
      </c>
      <c r="F73" s="1017" t="s">
        <v>617</v>
      </c>
      <c r="G73" s="1017" t="s">
        <v>165</v>
      </c>
      <c r="H73" s="1017" t="s">
        <v>201</v>
      </c>
      <c r="I73" s="1076" t="s">
        <v>618</v>
      </c>
      <c r="J73" s="1017" t="s">
        <v>619</v>
      </c>
      <c r="K73" s="1017" t="s">
        <v>620</v>
      </c>
      <c r="L73" s="1059" t="s">
        <v>149</v>
      </c>
      <c r="M73" s="1059" t="s">
        <v>6</v>
      </c>
      <c r="N73" s="1059" t="s">
        <v>621</v>
      </c>
      <c r="O73" s="1016" t="s">
        <v>611</v>
      </c>
      <c r="P73" s="1060">
        <v>48.591560114431601</v>
      </c>
      <c r="Q73" s="1060">
        <v>-77.882121308775794</v>
      </c>
      <c r="R73" s="1441">
        <v>100</v>
      </c>
      <c r="S73" s="1148">
        <v>140000</v>
      </c>
      <c r="T73" s="1017" t="s">
        <v>184</v>
      </c>
      <c r="U73" s="1017" t="s">
        <v>600</v>
      </c>
      <c r="V73" s="1076" t="s">
        <v>601</v>
      </c>
      <c r="W73" s="1017" t="s">
        <v>602</v>
      </c>
      <c r="X73" s="1016" t="s">
        <v>603</v>
      </c>
      <c r="Y73" s="1016" t="s">
        <v>246</v>
      </c>
      <c r="Z73" s="1059" t="s">
        <v>8379</v>
      </c>
      <c r="AA73" s="1064" t="s">
        <v>10967</v>
      </c>
      <c r="AB73" s="1017" t="s">
        <v>10968</v>
      </c>
      <c r="AC73" s="1471" t="s">
        <v>612</v>
      </c>
      <c r="AD73" s="1443">
        <f t="shared" si="2"/>
        <v>22</v>
      </c>
      <c r="AE73" s="1017" t="s">
        <v>11003</v>
      </c>
      <c r="AF73" s="11"/>
      <c r="AG73" s="6"/>
      <c r="AI73" s="7"/>
    </row>
    <row r="74" spans="1:90" ht="91.5" customHeight="1">
      <c r="A74" s="61">
        <v>1073</v>
      </c>
      <c r="B74" s="47" t="s">
        <v>198</v>
      </c>
      <c r="C74" s="47" t="s">
        <v>162</v>
      </c>
      <c r="D74" s="65" t="s">
        <v>607</v>
      </c>
      <c r="E74" s="47" t="s">
        <v>164</v>
      </c>
      <c r="F74" s="65" t="s">
        <v>608</v>
      </c>
      <c r="G74" s="65" t="s">
        <v>165</v>
      </c>
      <c r="H74" s="65" t="s">
        <v>102</v>
      </c>
      <c r="I74" s="213" t="s">
        <v>609</v>
      </c>
      <c r="J74" s="65" t="s">
        <v>610</v>
      </c>
      <c r="K74" s="65" t="s">
        <v>589</v>
      </c>
      <c r="L74" s="58" t="s">
        <v>149</v>
      </c>
      <c r="M74" s="58" t="s">
        <v>6</v>
      </c>
      <c r="N74" s="58"/>
      <c r="O74" s="47" t="s">
        <v>611</v>
      </c>
      <c r="P74" s="89">
        <v>50.424276999999996</v>
      </c>
      <c r="Q74" s="89">
        <v>-74.717904000000004</v>
      </c>
      <c r="R74" s="197"/>
      <c r="S74" s="97"/>
      <c r="T74" s="65"/>
      <c r="U74" s="65" t="s">
        <v>600</v>
      </c>
      <c r="V74" s="213" t="s">
        <v>601</v>
      </c>
      <c r="W74" s="65" t="s">
        <v>602</v>
      </c>
      <c r="X74" s="47" t="s">
        <v>603</v>
      </c>
      <c r="Y74" s="47" t="s">
        <v>246</v>
      </c>
      <c r="Z74" s="58" t="s">
        <v>562</v>
      </c>
      <c r="AA74" s="90">
        <v>45114</v>
      </c>
      <c r="AB74" s="65" t="s">
        <v>609</v>
      </c>
      <c r="AC74" s="300" t="s">
        <v>612</v>
      </c>
      <c r="AD74" s="357">
        <f t="shared" si="2"/>
        <v>22</v>
      </c>
      <c r="AE74" s="65" t="s">
        <v>613</v>
      </c>
      <c r="AF74" s="11"/>
      <c r="AG74" s="6"/>
      <c r="AI74" s="7"/>
    </row>
    <row r="75" spans="1:90" s="11" customFormat="1" ht="43.5">
      <c r="A75" s="61">
        <v>1074</v>
      </c>
      <c r="B75" s="47" t="s">
        <v>198</v>
      </c>
      <c r="C75" s="47" t="s">
        <v>162</v>
      </c>
      <c r="D75" s="65" t="s">
        <v>607</v>
      </c>
      <c r="E75" s="47" t="s">
        <v>164</v>
      </c>
      <c r="F75" s="65" t="s">
        <v>614</v>
      </c>
      <c r="G75" s="65" t="s">
        <v>165</v>
      </c>
      <c r="H75" s="65" t="s">
        <v>102</v>
      </c>
      <c r="I75" s="213" t="s">
        <v>615</v>
      </c>
      <c r="J75" s="65" t="s">
        <v>610</v>
      </c>
      <c r="K75" s="65" t="s">
        <v>589</v>
      </c>
      <c r="L75" s="58" t="s">
        <v>149</v>
      </c>
      <c r="M75" s="58" t="s">
        <v>6</v>
      </c>
      <c r="N75" s="58"/>
      <c r="O75" s="47" t="s">
        <v>611</v>
      </c>
      <c r="P75" s="89">
        <v>50.424276999999996</v>
      </c>
      <c r="Q75" s="89">
        <v>-74.717904000000004</v>
      </c>
      <c r="R75" s="197"/>
      <c r="S75" s="97"/>
      <c r="T75" s="65"/>
      <c r="U75" s="65" t="s">
        <v>600</v>
      </c>
      <c r="V75" s="213" t="s">
        <v>601</v>
      </c>
      <c r="W75" s="65" t="s">
        <v>602</v>
      </c>
      <c r="X75" s="47" t="s">
        <v>603</v>
      </c>
      <c r="Y75" s="47" t="s">
        <v>246</v>
      </c>
      <c r="Z75" s="58" t="s">
        <v>562</v>
      </c>
      <c r="AA75" s="90">
        <v>45114</v>
      </c>
      <c r="AB75" s="65" t="s">
        <v>615</v>
      </c>
      <c r="AC75" s="298" t="s">
        <v>612</v>
      </c>
      <c r="AD75" s="204">
        <f t="shared" si="2"/>
        <v>22</v>
      </c>
      <c r="AE75" s="65" t="s">
        <v>616</v>
      </c>
      <c r="AG75" s="6"/>
      <c r="AH75" s="6"/>
      <c r="AI75" s="7"/>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row>
    <row r="76" spans="1:90" ht="88.5" customHeight="1">
      <c r="A76" s="61">
        <v>1075</v>
      </c>
      <c r="B76" s="47" t="s">
        <v>161</v>
      </c>
      <c r="C76" s="47" t="s">
        <v>162</v>
      </c>
      <c r="D76" s="65" t="s">
        <v>628</v>
      </c>
      <c r="E76" s="47" t="s">
        <v>164</v>
      </c>
      <c r="F76" s="65" t="s">
        <v>643</v>
      </c>
      <c r="G76" s="65" t="s">
        <v>165</v>
      </c>
      <c r="H76" s="65" t="s">
        <v>166</v>
      </c>
      <c r="I76" s="224" t="s">
        <v>635</v>
      </c>
      <c r="J76" s="65" t="s">
        <v>644</v>
      </c>
      <c r="K76" s="204" t="s">
        <v>632</v>
      </c>
      <c r="L76" s="106" t="s">
        <v>633</v>
      </c>
      <c r="M76" s="205" t="s">
        <v>6</v>
      </c>
      <c r="N76" s="204" t="s">
        <v>645</v>
      </c>
      <c r="O76" s="204" t="s">
        <v>646</v>
      </c>
      <c r="P76" s="106">
        <v>53.76</v>
      </c>
      <c r="Q76" s="89">
        <v>-99</v>
      </c>
      <c r="R76" s="197">
        <v>10</v>
      </c>
      <c r="S76" s="97">
        <v>9600</v>
      </c>
      <c r="T76" s="65" t="s">
        <v>184</v>
      </c>
      <c r="U76" s="65" t="s">
        <v>628</v>
      </c>
      <c r="V76" s="65" t="s">
        <v>635</v>
      </c>
      <c r="W76" s="65" t="s">
        <v>636</v>
      </c>
      <c r="X76" s="65" t="s">
        <v>633</v>
      </c>
      <c r="Y76" s="65" t="s">
        <v>236</v>
      </c>
      <c r="Z76" s="65" t="s">
        <v>647</v>
      </c>
      <c r="AA76" s="90">
        <v>44774</v>
      </c>
      <c r="AB76" s="65" t="s">
        <v>648</v>
      </c>
      <c r="AC76" s="300" t="s">
        <v>637</v>
      </c>
      <c r="AD76" s="357">
        <f t="shared" si="2"/>
        <v>15</v>
      </c>
      <c r="AE76" s="65" t="s">
        <v>649</v>
      </c>
      <c r="AF76" s="11"/>
      <c r="AG76" s="6"/>
      <c r="AI76" s="7"/>
    </row>
    <row r="77" spans="1:90" ht="87">
      <c r="A77" s="61">
        <v>1076</v>
      </c>
      <c r="B77" s="47" t="s">
        <v>161</v>
      </c>
      <c r="C77" s="47" t="s">
        <v>162</v>
      </c>
      <c r="D77" s="65" t="s">
        <v>628</v>
      </c>
      <c r="E77" s="47" t="s">
        <v>164</v>
      </c>
      <c r="F77" s="65" t="s">
        <v>629</v>
      </c>
      <c r="G77" s="65" t="s">
        <v>165</v>
      </c>
      <c r="H77" s="65" t="s">
        <v>102</v>
      </c>
      <c r="I77" s="65" t="s">
        <v>630</v>
      </c>
      <c r="J77" s="65" t="s">
        <v>631</v>
      </c>
      <c r="K77" s="65" t="s">
        <v>632</v>
      </c>
      <c r="L77" s="65" t="s">
        <v>633</v>
      </c>
      <c r="M77" s="65" t="s">
        <v>6</v>
      </c>
      <c r="N77" s="65"/>
      <c r="O77" s="65" t="s">
        <v>634</v>
      </c>
      <c r="P77" s="65">
        <v>53.76</v>
      </c>
      <c r="Q77" s="65">
        <v>-99</v>
      </c>
      <c r="R77" s="118">
        <v>10</v>
      </c>
      <c r="S77" s="65"/>
      <c r="T77" s="65"/>
      <c r="U77" s="65" t="s">
        <v>628</v>
      </c>
      <c r="V77" s="65" t="s">
        <v>635</v>
      </c>
      <c r="W77" s="65" t="s">
        <v>636</v>
      </c>
      <c r="X77" s="65" t="s">
        <v>633</v>
      </c>
      <c r="Y77" s="65" t="s">
        <v>236</v>
      </c>
      <c r="Z77" s="65" t="s">
        <v>562</v>
      </c>
      <c r="AA77" s="68">
        <v>45114</v>
      </c>
      <c r="AB77" s="65" t="s">
        <v>630</v>
      </c>
      <c r="AC77" s="106" t="s">
        <v>637</v>
      </c>
      <c r="AD77" s="204">
        <f t="shared" si="2"/>
        <v>15</v>
      </c>
      <c r="AE77" s="65" t="s">
        <v>638</v>
      </c>
      <c r="AF77" s="11"/>
      <c r="AG77" s="6"/>
      <c r="AI77" s="7"/>
    </row>
    <row r="78" spans="1:90" ht="116">
      <c r="A78" s="61">
        <v>1077</v>
      </c>
      <c r="B78" s="47" t="s">
        <v>161</v>
      </c>
      <c r="C78" s="47" t="s">
        <v>162</v>
      </c>
      <c r="D78" s="374" t="s">
        <v>628</v>
      </c>
      <c r="E78" s="47" t="s">
        <v>164</v>
      </c>
      <c r="F78" s="374" t="s">
        <v>639</v>
      </c>
      <c r="G78" s="65" t="s">
        <v>165</v>
      </c>
      <c r="H78" s="65" t="s">
        <v>102</v>
      </c>
      <c r="I78" s="213" t="s">
        <v>640</v>
      </c>
      <c r="J78" s="65" t="s">
        <v>631</v>
      </c>
      <c r="K78" s="65" t="s">
        <v>632</v>
      </c>
      <c r="L78" s="65" t="s">
        <v>633</v>
      </c>
      <c r="M78" s="65" t="s">
        <v>6</v>
      </c>
      <c r="N78" s="65"/>
      <c r="O78" s="65" t="s">
        <v>641</v>
      </c>
      <c r="P78" s="65">
        <v>54.872010000000003</v>
      </c>
      <c r="Q78" s="65">
        <f>RawMatl[[#This Row],[Facility Workforce]]-100.149549</f>
        <v>-90.149548999999993</v>
      </c>
      <c r="R78" s="118">
        <v>10</v>
      </c>
      <c r="S78" s="97"/>
      <c r="T78" s="65"/>
      <c r="U78" s="65" t="s">
        <v>628</v>
      </c>
      <c r="V78" s="65" t="s">
        <v>635</v>
      </c>
      <c r="W78" s="65" t="s">
        <v>636</v>
      </c>
      <c r="X78" s="65" t="s">
        <v>633</v>
      </c>
      <c r="Y78" s="65" t="s">
        <v>236</v>
      </c>
      <c r="Z78" s="65" t="s">
        <v>562</v>
      </c>
      <c r="AA78" s="68">
        <v>45114</v>
      </c>
      <c r="AB78" s="65" t="s">
        <v>640</v>
      </c>
      <c r="AC78" s="374" t="s">
        <v>637</v>
      </c>
      <c r="AD78" s="47">
        <f t="shared" si="2"/>
        <v>15</v>
      </c>
      <c r="AE78" s="65" t="s">
        <v>642</v>
      </c>
      <c r="AF78" s="714"/>
      <c r="AG78" s="1550"/>
      <c r="AH78" s="1550"/>
      <c r="AI78" s="7"/>
    </row>
    <row r="79" spans="1:90" ht="45" customHeight="1">
      <c r="A79" s="61">
        <v>1078</v>
      </c>
      <c r="B79" s="47" t="s">
        <v>174</v>
      </c>
      <c r="C79" s="47" t="s">
        <v>162</v>
      </c>
      <c r="D79" s="65" t="s">
        <v>6328</v>
      </c>
      <c r="E79" s="47" t="s">
        <v>176</v>
      </c>
      <c r="F79" s="65" t="s">
        <v>6329</v>
      </c>
      <c r="G79" s="65" t="s">
        <v>346</v>
      </c>
      <c r="H79" s="65" t="s">
        <v>6330</v>
      </c>
      <c r="I79" s="392" t="s">
        <v>6331</v>
      </c>
      <c r="J79" s="65"/>
      <c r="K79" s="65" t="s">
        <v>719</v>
      </c>
      <c r="L79" s="58" t="s">
        <v>720</v>
      </c>
      <c r="M79" s="58" t="s">
        <v>5</v>
      </c>
      <c r="N79" s="58">
        <v>35151</v>
      </c>
      <c r="O79" s="47"/>
      <c r="P79" s="89">
        <v>32.957258000000003</v>
      </c>
      <c r="Q79" s="89">
        <v>-86.173889000000003</v>
      </c>
      <c r="R79" s="93">
        <v>50</v>
      </c>
      <c r="S79" s="394"/>
      <c r="T79" s="65"/>
      <c r="U79" s="65" t="s">
        <v>6328</v>
      </c>
      <c r="V79" s="495" t="s">
        <v>6332</v>
      </c>
      <c r="W79" s="68" t="s">
        <v>226</v>
      </c>
      <c r="X79" s="58" t="s">
        <v>227</v>
      </c>
      <c r="Y79" s="58" t="s">
        <v>6</v>
      </c>
      <c r="Z79" s="90" t="s">
        <v>6334</v>
      </c>
      <c r="AA79" s="90">
        <v>45475</v>
      </c>
      <c r="AB79" s="302" t="s">
        <v>6335</v>
      </c>
      <c r="AC79" s="65" t="s">
        <v>6336</v>
      </c>
      <c r="AD79" s="357">
        <f t="shared" si="2"/>
        <v>25</v>
      </c>
      <c r="AE79" s="65" t="s">
        <v>6337</v>
      </c>
      <c r="AF79" s="11"/>
      <c r="AH79" s="4"/>
      <c r="AI79" s="7"/>
    </row>
    <row r="80" spans="1:90" ht="130.5">
      <c r="A80" s="61">
        <v>1079</v>
      </c>
      <c r="B80" s="47" t="s">
        <v>174</v>
      </c>
      <c r="C80" s="47" t="s">
        <v>162</v>
      </c>
      <c r="D80" s="65" t="s">
        <v>7875</v>
      </c>
      <c r="E80" s="47" t="s">
        <v>176</v>
      </c>
      <c r="F80" s="65" t="s">
        <v>7875</v>
      </c>
      <c r="G80" s="65" t="s">
        <v>8218</v>
      </c>
      <c r="H80" s="65" t="s">
        <v>6348</v>
      </c>
      <c r="I80" s="496" t="s">
        <v>6349</v>
      </c>
      <c r="J80" s="65" t="s">
        <v>6350</v>
      </c>
      <c r="K80" s="65" t="s">
        <v>1556</v>
      </c>
      <c r="L80" s="58" t="s">
        <v>1045</v>
      </c>
      <c r="M80" s="58" t="s">
        <v>5</v>
      </c>
      <c r="N80" s="58">
        <v>85718</v>
      </c>
      <c r="O80" s="193" t="s">
        <v>6351</v>
      </c>
      <c r="P80" s="89">
        <v>32.286360000000002</v>
      </c>
      <c r="Q80" s="89">
        <v>-110.944512</v>
      </c>
      <c r="R80" s="804">
        <v>100</v>
      </c>
      <c r="S80" s="394"/>
      <c r="T80" s="65"/>
      <c r="U80" s="68" t="s">
        <v>7875</v>
      </c>
      <c r="V80" s="495" t="s">
        <v>6353</v>
      </c>
      <c r="W80" s="68" t="s">
        <v>6354</v>
      </c>
      <c r="X80" s="58"/>
      <c r="Y80" s="58" t="s">
        <v>246</v>
      </c>
      <c r="Z80" s="90" t="s">
        <v>7853</v>
      </c>
      <c r="AA80" s="90">
        <v>45545</v>
      </c>
      <c r="AB80" s="342" t="s">
        <v>6353</v>
      </c>
      <c r="AC80" s="65" t="s">
        <v>8216</v>
      </c>
      <c r="AD80" s="47">
        <f t="shared" si="2"/>
        <v>27</v>
      </c>
      <c r="AE80" s="47"/>
      <c r="AF80" s="11"/>
      <c r="AH80" s="4"/>
      <c r="AI80" s="7" t="s">
        <v>8030</v>
      </c>
    </row>
    <row r="81" spans="1:35" ht="58">
      <c r="A81" s="61">
        <v>1080</v>
      </c>
      <c r="B81" s="1016" t="s">
        <v>198</v>
      </c>
      <c r="C81" s="1016" t="s">
        <v>162</v>
      </c>
      <c r="D81" s="1017" t="s">
        <v>10974</v>
      </c>
      <c r="E81" s="1016" t="s">
        <v>164</v>
      </c>
      <c r="F81" s="1017" t="s">
        <v>8165</v>
      </c>
      <c r="G81" s="1017" t="s">
        <v>8219</v>
      </c>
      <c r="H81" s="1017" t="s">
        <v>8166</v>
      </c>
      <c r="I81" s="1302" t="s">
        <v>1169</v>
      </c>
      <c r="J81" s="1017"/>
      <c r="K81" s="1017" t="s">
        <v>11133</v>
      </c>
      <c r="L81" s="1059" t="s">
        <v>1155</v>
      </c>
      <c r="M81" s="1059" t="s">
        <v>5</v>
      </c>
      <c r="N81" s="1059"/>
      <c r="O81" s="1016"/>
      <c r="P81" s="1060">
        <v>33.360199999999999</v>
      </c>
      <c r="Q81" s="1060">
        <v>-93.577399999999997</v>
      </c>
      <c r="R81" s="1545" t="s">
        <v>8698</v>
      </c>
      <c r="S81" s="1062"/>
      <c r="T81" s="1017"/>
      <c r="U81" s="1063" t="s">
        <v>10974</v>
      </c>
      <c r="V81" s="1324" t="s">
        <v>1169</v>
      </c>
      <c r="W81" s="1063"/>
      <c r="X81" s="1059"/>
      <c r="Y81" s="1059"/>
      <c r="Z81" s="1064" t="s">
        <v>10497</v>
      </c>
      <c r="AA81" s="1064" t="s">
        <v>11136</v>
      </c>
      <c r="AB81" s="1138" t="s">
        <v>11135</v>
      </c>
      <c r="AC81" s="1026" t="s">
        <v>8217</v>
      </c>
      <c r="AD81" s="1015">
        <f t="shared" si="2"/>
        <v>29</v>
      </c>
      <c r="AE81" s="1546" t="s">
        <v>11134</v>
      </c>
      <c r="AF81" s="11"/>
      <c r="AH81" s="4"/>
      <c r="AI81" s="7"/>
    </row>
    <row r="82" spans="1:35" ht="101.5">
      <c r="A82" s="61">
        <v>1081</v>
      </c>
      <c r="B82" s="47" t="s">
        <v>161</v>
      </c>
      <c r="C82" s="47" t="s">
        <v>162</v>
      </c>
      <c r="D82" s="65" t="s">
        <v>8290</v>
      </c>
      <c r="E82" s="47" t="s">
        <v>164</v>
      </c>
      <c r="F82" s="65" t="s">
        <v>8294</v>
      </c>
      <c r="G82" s="65" t="s">
        <v>165</v>
      </c>
      <c r="H82" s="65" t="s">
        <v>8295</v>
      </c>
      <c r="I82" s="327" t="s">
        <v>8296</v>
      </c>
      <c r="J82" t="s">
        <v>8297</v>
      </c>
      <c r="K82" t="s">
        <v>8298</v>
      </c>
      <c r="L82" s="58" t="s">
        <v>723</v>
      </c>
      <c r="M82" s="58" t="s">
        <v>5</v>
      </c>
      <c r="N82" s="58">
        <v>80026</v>
      </c>
      <c r="O82" s="47" t="s">
        <v>8293</v>
      </c>
      <c r="P82" s="89">
        <v>39.980103743183598</v>
      </c>
      <c r="Q82" s="89">
        <v>-105.06823446181799</v>
      </c>
      <c r="R82" s="197">
        <v>100</v>
      </c>
      <c r="S82" s="97"/>
      <c r="T82" s="65"/>
      <c r="U82" s="65" t="s">
        <v>8290</v>
      </c>
      <c r="V82" s="396" t="s">
        <v>8296</v>
      </c>
      <c r="W82" s="68" t="s">
        <v>1000</v>
      </c>
      <c r="X82" s="58" t="s">
        <v>997</v>
      </c>
      <c r="Y82" s="58" t="s">
        <v>5</v>
      </c>
      <c r="Z82" s="58" t="s">
        <v>7932</v>
      </c>
      <c r="AA82" s="90">
        <v>45584</v>
      </c>
      <c r="AB82" s="65" t="s">
        <v>313</v>
      </c>
      <c r="AC82" s="65" t="s">
        <v>8299</v>
      </c>
      <c r="AD82" s="357">
        <f t="shared" si="2"/>
        <v>23</v>
      </c>
      <c r="AE82" s="65"/>
      <c r="AF82" t="s">
        <v>8291</v>
      </c>
      <c r="AG82" t="s">
        <v>8292</v>
      </c>
      <c r="AH82" s="800" t="s">
        <v>8293</v>
      </c>
      <c r="AI82" s="805" t="s">
        <v>8300</v>
      </c>
    </row>
    <row r="83" spans="1:35" ht="29">
      <c r="A83" s="61">
        <v>1082</v>
      </c>
      <c r="B83" s="47" t="s">
        <v>161</v>
      </c>
      <c r="C83" s="47" t="s">
        <v>162</v>
      </c>
      <c r="D83" s="65" t="s">
        <v>8599</v>
      </c>
      <c r="E83" s="47" t="s">
        <v>164</v>
      </c>
      <c r="F83" s="1" t="s">
        <v>8600</v>
      </c>
      <c r="G83" s="65" t="s">
        <v>165</v>
      </c>
      <c r="H83" s="65" t="s">
        <v>8405</v>
      </c>
      <c r="I83" s="396" t="s">
        <v>8601</v>
      </c>
      <c r="J83" s="65"/>
      <c r="K83" t="s">
        <v>8607</v>
      </c>
      <c r="L83" s="58" t="s">
        <v>182</v>
      </c>
      <c r="M83" s="58" t="s">
        <v>5</v>
      </c>
      <c r="N83" s="58">
        <v>89801</v>
      </c>
      <c r="O83" s="47" t="s">
        <v>8606</v>
      </c>
      <c r="P83" s="89">
        <v>40.832562312263001</v>
      </c>
      <c r="Q83" s="89">
        <v>-115.76183264021</v>
      </c>
      <c r="R83" s="93">
        <v>15</v>
      </c>
      <c r="S83" s="394"/>
      <c r="T83" s="65"/>
      <c r="U83" s="68" t="s">
        <v>8599</v>
      </c>
      <c r="V83" s="396" t="s">
        <v>8601</v>
      </c>
      <c r="W83" s="68" t="s">
        <v>8602</v>
      </c>
      <c r="X83" s="58" t="s">
        <v>227</v>
      </c>
      <c r="Y83" s="58" t="s">
        <v>6</v>
      </c>
      <c r="Z83" s="90" t="s">
        <v>7932</v>
      </c>
      <c r="AA83" s="90">
        <v>45689</v>
      </c>
      <c r="AB83" s="65" t="s">
        <v>313</v>
      </c>
      <c r="AC83" s="65" t="s">
        <v>8967</v>
      </c>
      <c r="AD83" s="357">
        <f t="shared" si="2"/>
        <v>15</v>
      </c>
      <c r="AF83" s="11" t="s">
        <v>8603</v>
      </c>
      <c r="AG83" s="864" t="s">
        <v>8604</v>
      </c>
      <c r="AH83" s="4" t="s">
        <v>8605</v>
      </c>
      <c r="AI83" s="7"/>
    </row>
    <row r="84" spans="1:35" ht="130.5">
      <c r="A84" s="61">
        <v>1083</v>
      </c>
      <c r="B84" s="47" t="s">
        <v>198</v>
      </c>
      <c r="C84" s="47" t="s">
        <v>162</v>
      </c>
      <c r="D84" s="65" t="s">
        <v>650</v>
      </c>
      <c r="E84" s="47" t="s">
        <v>164</v>
      </c>
      <c r="F84" s="65" t="s">
        <v>651</v>
      </c>
      <c r="G84" s="65" t="s">
        <v>165</v>
      </c>
      <c r="H84" s="65" t="s">
        <v>211</v>
      </c>
      <c r="I84" s="213" t="s">
        <v>652</v>
      </c>
      <c r="J84" s="65"/>
      <c r="K84" s="65" t="s">
        <v>653</v>
      </c>
      <c r="L84" s="58" t="s">
        <v>654</v>
      </c>
      <c r="M84" s="58" t="s">
        <v>5</v>
      </c>
      <c r="N84" s="58"/>
      <c r="O84" s="47"/>
      <c r="P84" s="89">
        <v>47.393915125199101</v>
      </c>
      <c r="Q84" s="89">
        <v>-101.787751704907</v>
      </c>
      <c r="R84" s="185">
        <v>45</v>
      </c>
      <c r="S84" s="96">
        <v>75000</v>
      </c>
      <c r="T84" s="65" t="s">
        <v>655</v>
      </c>
      <c r="U84" s="65" t="s">
        <v>656</v>
      </c>
      <c r="V84" s="189" t="s">
        <v>652</v>
      </c>
      <c r="W84" s="68" t="s">
        <v>657</v>
      </c>
      <c r="X84" s="58" t="s">
        <v>658</v>
      </c>
      <c r="Y84" s="58" t="s">
        <v>659</v>
      </c>
      <c r="Z84" s="68" t="s">
        <v>172</v>
      </c>
      <c r="AA84" s="107">
        <v>44899</v>
      </c>
      <c r="AB84" s="65" t="s">
        <v>660</v>
      </c>
      <c r="AC84" s="106" t="s">
        <v>661</v>
      </c>
      <c r="AD84" s="204">
        <f t="shared" si="2"/>
        <v>28</v>
      </c>
      <c r="AE84" s="65" t="s">
        <v>11157</v>
      </c>
      <c r="AF84" s="11"/>
      <c r="AG84" s="6"/>
      <c r="AI84" s="7"/>
    </row>
    <row r="85" spans="1:35" ht="46.5" customHeight="1">
      <c r="A85" s="61">
        <v>1084</v>
      </c>
      <c r="B85" s="47" t="s">
        <v>198</v>
      </c>
      <c r="C85" s="47" t="s">
        <v>162</v>
      </c>
      <c r="D85" s="65" t="s">
        <v>8167</v>
      </c>
      <c r="E85" s="47" t="s">
        <v>164</v>
      </c>
      <c r="F85" s="65" t="s">
        <v>8167</v>
      </c>
      <c r="G85" s="65" t="s">
        <v>8219</v>
      </c>
      <c r="H85" s="65" t="s">
        <v>8166</v>
      </c>
      <c r="I85" s="392" t="s">
        <v>6390</v>
      </c>
      <c r="J85" s="65"/>
      <c r="K85" s="65" t="s">
        <v>3816</v>
      </c>
      <c r="L85" s="58" t="s">
        <v>755</v>
      </c>
      <c r="M85" s="58" t="s">
        <v>5</v>
      </c>
      <c r="N85" s="58"/>
      <c r="O85" s="47"/>
      <c r="P85" s="89">
        <v>33.4251</v>
      </c>
      <c r="Q85" s="89">
        <v>-94.047700000000006</v>
      </c>
      <c r="R85" s="93">
        <v>8</v>
      </c>
      <c r="S85" s="394"/>
      <c r="T85" s="65"/>
      <c r="U85" s="68"/>
      <c r="V85" s="715" t="s">
        <v>6390</v>
      </c>
      <c r="W85" s="68"/>
      <c r="X85" s="58"/>
      <c r="Y85" s="58"/>
      <c r="Z85" s="90" t="s">
        <v>7853</v>
      </c>
      <c r="AA85" s="90">
        <v>45560</v>
      </c>
      <c r="AB85" s="65"/>
      <c r="AC85" s="65" t="s">
        <v>8168</v>
      </c>
      <c r="AD85" s="61">
        <f t="shared" si="2"/>
        <v>23</v>
      </c>
      <c r="AE85" s="47"/>
      <c r="AF85" s="11"/>
      <c r="AH85" s="4"/>
      <c r="AI85" s="7"/>
    </row>
    <row r="86" spans="1:35" ht="45.75" customHeight="1">
      <c r="A86" s="61">
        <v>1085</v>
      </c>
      <c r="B86" s="47" t="s">
        <v>198</v>
      </c>
      <c r="C86" s="47" t="s">
        <v>162</v>
      </c>
      <c r="D86" s="65" t="s">
        <v>662</v>
      </c>
      <c r="E86" s="47" t="s">
        <v>176</v>
      </c>
      <c r="F86" s="65" t="s">
        <v>663</v>
      </c>
      <c r="G86" s="65" t="s">
        <v>165</v>
      </c>
      <c r="H86" s="65" t="s">
        <v>230</v>
      </c>
      <c r="I86" s="213" t="s">
        <v>664</v>
      </c>
      <c r="J86" s="65" t="s">
        <v>665</v>
      </c>
      <c r="K86" s="47" t="s">
        <v>666</v>
      </c>
      <c r="L86" s="47" t="s">
        <v>666</v>
      </c>
      <c r="M86" s="47" t="s">
        <v>666</v>
      </c>
      <c r="N86" s="47" t="s">
        <v>666</v>
      </c>
      <c r="O86" s="47"/>
      <c r="P86" s="206">
        <v>10.48</v>
      </c>
      <c r="Q86" s="206">
        <v>-116.95</v>
      </c>
      <c r="R86" s="197" t="s">
        <v>8708</v>
      </c>
      <c r="S86" s="97">
        <v>10025</v>
      </c>
      <c r="T86" s="65" t="s">
        <v>331</v>
      </c>
      <c r="U86" s="92" t="s">
        <v>662</v>
      </c>
      <c r="V86" s="213" t="s">
        <v>664</v>
      </c>
      <c r="W86" s="65" t="s">
        <v>226</v>
      </c>
      <c r="X86" s="47" t="s">
        <v>227</v>
      </c>
      <c r="Y86" s="61" t="s">
        <v>6</v>
      </c>
      <c r="Z86" s="58" t="s">
        <v>172</v>
      </c>
      <c r="AA86" s="90">
        <v>44780</v>
      </c>
      <c r="AB86" s="65" t="s">
        <v>667</v>
      </c>
      <c r="AC86" s="92" t="s">
        <v>668</v>
      </c>
      <c r="AD86" s="357">
        <f t="shared" si="2"/>
        <v>30</v>
      </c>
      <c r="AE86" s="92" t="s">
        <v>669</v>
      </c>
      <c r="AF86" s="11"/>
      <c r="AG86" s="6"/>
      <c r="AI86" s="7"/>
    </row>
    <row r="87" spans="1:35" ht="48" customHeight="1">
      <c r="A87" s="61">
        <v>1086</v>
      </c>
      <c r="B87" s="47" t="s">
        <v>198</v>
      </c>
      <c r="C87" s="47" t="s">
        <v>162</v>
      </c>
      <c r="D87" s="65" t="s">
        <v>662</v>
      </c>
      <c r="E87" s="47" t="s">
        <v>176</v>
      </c>
      <c r="F87" s="65" t="s">
        <v>663</v>
      </c>
      <c r="G87" s="65" t="s">
        <v>165</v>
      </c>
      <c r="H87" s="65" t="s">
        <v>433</v>
      </c>
      <c r="I87" s="213" t="s">
        <v>664</v>
      </c>
      <c r="J87" s="65" t="s">
        <v>665</v>
      </c>
      <c r="K87" s="47" t="s">
        <v>666</v>
      </c>
      <c r="L87" s="47" t="s">
        <v>666</v>
      </c>
      <c r="M87" s="47" t="s">
        <v>666</v>
      </c>
      <c r="N87" s="47" t="s">
        <v>666</v>
      </c>
      <c r="O87" s="47"/>
      <c r="P87" s="206">
        <v>10.48</v>
      </c>
      <c r="Q87" s="206">
        <v>-116.95</v>
      </c>
      <c r="R87" s="197" t="s">
        <v>8708</v>
      </c>
      <c r="S87" s="97">
        <v>99500</v>
      </c>
      <c r="T87" s="65" t="s">
        <v>289</v>
      </c>
      <c r="U87" s="92" t="s">
        <v>662</v>
      </c>
      <c r="V87" s="213" t="s">
        <v>664</v>
      </c>
      <c r="W87" s="65" t="s">
        <v>226</v>
      </c>
      <c r="X87" s="47" t="s">
        <v>227</v>
      </c>
      <c r="Y87" s="61" t="s">
        <v>6</v>
      </c>
      <c r="Z87" s="58" t="s">
        <v>172</v>
      </c>
      <c r="AA87" s="90">
        <v>44780</v>
      </c>
      <c r="AB87" s="65" t="s">
        <v>667</v>
      </c>
      <c r="AC87" s="775" t="s">
        <v>668</v>
      </c>
      <c r="AD87" s="205">
        <f t="shared" si="2"/>
        <v>30</v>
      </c>
      <c r="AE87" s="92" t="s">
        <v>669</v>
      </c>
      <c r="AF87" s="11"/>
      <c r="AG87" s="6"/>
      <c r="AI87" s="7"/>
    </row>
    <row r="88" spans="1:35" ht="101.5">
      <c r="A88" s="61">
        <v>1087</v>
      </c>
      <c r="B88" s="47" t="s">
        <v>198</v>
      </c>
      <c r="C88" s="47" t="s">
        <v>162</v>
      </c>
      <c r="D88" s="65" t="s">
        <v>662</v>
      </c>
      <c r="E88" s="47" t="s">
        <v>176</v>
      </c>
      <c r="F88" s="65" t="s">
        <v>663</v>
      </c>
      <c r="G88" s="65" t="s">
        <v>165</v>
      </c>
      <c r="H88" s="65" t="s">
        <v>670</v>
      </c>
      <c r="I88" s="213" t="s">
        <v>664</v>
      </c>
      <c r="J88" s="65" t="s">
        <v>665</v>
      </c>
      <c r="K88" s="47" t="s">
        <v>666</v>
      </c>
      <c r="L88" s="47" t="s">
        <v>666</v>
      </c>
      <c r="M88" s="47" t="s">
        <v>666</v>
      </c>
      <c r="N88" s="47" t="s">
        <v>666</v>
      </c>
      <c r="O88" s="47"/>
      <c r="P88" s="206">
        <v>10.48</v>
      </c>
      <c r="Q88" s="206">
        <v>-116.95</v>
      </c>
      <c r="R88" s="197" t="s">
        <v>8707</v>
      </c>
      <c r="S88" s="97">
        <v>2222000</v>
      </c>
      <c r="T88" s="65" t="s">
        <v>671</v>
      </c>
      <c r="U88" s="92" t="s">
        <v>662</v>
      </c>
      <c r="V88" s="213" t="s">
        <v>664</v>
      </c>
      <c r="W88" s="65" t="s">
        <v>226</v>
      </c>
      <c r="X88" s="47" t="s">
        <v>227</v>
      </c>
      <c r="Y88" s="61" t="s">
        <v>6</v>
      </c>
      <c r="Z88" s="58" t="s">
        <v>172</v>
      </c>
      <c r="AA88" s="90">
        <v>44780</v>
      </c>
      <c r="AB88" s="65" t="s">
        <v>667</v>
      </c>
      <c r="AC88" s="92" t="s">
        <v>668</v>
      </c>
      <c r="AD88" s="357">
        <f t="shared" si="2"/>
        <v>30</v>
      </c>
      <c r="AE88" s="92" t="s">
        <v>669</v>
      </c>
      <c r="AF88" s="11"/>
      <c r="AG88" s="6"/>
      <c r="AI88" s="7"/>
    </row>
    <row r="89" spans="1:35" ht="43.5" customHeight="1">
      <c r="A89" s="61">
        <v>1088</v>
      </c>
      <c r="B89" s="47" t="s">
        <v>198</v>
      </c>
      <c r="C89" s="47" t="s">
        <v>162</v>
      </c>
      <c r="D89" s="65" t="s">
        <v>662</v>
      </c>
      <c r="E89" s="47" t="s">
        <v>176</v>
      </c>
      <c r="F89" s="65" t="s">
        <v>672</v>
      </c>
      <c r="G89" s="65" t="s">
        <v>165</v>
      </c>
      <c r="H89" s="65" t="s">
        <v>230</v>
      </c>
      <c r="I89" s="213" t="s">
        <v>664</v>
      </c>
      <c r="J89" s="65" t="s">
        <v>673</v>
      </c>
      <c r="K89" s="47" t="s">
        <v>666</v>
      </c>
      <c r="L89" s="47" t="s">
        <v>666</v>
      </c>
      <c r="M89" s="47" t="s">
        <v>666</v>
      </c>
      <c r="N89" s="47" t="s">
        <v>666</v>
      </c>
      <c r="O89" s="47"/>
      <c r="P89" s="47">
        <v>10.489000000000001</v>
      </c>
      <c r="Q89" s="89">
        <v>-118.367</v>
      </c>
      <c r="R89" s="197" t="s">
        <v>8705</v>
      </c>
      <c r="S89" s="97">
        <v>6800</v>
      </c>
      <c r="T89" s="65" t="s">
        <v>331</v>
      </c>
      <c r="U89" s="92" t="s">
        <v>662</v>
      </c>
      <c r="V89" s="213" t="s">
        <v>664</v>
      </c>
      <c r="W89" s="65" t="s">
        <v>226</v>
      </c>
      <c r="X89" s="47" t="s">
        <v>227</v>
      </c>
      <c r="Y89" s="61" t="s">
        <v>6</v>
      </c>
      <c r="Z89" s="58" t="s">
        <v>172</v>
      </c>
      <c r="AA89" s="90">
        <v>44780</v>
      </c>
      <c r="AB89" s="65" t="s">
        <v>667</v>
      </c>
      <c r="AC89" s="775" t="s">
        <v>668</v>
      </c>
      <c r="AD89" s="205">
        <f t="shared" si="2"/>
        <v>30</v>
      </c>
      <c r="AE89" s="92" t="s">
        <v>674</v>
      </c>
      <c r="AF89" s="11"/>
      <c r="AG89" s="6"/>
      <c r="AI89" s="7"/>
    </row>
    <row r="90" spans="1:35" ht="62.5" customHeight="1">
      <c r="A90" s="61">
        <v>1089</v>
      </c>
      <c r="B90" s="47" t="s">
        <v>198</v>
      </c>
      <c r="C90" s="47" t="s">
        <v>162</v>
      </c>
      <c r="D90" s="65" t="s">
        <v>662</v>
      </c>
      <c r="E90" s="47" t="s">
        <v>176</v>
      </c>
      <c r="F90" s="65" t="s">
        <v>672</v>
      </c>
      <c r="G90" s="65" t="s">
        <v>165</v>
      </c>
      <c r="H90" s="65" t="s">
        <v>433</v>
      </c>
      <c r="I90" s="224" t="s">
        <v>664</v>
      </c>
      <c r="J90" s="65" t="s">
        <v>673</v>
      </c>
      <c r="K90" s="47" t="s">
        <v>666</v>
      </c>
      <c r="L90" s="47" t="s">
        <v>666</v>
      </c>
      <c r="M90" s="47" t="s">
        <v>666</v>
      </c>
      <c r="N90" s="47" t="s">
        <v>666</v>
      </c>
      <c r="O90" s="47"/>
      <c r="P90" s="89">
        <v>10.489000000000001</v>
      </c>
      <c r="Q90" s="89">
        <v>-118.367</v>
      </c>
      <c r="R90" s="197" t="s">
        <v>8706</v>
      </c>
      <c r="S90" s="97">
        <v>67900</v>
      </c>
      <c r="T90" s="65" t="s">
        <v>289</v>
      </c>
      <c r="U90" s="92" t="s">
        <v>662</v>
      </c>
      <c r="V90" s="224" t="s">
        <v>664</v>
      </c>
      <c r="W90" s="65" t="s">
        <v>226</v>
      </c>
      <c r="X90" s="47" t="s">
        <v>227</v>
      </c>
      <c r="Y90" s="61" t="s">
        <v>6</v>
      </c>
      <c r="Z90" s="58" t="s">
        <v>172</v>
      </c>
      <c r="AA90" s="90">
        <v>44780</v>
      </c>
      <c r="AB90" s="65" t="s">
        <v>667</v>
      </c>
      <c r="AC90" s="92" t="s">
        <v>668</v>
      </c>
      <c r="AD90" s="357">
        <f t="shared" ref="AD90:AD104" si="3">IF(LEN(TRIM(AC90))=0,0,LEN(TRIM(AC90))-LEN(SUBSTITUTE(AC90," ",""))+1)</f>
        <v>30</v>
      </c>
      <c r="AE90" s="92" t="s">
        <v>674</v>
      </c>
      <c r="AF90" s="11"/>
      <c r="AG90" s="6"/>
      <c r="AI90" s="7"/>
    </row>
    <row r="91" spans="1:35" ht="75.75" customHeight="1">
      <c r="A91" s="61">
        <v>1090</v>
      </c>
      <c r="B91" s="47" t="s">
        <v>198</v>
      </c>
      <c r="C91" s="47" t="s">
        <v>162</v>
      </c>
      <c r="D91" s="65" t="s">
        <v>662</v>
      </c>
      <c r="E91" s="47" t="s">
        <v>176</v>
      </c>
      <c r="F91" s="65" t="s">
        <v>672</v>
      </c>
      <c r="G91" s="65" t="s">
        <v>165</v>
      </c>
      <c r="H91" s="65" t="s">
        <v>670</v>
      </c>
      <c r="I91" s="213" t="s">
        <v>664</v>
      </c>
      <c r="J91" s="65" t="s">
        <v>673</v>
      </c>
      <c r="K91" s="47" t="s">
        <v>666</v>
      </c>
      <c r="L91" s="47" t="s">
        <v>666</v>
      </c>
      <c r="M91" s="47" t="s">
        <v>666</v>
      </c>
      <c r="N91" s="47" t="s">
        <v>666</v>
      </c>
      <c r="O91" s="47"/>
      <c r="P91" s="47">
        <v>10.489000000000001</v>
      </c>
      <c r="Q91" s="89">
        <v>-118.367</v>
      </c>
      <c r="R91" s="197" t="s">
        <v>8706</v>
      </c>
      <c r="S91" s="97">
        <v>1515600</v>
      </c>
      <c r="T91" s="65" t="s">
        <v>671</v>
      </c>
      <c r="U91" s="92" t="s">
        <v>662</v>
      </c>
      <c r="V91" s="213" t="s">
        <v>664</v>
      </c>
      <c r="W91" s="65" t="s">
        <v>226</v>
      </c>
      <c r="X91" s="47" t="s">
        <v>227</v>
      </c>
      <c r="Y91" s="61" t="s">
        <v>6</v>
      </c>
      <c r="Z91" s="58" t="s">
        <v>172</v>
      </c>
      <c r="AA91" s="90">
        <v>44780</v>
      </c>
      <c r="AB91" s="422" t="s">
        <v>667</v>
      </c>
      <c r="AC91" s="775" t="s">
        <v>668</v>
      </c>
      <c r="AD91" s="205">
        <f t="shared" si="3"/>
        <v>30</v>
      </c>
      <c r="AE91" s="92" t="s">
        <v>674</v>
      </c>
      <c r="AF91" s="11"/>
      <c r="AG91" s="6"/>
      <c r="AI91" s="7"/>
    </row>
    <row r="92" spans="1:35" ht="62.25" customHeight="1">
      <c r="A92" s="61">
        <v>1091</v>
      </c>
      <c r="B92" s="47" t="s">
        <v>174</v>
      </c>
      <c r="C92" s="47" t="s">
        <v>162</v>
      </c>
      <c r="D92" s="65" t="s">
        <v>8960</v>
      </c>
      <c r="E92" s="47" t="s">
        <v>164</v>
      </c>
      <c r="F92" s="65" t="s">
        <v>8960</v>
      </c>
      <c r="G92" s="65" t="s">
        <v>166</v>
      </c>
      <c r="H92" s="65" t="s">
        <v>166</v>
      </c>
      <c r="I92" s="392" t="s">
        <v>8961</v>
      </c>
      <c r="J92" s="65" t="s">
        <v>8962</v>
      </c>
      <c r="K92" s="65" t="s">
        <v>8963</v>
      </c>
      <c r="L92" s="58" t="s">
        <v>182</v>
      </c>
      <c r="M92" s="58" t="s">
        <v>5</v>
      </c>
      <c r="N92" s="58">
        <v>89118</v>
      </c>
      <c r="O92" s="47" t="s">
        <v>8964</v>
      </c>
      <c r="P92" s="89">
        <v>36.097388177324603</v>
      </c>
      <c r="Q92" s="89">
        <v>-115.192834826986</v>
      </c>
      <c r="R92" s="93">
        <v>200</v>
      </c>
      <c r="S92" s="394"/>
      <c r="T92" s="65"/>
      <c r="U92" s="68" t="s">
        <v>8959</v>
      </c>
      <c r="V92" s="715" t="s">
        <v>8958</v>
      </c>
      <c r="W92" s="68"/>
      <c r="X92" s="58"/>
      <c r="Y92" s="58" t="s">
        <v>1091</v>
      </c>
      <c r="Z92" s="90" t="s">
        <v>312</v>
      </c>
      <c r="AA92" s="90">
        <v>45699</v>
      </c>
      <c r="AB92" s="1337" t="s">
        <v>8946</v>
      </c>
      <c r="AC92" s="65" t="s">
        <v>8968</v>
      </c>
      <c r="AD92" s="357">
        <f t="shared" si="3"/>
        <v>24</v>
      </c>
      <c r="AF92" s="11"/>
      <c r="AH92" s="4"/>
      <c r="AI92" s="7"/>
    </row>
    <row r="93" spans="1:35" ht="66" customHeight="1">
      <c r="A93" s="61">
        <v>1092</v>
      </c>
      <c r="B93" s="1016" t="s">
        <v>260</v>
      </c>
      <c r="C93" s="1016" t="s">
        <v>162</v>
      </c>
      <c r="D93" s="1017" t="s">
        <v>9064</v>
      </c>
      <c r="E93" s="1016" t="s">
        <v>164</v>
      </c>
      <c r="F93" s="1017" t="s">
        <v>9065</v>
      </c>
      <c r="G93" s="1017" t="s">
        <v>1105</v>
      </c>
      <c r="H93" s="1017" t="s">
        <v>466</v>
      </c>
      <c r="I93" s="1057" t="s">
        <v>9066</v>
      </c>
      <c r="J93" s="1058" t="s">
        <v>9067</v>
      </c>
      <c r="K93" s="1058" t="s">
        <v>9068</v>
      </c>
      <c r="L93" s="1059" t="s">
        <v>808</v>
      </c>
      <c r="M93" s="1059" t="s">
        <v>5</v>
      </c>
      <c r="N93" s="1059">
        <v>13642</v>
      </c>
      <c r="O93" s="1058" t="s">
        <v>9069</v>
      </c>
      <c r="P93" s="1060">
        <v>44.318869071078304</v>
      </c>
      <c r="Q93" s="1060">
        <v>-75.352556045988706</v>
      </c>
      <c r="R93" s="1061">
        <v>140</v>
      </c>
      <c r="S93" s="1062">
        <v>1200</v>
      </c>
      <c r="T93" s="1017" t="s">
        <v>351</v>
      </c>
      <c r="U93" s="1063" t="s">
        <v>9070</v>
      </c>
      <c r="V93" s="1057" t="s">
        <v>9066</v>
      </c>
      <c r="W93" s="1063" t="s">
        <v>226</v>
      </c>
      <c r="X93" s="1059" t="s">
        <v>227</v>
      </c>
      <c r="Y93" s="1059" t="s">
        <v>5</v>
      </c>
      <c r="Z93" s="1064" t="s">
        <v>7932</v>
      </c>
      <c r="AA93" s="1064">
        <v>45867</v>
      </c>
      <c r="AB93" s="1017" t="s">
        <v>9071</v>
      </c>
      <c r="AC93" s="1026" t="s">
        <v>10259</v>
      </c>
      <c r="AD93" s="1065">
        <f t="shared" si="3"/>
        <v>27</v>
      </c>
      <c r="AE93" s="1017" t="s">
        <v>9072</v>
      </c>
      <c r="AF93" s="11"/>
      <c r="AH93" s="4"/>
      <c r="AI93" s="7"/>
    </row>
    <row r="94" spans="1:35" ht="69.5" customHeight="1">
      <c r="A94" s="61">
        <v>1093</v>
      </c>
      <c r="B94" s="1016" t="s">
        <v>198</v>
      </c>
      <c r="C94" s="1016" t="s">
        <v>162</v>
      </c>
      <c r="D94" s="1017" t="s">
        <v>11162</v>
      </c>
      <c r="E94" s="1016" t="s">
        <v>164</v>
      </c>
      <c r="F94" s="1026" t="s">
        <v>11163</v>
      </c>
      <c r="G94" s="1017" t="s">
        <v>8218</v>
      </c>
      <c r="H94" s="1017" t="s">
        <v>11164</v>
      </c>
      <c r="I94" s="1133" t="s">
        <v>11165</v>
      </c>
      <c r="J94" s="1017" t="s">
        <v>11167</v>
      </c>
      <c r="K94" s="1017" t="s">
        <v>11166</v>
      </c>
      <c r="L94" s="1059" t="s">
        <v>350</v>
      </c>
      <c r="M94" s="1059" t="s">
        <v>5</v>
      </c>
      <c r="N94" s="1059"/>
      <c r="O94" s="1016"/>
      <c r="P94" s="1060">
        <v>67.174400000000006</v>
      </c>
      <c r="Q94" s="1060">
        <v>-156.38810000000001</v>
      </c>
      <c r="R94" s="1142"/>
      <c r="S94" s="1148"/>
      <c r="T94" s="1017"/>
      <c r="U94" s="1017" t="s">
        <v>11162</v>
      </c>
      <c r="V94" s="1134" t="s">
        <v>11165</v>
      </c>
      <c r="W94" s="1063" t="s">
        <v>226</v>
      </c>
      <c r="X94" s="1059" t="s">
        <v>227</v>
      </c>
      <c r="Y94" s="1059" t="s">
        <v>6</v>
      </c>
      <c r="Z94" s="1059" t="s">
        <v>7932</v>
      </c>
      <c r="AA94" s="1064">
        <v>46093</v>
      </c>
      <c r="AB94" s="1017" t="s">
        <v>11168</v>
      </c>
      <c r="AC94" s="1026" t="s">
        <v>11169</v>
      </c>
      <c r="AD94" s="1065">
        <f t="shared" si="3"/>
        <v>29</v>
      </c>
      <c r="AE94" s="65"/>
      <c r="AF94" s="11"/>
      <c r="AG94" s="6"/>
      <c r="AH94" s="4"/>
      <c r="AI94" s="7"/>
    </row>
    <row r="95" spans="1:35" ht="72.5" customHeight="1">
      <c r="A95" s="61">
        <v>1094</v>
      </c>
      <c r="B95" s="47" t="s">
        <v>198</v>
      </c>
      <c r="C95" s="47" t="s">
        <v>162</v>
      </c>
      <c r="D95" s="65" t="s">
        <v>675</v>
      </c>
      <c r="E95" s="47" t="s">
        <v>164</v>
      </c>
      <c r="F95" s="65" t="s">
        <v>676</v>
      </c>
      <c r="G95" s="65" t="s">
        <v>8218</v>
      </c>
      <c r="H95" s="65" t="s">
        <v>211</v>
      </c>
      <c r="I95" s="395" t="s">
        <v>677</v>
      </c>
      <c r="J95" s="65" t="s">
        <v>7988</v>
      </c>
      <c r="K95" s="65" t="s">
        <v>678</v>
      </c>
      <c r="L95" s="58" t="s">
        <v>529</v>
      </c>
      <c r="M95" s="58" t="s">
        <v>5</v>
      </c>
      <c r="N95" s="58">
        <v>55731</v>
      </c>
      <c r="O95" s="47"/>
      <c r="P95" s="47">
        <v>47.901717069029303</v>
      </c>
      <c r="Q95" s="89">
        <v>-91.8525174764941</v>
      </c>
      <c r="R95" s="190" t="s">
        <v>8704</v>
      </c>
      <c r="S95" s="97"/>
      <c r="T95" s="65"/>
      <c r="U95" s="92" t="s">
        <v>679</v>
      </c>
      <c r="V95" s="395" t="s">
        <v>680</v>
      </c>
      <c r="W95" s="65" t="s">
        <v>522</v>
      </c>
      <c r="X95" s="47" t="s">
        <v>279</v>
      </c>
      <c r="Y95" s="61" t="s">
        <v>311</v>
      </c>
      <c r="Z95" s="58" t="s">
        <v>7894</v>
      </c>
      <c r="AA95" s="90">
        <v>45524</v>
      </c>
      <c r="AB95" s="65" t="s">
        <v>681</v>
      </c>
      <c r="AC95" s="92" t="s">
        <v>682</v>
      </c>
      <c r="AD95" s="357">
        <f t="shared" si="3"/>
        <v>19</v>
      </c>
      <c r="AE95" s="92" t="s">
        <v>7998</v>
      </c>
      <c r="AF95" s="11"/>
      <c r="AG95" s="6"/>
      <c r="AI95" s="7"/>
    </row>
    <row r="96" spans="1:35" ht="57" customHeight="1">
      <c r="A96" s="61">
        <v>1095</v>
      </c>
      <c r="B96" s="47" t="s">
        <v>174</v>
      </c>
      <c r="C96" s="47" t="s">
        <v>162</v>
      </c>
      <c r="D96" s="65" t="s">
        <v>683</v>
      </c>
      <c r="E96" s="47" t="s">
        <v>164</v>
      </c>
      <c r="F96" s="65" t="s">
        <v>684</v>
      </c>
      <c r="G96" s="65" t="s">
        <v>165</v>
      </c>
      <c r="H96" s="65" t="s">
        <v>330</v>
      </c>
      <c r="I96" s="395" t="s">
        <v>685</v>
      </c>
      <c r="J96" s="65" t="s">
        <v>686</v>
      </c>
      <c r="K96" s="65" t="s">
        <v>687</v>
      </c>
      <c r="L96" s="47" t="s">
        <v>214</v>
      </c>
      <c r="M96" s="58" t="s">
        <v>6</v>
      </c>
      <c r="N96" s="47" t="s">
        <v>688</v>
      </c>
      <c r="O96" s="47" t="s">
        <v>689</v>
      </c>
      <c r="P96" s="89">
        <v>46.477488638805397</v>
      </c>
      <c r="Q96" s="89">
        <v>-81.064097430404004</v>
      </c>
      <c r="R96" s="175">
        <v>1200</v>
      </c>
      <c r="S96" s="140">
        <v>1000</v>
      </c>
      <c r="T96" s="65" t="s">
        <v>331</v>
      </c>
      <c r="U96" s="65" t="s">
        <v>690</v>
      </c>
      <c r="V96" s="395" t="s">
        <v>685</v>
      </c>
      <c r="W96" s="65" t="s">
        <v>691</v>
      </c>
      <c r="X96" s="47" t="s">
        <v>691</v>
      </c>
      <c r="Y96" s="47" t="s">
        <v>692</v>
      </c>
      <c r="Z96" s="58" t="s">
        <v>172</v>
      </c>
      <c r="AA96" s="90">
        <v>44425</v>
      </c>
      <c r="AB96" s="65" t="s">
        <v>693</v>
      </c>
      <c r="AC96" s="65" t="s">
        <v>694</v>
      </c>
      <c r="AD96" s="47">
        <f t="shared" si="3"/>
        <v>26</v>
      </c>
      <c r="AE96" s="65"/>
      <c r="AF96" s="11"/>
      <c r="AG96" s="6"/>
      <c r="AI96" s="7"/>
    </row>
    <row r="97" spans="1:35" ht="66.5" customHeight="1">
      <c r="A97" s="61">
        <v>1096</v>
      </c>
      <c r="B97" s="47" t="s">
        <v>174</v>
      </c>
      <c r="C97" s="47" t="s">
        <v>162</v>
      </c>
      <c r="D97" s="65" t="s">
        <v>683</v>
      </c>
      <c r="E97" s="47" t="s">
        <v>164</v>
      </c>
      <c r="F97" s="65" t="s">
        <v>695</v>
      </c>
      <c r="G97" s="65" t="s">
        <v>165</v>
      </c>
      <c r="H97" s="65" t="s">
        <v>330</v>
      </c>
      <c r="I97" s="395" t="s">
        <v>696</v>
      </c>
      <c r="J97" s="65" t="s">
        <v>697</v>
      </c>
      <c r="K97" s="65" t="s">
        <v>695</v>
      </c>
      <c r="L97" s="47" t="s">
        <v>633</v>
      </c>
      <c r="M97" s="58" t="s">
        <v>6</v>
      </c>
      <c r="N97" s="47" t="s">
        <v>698</v>
      </c>
      <c r="O97" s="47" t="s">
        <v>699</v>
      </c>
      <c r="P97" s="89">
        <v>55.712888176444302</v>
      </c>
      <c r="Q97" s="89">
        <v>-97.850710299462804</v>
      </c>
      <c r="R97" s="65">
        <v>450</v>
      </c>
      <c r="S97" s="65">
        <v>800</v>
      </c>
      <c r="T97" s="65" t="s">
        <v>331</v>
      </c>
      <c r="U97" s="65" t="s">
        <v>690</v>
      </c>
      <c r="V97" s="395" t="s">
        <v>685</v>
      </c>
      <c r="W97" s="65" t="s">
        <v>691</v>
      </c>
      <c r="X97" s="47" t="s">
        <v>691</v>
      </c>
      <c r="Y97" s="47" t="s">
        <v>692</v>
      </c>
      <c r="Z97" s="47" t="s">
        <v>172</v>
      </c>
      <c r="AA97" s="90">
        <v>44425</v>
      </c>
      <c r="AB97" s="65" t="s">
        <v>700</v>
      </c>
      <c r="AC97" s="65" t="s">
        <v>694</v>
      </c>
      <c r="AD97" s="357">
        <f t="shared" si="3"/>
        <v>26</v>
      </c>
      <c r="AE97" s="65" t="s">
        <v>701</v>
      </c>
      <c r="AF97" s="11"/>
      <c r="AG97" s="6"/>
      <c r="AI97" s="7"/>
    </row>
    <row r="98" spans="1:35" ht="99.5" customHeight="1">
      <c r="A98" s="61">
        <v>1097</v>
      </c>
      <c r="B98" s="47" t="s">
        <v>174</v>
      </c>
      <c r="C98" s="47" t="s">
        <v>162</v>
      </c>
      <c r="D98" s="65" t="s">
        <v>683</v>
      </c>
      <c r="E98" s="47" t="s">
        <v>164</v>
      </c>
      <c r="F98" s="65" t="s">
        <v>702</v>
      </c>
      <c r="G98" s="65" t="s">
        <v>165</v>
      </c>
      <c r="H98" s="65" t="s">
        <v>330</v>
      </c>
      <c r="I98" s="395" t="s">
        <v>696</v>
      </c>
      <c r="J98" s="65" t="s">
        <v>703</v>
      </c>
      <c r="K98" s="65" t="s">
        <v>704</v>
      </c>
      <c r="L98" s="47" t="s">
        <v>559</v>
      </c>
      <c r="M98" s="58" t="s">
        <v>6</v>
      </c>
      <c r="N98" s="47" t="s">
        <v>705</v>
      </c>
      <c r="O98" s="47" t="s">
        <v>706</v>
      </c>
      <c r="P98" s="89">
        <v>56.4943818645081</v>
      </c>
      <c r="Q98" s="89">
        <v>-62.069510044715997</v>
      </c>
      <c r="R98" s="65">
        <v>450</v>
      </c>
      <c r="S98" s="65">
        <v>2000</v>
      </c>
      <c r="T98" s="65" t="s">
        <v>331</v>
      </c>
      <c r="U98" s="65" t="s">
        <v>690</v>
      </c>
      <c r="V98" s="395" t="s">
        <v>685</v>
      </c>
      <c r="W98" s="65" t="s">
        <v>691</v>
      </c>
      <c r="X98" s="47" t="s">
        <v>691</v>
      </c>
      <c r="Y98" s="47" t="s">
        <v>692</v>
      </c>
      <c r="Z98" s="58" t="s">
        <v>172</v>
      </c>
      <c r="AA98" s="90">
        <v>44425</v>
      </c>
      <c r="AB98" s="65" t="s">
        <v>707</v>
      </c>
      <c r="AC98" s="65" t="s">
        <v>694</v>
      </c>
      <c r="AD98" s="47">
        <f t="shared" si="3"/>
        <v>26</v>
      </c>
      <c r="AE98" s="65" t="s">
        <v>708</v>
      </c>
      <c r="AF98" s="11"/>
      <c r="AG98" s="6"/>
      <c r="AI98" s="7"/>
    </row>
    <row r="99" spans="1:35" ht="69" customHeight="1">
      <c r="A99" s="61">
        <v>1098</v>
      </c>
      <c r="B99" s="47" t="s">
        <v>174</v>
      </c>
      <c r="C99" s="47" t="s">
        <v>162</v>
      </c>
      <c r="D99" s="65" t="s">
        <v>683</v>
      </c>
      <c r="E99" s="47" t="s">
        <v>164</v>
      </c>
      <c r="F99" s="65" t="s">
        <v>684</v>
      </c>
      <c r="G99" s="65" t="s">
        <v>165</v>
      </c>
      <c r="H99" s="65" t="s">
        <v>211</v>
      </c>
      <c r="I99" s="395" t="s">
        <v>685</v>
      </c>
      <c r="J99" s="65" t="s">
        <v>686</v>
      </c>
      <c r="K99" s="65" t="s">
        <v>687</v>
      </c>
      <c r="L99" s="47" t="s">
        <v>214</v>
      </c>
      <c r="M99" s="58" t="s">
        <v>6</v>
      </c>
      <c r="N99" s="47" t="s">
        <v>688</v>
      </c>
      <c r="O99" s="47" t="s">
        <v>689</v>
      </c>
      <c r="P99" s="89">
        <v>46.477488638805397</v>
      </c>
      <c r="Q99" s="89">
        <v>-81.064097430404004</v>
      </c>
      <c r="R99" s="65">
        <v>1200</v>
      </c>
      <c r="S99" s="65">
        <v>66000</v>
      </c>
      <c r="T99" s="65" t="s">
        <v>289</v>
      </c>
      <c r="U99" s="65" t="s">
        <v>690</v>
      </c>
      <c r="V99" s="401" t="s">
        <v>685</v>
      </c>
      <c r="W99" s="65" t="s">
        <v>691</v>
      </c>
      <c r="X99" s="47" t="s">
        <v>691</v>
      </c>
      <c r="Y99" s="47" t="s">
        <v>692</v>
      </c>
      <c r="Z99" s="58" t="s">
        <v>172</v>
      </c>
      <c r="AA99" s="90">
        <v>44425</v>
      </c>
      <c r="AB99" s="65" t="s">
        <v>709</v>
      </c>
      <c r="AC99" s="65" t="s">
        <v>694</v>
      </c>
      <c r="AD99" s="357">
        <f t="shared" si="3"/>
        <v>26</v>
      </c>
      <c r="AE99" s="65" t="s">
        <v>710</v>
      </c>
      <c r="AF99" s="11"/>
      <c r="AG99" s="6"/>
      <c r="AI99" s="7"/>
    </row>
    <row r="100" spans="1:35" ht="53" customHeight="1">
      <c r="A100" s="61">
        <v>1099</v>
      </c>
      <c r="B100" s="47" t="s">
        <v>174</v>
      </c>
      <c r="C100" s="47" t="s">
        <v>162</v>
      </c>
      <c r="D100" s="65" t="s">
        <v>683</v>
      </c>
      <c r="E100" s="47" t="s">
        <v>164</v>
      </c>
      <c r="F100" s="65" t="s">
        <v>695</v>
      </c>
      <c r="G100" s="65" t="s">
        <v>165</v>
      </c>
      <c r="H100" s="65" t="s">
        <v>211</v>
      </c>
      <c r="I100" s="302" t="s">
        <v>696</v>
      </c>
      <c r="J100" s="65" t="s">
        <v>697</v>
      </c>
      <c r="K100" s="65" t="s">
        <v>695</v>
      </c>
      <c r="L100" s="47" t="s">
        <v>633</v>
      </c>
      <c r="M100" s="58" t="s">
        <v>6</v>
      </c>
      <c r="N100" s="47" t="s">
        <v>698</v>
      </c>
      <c r="O100" s="47" t="s">
        <v>699</v>
      </c>
      <c r="P100" s="89">
        <v>55.712888176444302</v>
      </c>
      <c r="Q100" s="89">
        <v>-97.850710299462804</v>
      </c>
      <c r="R100" s="65">
        <v>450</v>
      </c>
      <c r="S100" s="65">
        <v>14800</v>
      </c>
      <c r="T100" s="65" t="s">
        <v>289</v>
      </c>
      <c r="U100" s="65" t="s">
        <v>690</v>
      </c>
      <c r="V100" s="498" t="s">
        <v>685</v>
      </c>
      <c r="W100" s="65" t="s">
        <v>691</v>
      </c>
      <c r="X100" s="47" t="s">
        <v>691</v>
      </c>
      <c r="Y100" s="47" t="s">
        <v>692</v>
      </c>
      <c r="Z100" s="47" t="s">
        <v>172</v>
      </c>
      <c r="AA100" s="90">
        <v>44425</v>
      </c>
      <c r="AB100" s="65" t="s">
        <v>711</v>
      </c>
      <c r="AC100" s="92" t="s">
        <v>712</v>
      </c>
      <c r="AD100" s="61">
        <f t="shared" si="3"/>
        <v>26</v>
      </c>
      <c r="AE100" s="65" t="s">
        <v>11158</v>
      </c>
      <c r="AF100" s="11"/>
      <c r="AG100" s="6"/>
      <c r="AI100" s="7"/>
    </row>
    <row r="101" spans="1:35" ht="67.5" customHeight="1">
      <c r="A101" s="61">
        <v>1100</v>
      </c>
      <c r="B101" s="47" t="s">
        <v>174</v>
      </c>
      <c r="C101" s="47" t="s">
        <v>162</v>
      </c>
      <c r="D101" s="65" t="s">
        <v>683</v>
      </c>
      <c r="E101" s="47" t="s">
        <v>164</v>
      </c>
      <c r="F101" s="65" t="s">
        <v>702</v>
      </c>
      <c r="G101" s="65" t="s">
        <v>165</v>
      </c>
      <c r="H101" s="65" t="s">
        <v>211</v>
      </c>
      <c r="I101" s="395" t="s">
        <v>696</v>
      </c>
      <c r="J101" s="65" t="s">
        <v>703</v>
      </c>
      <c r="K101" s="65" t="s">
        <v>704</v>
      </c>
      <c r="L101" s="47" t="s">
        <v>559</v>
      </c>
      <c r="M101" s="58" t="s">
        <v>6</v>
      </c>
      <c r="N101" s="47" t="s">
        <v>705</v>
      </c>
      <c r="O101" s="47" t="s">
        <v>706</v>
      </c>
      <c r="P101" s="89">
        <v>56.4943818645081</v>
      </c>
      <c r="Q101" s="89">
        <v>-62.069510044715997</v>
      </c>
      <c r="R101" s="65">
        <v>450</v>
      </c>
      <c r="S101" s="65">
        <v>80000</v>
      </c>
      <c r="T101" s="65" t="s">
        <v>289</v>
      </c>
      <c r="U101" s="65" t="s">
        <v>690</v>
      </c>
      <c r="V101" s="401" t="s">
        <v>685</v>
      </c>
      <c r="W101" s="65" t="s">
        <v>691</v>
      </c>
      <c r="X101" s="47" t="s">
        <v>691</v>
      </c>
      <c r="Y101" s="47" t="s">
        <v>692</v>
      </c>
      <c r="Z101" s="47" t="s">
        <v>172</v>
      </c>
      <c r="AA101" s="90">
        <v>44425</v>
      </c>
      <c r="AB101" s="65" t="s">
        <v>713</v>
      </c>
      <c r="AC101" s="65" t="s">
        <v>712</v>
      </c>
      <c r="AD101" s="357">
        <f t="shared" si="3"/>
        <v>26</v>
      </c>
      <c r="AE101" s="65" t="s">
        <v>714</v>
      </c>
      <c r="AF101" s="11"/>
      <c r="AG101" s="6"/>
      <c r="AI101" s="7"/>
    </row>
    <row r="102" spans="1:35" ht="81" customHeight="1">
      <c r="A102" s="61">
        <v>1101</v>
      </c>
      <c r="B102" s="1016" t="s">
        <v>161</v>
      </c>
      <c r="C102" s="1016" t="s">
        <v>162</v>
      </c>
      <c r="D102" s="1017" t="s">
        <v>11254</v>
      </c>
      <c r="E102" s="1016" t="s">
        <v>164</v>
      </c>
      <c r="F102" s="1026" t="s">
        <v>11255</v>
      </c>
      <c r="G102" s="1017" t="s">
        <v>8218</v>
      </c>
      <c r="H102" s="1017" t="s">
        <v>7649</v>
      </c>
      <c r="I102" s="1133" t="s">
        <v>11256</v>
      </c>
      <c r="J102" s="1058" t="s">
        <v>11257</v>
      </c>
      <c r="K102" s="1017" t="s">
        <v>11258</v>
      </c>
      <c r="L102" s="1059" t="s">
        <v>182</v>
      </c>
      <c r="M102" s="1059" t="s">
        <v>5</v>
      </c>
      <c r="N102" s="1059">
        <v>89049</v>
      </c>
      <c r="O102" s="1016"/>
      <c r="P102" s="1060">
        <v>38.835000000000001</v>
      </c>
      <c r="Q102" s="1060">
        <v>-115.345</v>
      </c>
      <c r="R102" s="1142">
        <v>3</v>
      </c>
      <c r="S102" s="1148"/>
      <c r="T102" s="1017"/>
      <c r="U102" s="1058" t="s">
        <v>11254</v>
      </c>
      <c r="V102" s="1134" t="s">
        <v>11259</v>
      </c>
      <c r="W102" s="1063" t="s">
        <v>244</v>
      </c>
      <c r="X102" s="1059" t="s">
        <v>1241</v>
      </c>
      <c r="Y102" s="1059" t="s">
        <v>246</v>
      </c>
      <c r="Z102" s="1059" t="s">
        <v>7932</v>
      </c>
      <c r="AA102" s="1064">
        <v>46093</v>
      </c>
      <c r="AB102" s="1017" t="s">
        <v>313</v>
      </c>
      <c r="AC102" s="1026" t="s">
        <v>11260</v>
      </c>
      <c r="AD102" s="1065">
        <f t="shared" si="3"/>
        <v>16</v>
      </c>
      <c r="AE102" s="1017"/>
      <c r="AF102" s="1026" t="s">
        <v>11261</v>
      </c>
      <c r="AG102" s="1058" t="s">
        <v>11262</v>
      </c>
      <c r="AH102" s="1154">
        <v>61431683952</v>
      </c>
      <c r="AI102" s="7"/>
    </row>
    <row r="103" spans="1:35" ht="81" customHeight="1">
      <c r="A103" s="61">
        <v>1102</v>
      </c>
      <c r="B103" s="47" t="s">
        <v>174</v>
      </c>
      <c r="C103" s="47" t="s">
        <v>162</v>
      </c>
      <c r="D103" s="65" t="s">
        <v>715</v>
      </c>
      <c r="E103" s="47" t="s">
        <v>176</v>
      </c>
      <c r="F103" s="65" t="s">
        <v>716</v>
      </c>
      <c r="G103" s="65" t="s">
        <v>346</v>
      </c>
      <c r="H103" s="65" t="s">
        <v>466</v>
      </c>
      <c r="I103" s="302" t="s">
        <v>717</v>
      </c>
      <c r="J103" s="65" t="s">
        <v>718</v>
      </c>
      <c r="K103" s="65" t="s">
        <v>719</v>
      </c>
      <c r="L103" s="58" t="s">
        <v>720</v>
      </c>
      <c r="M103" s="58" t="s">
        <v>5</v>
      </c>
      <c r="N103" s="58"/>
      <c r="O103" s="47"/>
      <c r="P103" s="89">
        <v>32.889675547795903</v>
      </c>
      <c r="Q103" s="89">
        <v>-86.220333522339104</v>
      </c>
      <c r="R103" s="197">
        <v>15</v>
      </c>
      <c r="S103" s="97">
        <v>7500</v>
      </c>
      <c r="T103" s="65" t="s">
        <v>351</v>
      </c>
      <c r="U103" s="65" t="s">
        <v>715</v>
      </c>
      <c r="V103" s="395" t="s">
        <v>721</v>
      </c>
      <c r="W103" s="68" t="s">
        <v>722</v>
      </c>
      <c r="X103" s="58" t="s">
        <v>723</v>
      </c>
      <c r="Y103" s="58" t="s">
        <v>5</v>
      </c>
      <c r="Z103" s="58" t="s">
        <v>172</v>
      </c>
      <c r="AA103" s="90">
        <v>44422</v>
      </c>
      <c r="AB103" s="65" t="s">
        <v>724</v>
      </c>
      <c r="AC103" s="65" t="s">
        <v>725</v>
      </c>
      <c r="AD103" s="47">
        <f t="shared" si="3"/>
        <v>26</v>
      </c>
      <c r="AE103" s="65" t="s">
        <v>726</v>
      </c>
      <c r="AF103" s="11"/>
      <c r="AG103" s="6"/>
      <c r="AI103" s="7"/>
    </row>
    <row r="104" spans="1:35" ht="69" customHeight="1">
      <c r="A104" s="61">
        <v>1103</v>
      </c>
      <c r="B104" s="47" t="s">
        <v>161</v>
      </c>
      <c r="C104" s="47" t="s">
        <v>162</v>
      </c>
      <c r="D104" s="65" t="s">
        <v>715</v>
      </c>
      <c r="E104" s="47" t="s">
        <v>176</v>
      </c>
      <c r="F104" s="65" t="s">
        <v>727</v>
      </c>
      <c r="G104" s="65" t="s">
        <v>346</v>
      </c>
      <c r="H104" s="65" t="s">
        <v>466</v>
      </c>
      <c r="I104" s="302" t="s">
        <v>717</v>
      </c>
      <c r="J104" s="65" t="s">
        <v>718</v>
      </c>
      <c r="K104" s="65" t="s">
        <v>728</v>
      </c>
      <c r="L104" s="58" t="s">
        <v>729</v>
      </c>
      <c r="M104" s="58" t="s">
        <v>5</v>
      </c>
      <c r="N104" s="58"/>
      <c r="O104" s="47"/>
      <c r="P104" s="89">
        <v>32.8404283525322</v>
      </c>
      <c r="Q104" s="89">
        <v>-86.632351082348194</v>
      </c>
      <c r="R104" s="197">
        <v>15</v>
      </c>
      <c r="S104" s="97">
        <v>3700</v>
      </c>
      <c r="T104" s="65" t="s">
        <v>351</v>
      </c>
      <c r="U104" s="65" t="s">
        <v>715</v>
      </c>
      <c r="V104" s="302" t="s">
        <v>721</v>
      </c>
      <c r="W104" s="68" t="s">
        <v>722</v>
      </c>
      <c r="X104" s="58" t="s">
        <v>723</v>
      </c>
      <c r="Y104" s="58" t="s">
        <v>5</v>
      </c>
      <c r="Z104" s="58" t="s">
        <v>172</v>
      </c>
      <c r="AA104" s="90">
        <v>44422</v>
      </c>
      <c r="AB104" s="65" t="s">
        <v>730</v>
      </c>
      <c r="AC104" s="65" t="s">
        <v>725</v>
      </c>
      <c r="AD104" s="357">
        <f t="shared" si="3"/>
        <v>26</v>
      </c>
      <c r="AE104" s="65" t="s">
        <v>731</v>
      </c>
      <c r="AF104" s="11"/>
      <c r="AG104" s="6"/>
      <c r="AI104" s="7"/>
    </row>
    <row r="107" spans="1:35" ht="64" customHeight="1">
      <c r="A107" s="1650" t="s">
        <v>11396</v>
      </c>
      <c r="B107" s="1651"/>
      <c r="C107" s="1651"/>
      <c r="D107" s="1651"/>
      <c r="W107" s="6"/>
      <c r="X107" s="6"/>
      <c r="Y107" s="6"/>
      <c r="Z107" s="6"/>
    </row>
    <row r="108" spans="1:35" ht="57" customHeight="1">
      <c r="A108" s="1653" t="s">
        <v>11397</v>
      </c>
      <c r="B108" s="1653"/>
      <c r="C108" s="1653"/>
      <c r="D108" s="1653"/>
      <c r="W108" s="6"/>
      <c r="X108" s="6"/>
      <c r="Y108" s="6"/>
      <c r="Z108" s="6"/>
    </row>
    <row r="109" spans="1:35" ht="11.25" customHeight="1">
      <c r="A109" s="1652" t="s">
        <v>11395</v>
      </c>
      <c r="B109" s="1652"/>
      <c r="C109" s="1652"/>
      <c r="D109" s="1652"/>
    </row>
  </sheetData>
  <sortState xmlns:xlrd2="http://schemas.microsoft.com/office/spreadsheetml/2017/richdata2" ref="AI2:AK75">
    <sortCondition ref="AI2:AI75"/>
  </sortState>
  <mergeCells count="3">
    <mergeCell ref="A107:D107"/>
    <mergeCell ref="A109:D109"/>
    <mergeCell ref="A108:D108"/>
  </mergeCells>
  <phoneticPr fontId="8" type="noConversion"/>
  <dataValidations count="3">
    <dataValidation type="list" allowBlank="1" showInputMessage="1" showErrorMessage="1" sqref="F54 F74 F71" xr:uid="{3D5A2B34-8435-42D8-BAD6-A7B72CEE1D3D}">
      <formula1>IF(H54="Cathode",Cathode_Raw_Matl,IF(H54="Anode",Anode_Raw_Matl,IF(H54="Liquid electrolyte",Liquid_Electrolyte,IF(H54="Solid electrolyte",Solid_Electrolyte,IF(H54="Current collectors",Current_Collectors,"")))))</formula1>
    </dataValidation>
    <dataValidation type="list" allowBlank="1" showInputMessage="1" showErrorMessage="1" sqref="G54 G74 G78:G88" xr:uid="{A620651E-B780-470A-ADDB-DB1CD2D32686}">
      <formula1>IF(#REF!="Housing",Housing_Type,IF(#REF!="Electrode materials",Electrode_Material,""))</formula1>
    </dataValidation>
    <dataValidation type="list" allowBlank="1" showInputMessage="1" showErrorMessage="1" sqref="H54 H74 H71 H78:H88" xr:uid="{4DC7C345-003E-49E4-9FAA-39A935B075D0}">
      <formula1>IF(G54="Cathode",Cathode_Raw_Matl,IF(G54="Anode",Anode_Raw_Matl,IF(G54="Liquid electrolyte",Liquid_Electrolyte,IF(G54="Solid electrolyte",Solid_Electrolyte,IF(G54="Current collectors",Current_Collectors,"")))))</formula1>
    </dataValidation>
  </dataValidations>
  <hyperlinks>
    <hyperlink ref="I40" r:id="rId1" display="https://www.jindaleelithium.com/" xr:uid="{6EF59E6D-74FA-4D50-81AC-84111C199D1B}"/>
    <hyperlink ref="V40" r:id="rId2" display="https://www.jindaleelithium.com/" xr:uid="{130809B1-6FD6-4B98-A41F-931D5148DBE8}"/>
    <hyperlink ref="I21" r:id="rId3" xr:uid="{50DB966A-5BF9-4814-A89F-526116D616D5}"/>
    <hyperlink ref="V21" r:id="rId4" xr:uid="{1FC6ECA1-F462-4823-9424-46BBBC6DCBDF}"/>
    <hyperlink ref="I50" r:id="rId5" xr:uid="{690CC579-AD23-4987-879D-AFD37B1E6302}"/>
    <hyperlink ref="V50" r:id="rId6" xr:uid="{A13523A8-6CC5-4F65-B46C-7CC714A5E7E7}"/>
    <hyperlink ref="I23" r:id="rId7" xr:uid="{FC838C01-B2C3-4638-BB5D-D76B30645A6B}"/>
    <hyperlink ref="V23" r:id="rId8" xr:uid="{64191318-1979-484B-A1BB-BC5E70828210}"/>
    <hyperlink ref="I11" r:id="rId9" xr:uid="{A79BA4E4-B766-421E-99E3-8483A228B8B0}"/>
    <hyperlink ref="V11" r:id="rId10" xr:uid="{F3234312-6E77-4AAF-8273-2F24E749C92D}"/>
    <hyperlink ref="I25" r:id="rId11" xr:uid="{85F22216-4C4E-47C8-B7C4-2C359D5402B4}"/>
    <hyperlink ref="V25" r:id="rId12" xr:uid="{D1426495-AB84-4E1F-A0DA-0FC14CB76712}"/>
    <hyperlink ref="AB21" r:id="rId13" location=":~:text=Project%20ATLiS%20in%20California's%20Salton,the%20auto%20industry%20per%20year" display="https://www.esminerals.com/ https://www.prnewswire.com/news-releases/energysource-minerals-receives-approvals-on-project-atlis-salton-sea-based-geothermal-extraction-operation-301428234.html; https://www.prnewswire.com/news-releases/energysource-minerals-esm-announces-contract-with-ford-for-geothermal-lithium-301830259.html#:~:text=Project%20ATLiS%20in%20California's%20Salton,the%20auto%20industry%20per%20year." xr:uid="{198B49BC-F1E2-415C-996D-64D0097E8C5C}"/>
    <hyperlink ref="AB23" r:id="rId14" display="https://www.fortuneminerals.com/; https://s1.q4cdn.com/337451660/files/doc_presentations/2023/231001-fortune-minerals-nico-project-presentation.pdf; https://www.miningweekly.com/print-version/nico-goldcobaltbismuthcopper-mine-project-canada-update-2023-12-15" xr:uid="{0C57DC2F-41CA-4CBC-812A-C628234333A3}"/>
    <hyperlink ref="V33" r:id="rId15" xr:uid="{74AA1B87-D699-42AA-980E-5F7A5CEBCB74}"/>
    <hyperlink ref="I33" r:id="rId16" xr:uid="{483BC611-7346-4D2C-8E00-4A9DE46728EA}"/>
    <hyperlink ref="I68" r:id="rId17" xr:uid="{E5492A21-CB3A-4C3B-9E0A-0F116670DE9E}"/>
    <hyperlink ref="V68" r:id="rId18" xr:uid="{D4CC5482-E3C2-44C9-8A81-7BCF9688ADFB}"/>
    <hyperlink ref="V27" r:id="rId19" xr:uid="{34D51255-9EFE-4407-8AE9-B3F1F18C7478}"/>
    <hyperlink ref="I27" r:id="rId20" xr:uid="{FD0E4C42-3C1E-40B9-8CF4-839EC92B879F}"/>
    <hyperlink ref="I15" r:id="rId21" xr:uid="{9588D0CF-95E1-46AA-B859-AD46AB5258A8}"/>
    <hyperlink ref="AB15" r:id="rId22" location=":~:text=Cobalt%2027%20Capital%20Corp.%20is,portfolio%20of%206%20cobalt%20royalties." xr:uid="{195F347E-A638-4B05-993F-FA3EADCDC3AC}"/>
    <hyperlink ref="I95" r:id="rId23" xr:uid="{F8B808BA-BF77-4972-B150-A9D026EE9538}"/>
    <hyperlink ref="I80" r:id="rId24" xr:uid="{DC387B2A-0590-4729-B5E2-D0E40B0B029F}"/>
    <hyperlink ref="V80" r:id="rId25" xr:uid="{5488C19C-94CD-47CA-AC58-7561F4CF4B78}"/>
    <hyperlink ref="AB80" r:id="rId26" xr:uid="{63DFECEC-5266-4EB1-ABF5-C3214CC3CFE9}"/>
    <hyperlink ref="I79" r:id="rId27" xr:uid="{7121971A-1449-CF4B-8FE5-2726AA101ED1}"/>
    <hyperlink ref="AB79" r:id="rId28" xr:uid="{B212383F-D376-2747-A9B8-529532709FBE}"/>
    <hyperlink ref="I62" r:id="rId29" xr:uid="{E1918B4E-70B0-4B5D-B7A1-FBBBCFB05F1B}"/>
    <hyperlink ref="V62" r:id="rId30" xr:uid="{2DD07A12-CE6D-48A8-B428-EA85DA25FDD6}"/>
    <hyperlink ref="I81" r:id="rId31" xr:uid="{EBB9F7F0-531D-8B49-8C54-7A4E69001491}"/>
    <hyperlink ref="V81" r:id="rId32" xr:uid="{F5EF290C-AD92-E74F-89DE-99AFF74BD5D1}"/>
    <hyperlink ref="I85" r:id="rId33" xr:uid="{AC076059-7539-0744-B878-9A5C6376174A}"/>
    <hyperlink ref="V85" r:id="rId34" xr:uid="{D23483CE-C700-AA44-80E0-6846ACC753A4}"/>
    <hyperlink ref="I82" r:id="rId35" xr:uid="{1AE0AEA9-46F3-4D66-AA15-D5BBBB70188C}"/>
    <hyperlink ref="V82" r:id="rId36" xr:uid="{C467BA53-9CF2-4590-A1B7-F3A7DA80C840}"/>
    <hyperlink ref="V55" r:id="rId37" xr:uid="{0E06689C-AF84-47CC-995A-2CA75760FB3C}"/>
    <hyperlink ref="I16" r:id="rId38" xr:uid="{2C59896B-12E9-408E-8D96-374C8DC4797A}"/>
    <hyperlink ref="V16" r:id="rId39" xr:uid="{4D566E0A-A997-48C5-8EC6-C16071B075AD}"/>
    <hyperlink ref="I10" r:id="rId40" xr:uid="{C02488A8-BC1A-4D47-A307-5E7BB7BEBFAA}"/>
    <hyperlink ref="AG10" r:id="rId41" display="mailto:dan.winters@bherenewables.com" xr:uid="{1AB1757A-21C8-4486-AE18-7A8DF58DDEA8}"/>
    <hyperlink ref="AH10" r:id="rId42" display="tel:+1-515-240-8395" xr:uid="{262D8524-023A-457D-9285-E8FADA8FAB1B}"/>
    <hyperlink ref="V10" r:id="rId43" xr:uid="{A3A58114-61F9-481E-8708-B7CEAEF8A392}"/>
    <hyperlink ref="AB70" r:id="rId44" xr:uid="{2488638F-50A7-41DA-B365-CBEE659D5130}"/>
    <hyperlink ref="I70" r:id="rId45" xr:uid="{88B47E98-B70A-4E9E-B61B-9281ED3191B5}"/>
    <hyperlink ref="V70" r:id="rId46" xr:uid="{F007E730-D918-4E34-955A-B6AF7DB7748F}"/>
    <hyperlink ref="I56" r:id="rId47" xr:uid="{50053690-1286-43D3-82C3-BAD0D1BA748B}"/>
    <hyperlink ref="V56" r:id="rId48" xr:uid="{90B2A92F-BA50-4EED-BBE8-7CF9B56FE360}"/>
    <hyperlink ref="I12" r:id="rId49" xr:uid="{CE3EED3E-7067-4D04-868F-E2A52E072D89}"/>
    <hyperlink ref="V12" r:id="rId50" xr:uid="{B5287FE8-1E3C-4F45-BA65-89C44ED5F9CD}"/>
    <hyperlink ref="I19" r:id="rId51" xr:uid="{6DA525B9-0F4E-4F7E-85CA-1216493F7D5E}"/>
    <hyperlink ref="V19" r:id="rId52" xr:uid="{67983996-E9BA-40CF-B34C-6585752B9BBD}"/>
    <hyperlink ref="I7" r:id="rId53" xr:uid="{2C66AB47-E7DA-4387-91C9-9B8C735A763E}"/>
    <hyperlink ref="V7" r:id="rId54" xr:uid="{85482F18-4003-43D7-8282-77FA1EF7F456}"/>
    <hyperlink ref="I43" r:id="rId55" xr:uid="{9313D428-62CE-49B4-8687-9699F0E7DE73}"/>
    <hyperlink ref="V43" r:id="rId56" xr:uid="{93D1ACD1-D0CC-4538-9800-0B879CC6A524}"/>
    <hyperlink ref="I44" r:id="rId57" xr:uid="{91207302-EEDC-4EF2-949D-DA91890951DD}"/>
    <hyperlink ref="V44" r:id="rId58" xr:uid="{1B368C75-949E-444D-91F4-6A32E521B779}"/>
    <hyperlink ref="AG26" r:id="rId59" xr:uid="{DB3C4C35-D2CD-41F1-85F6-8B9A536BC803}"/>
    <hyperlink ref="I83" r:id="rId60" xr:uid="{35B2DA1C-30F4-41EE-A663-60C1E22FA204}"/>
    <hyperlink ref="AG83" r:id="rId61" xr:uid="{FB32048E-5E93-4196-B263-026FA6E9A07C}"/>
    <hyperlink ref="V83" r:id="rId62" xr:uid="{0AB30F3E-69AB-4529-8407-DE5CB1DA20EB}"/>
    <hyperlink ref="V92" r:id="rId63" xr:uid="{46ADDFA4-6F8A-4DA2-920A-FBD100DEFBEF}"/>
    <hyperlink ref="I93" r:id="rId64" xr:uid="{786E2864-BCD1-4482-982B-8C2F70E240B0}"/>
    <hyperlink ref="I92" r:id="rId65" xr:uid="{97E72E09-6242-41AA-B6F5-3395F07386D3}"/>
    <hyperlink ref="V93" r:id="rId66" xr:uid="{8A9CD722-BD2D-4B00-8500-49B16C893591}"/>
    <hyperlink ref="I14" r:id="rId67" display="https://www.chevron.com/" xr:uid="{BF2DAE7D-7E13-40CF-84E7-6B6672E79A0B}"/>
    <hyperlink ref="I32" r:id="rId68" xr:uid="{396DBB03-69C2-4E1B-97A8-1F90AEAE5DA7}"/>
    <hyperlink ref="AB22" r:id="rId69" display="https://lowcarbon.exxonmobil.com/about-us/community/our-footprint-in-arkansas" xr:uid="{80FCF758-43C1-4F28-B0AB-0631F521D6CE}"/>
    <hyperlink ref="I31" r:id="rId70" xr:uid="{D16A8D7C-AEB1-4EB3-AC7B-E6910FACDC93}"/>
    <hyperlink ref="I69" r:id="rId71" xr:uid="{7C19C820-9E71-44A5-8F5B-C4BD3EFC0C39}"/>
    <hyperlink ref="V69" r:id="rId72" xr:uid="{886C1B5C-A692-434D-83F2-E6483482689D}"/>
    <hyperlink ref="AB69" r:id="rId73" xr:uid="{7A3AC54A-5010-4FED-B3A9-160272CB0881}"/>
    <hyperlink ref="V63" r:id="rId74" xr:uid="{4EA787AF-4DA1-4D96-A1F6-8A33636EFE5B}"/>
    <hyperlink ref="AB81" r:id="rId75" xr:uid="{EFC9D846-AECE-4B85-970F-D4AF5843F25A}"/>
  </hyperlinks>
  <pageMargins left="0.7" right="0.7" top="0.75" bottom="0.75" header="0.3" footer="0.3"/>
  <pageSetup orientation="portrait" r:id="rId76"/>
  <tableParts count="1">
    <tablePart r:id="rId77"/>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23605-6900-4253-8919-DCA2D8BA01E9}">
  <sheetPr codeName="Sheet9">
    <tabColor theme="7" tint="-0.249977111117893"/>
  </sheetPr>
  <dimension ref="A1:CL164"/>
  <sheetViews>
    <sheetView zoomScale="57" zoomScaleNormal="91" workbookViewId="0">
      <pane xSplit="8" ySplit="6" topLeftCell="T94" activePane="bottomRight" state="frozen"/>
      <selection pane="topRight" activeCell="I1" sqref="I1"/>
      <selection pane="bottomLeft" activeCell="A7" sqref="A7"/>
      <selection pane="bottomRight" activeCell="U95" sqref="U95"/>
    </sheetView>
  </sheetViews>
  <sheetFormatPr defaultColWidth="9.1796875" defaultRowHeight="11.25" customHeight="1"/>
  <cols>
    <col min="1" max="1" width="7.1796875" style="51" customWidth="1"/>
    <col min="2" max="2" width="11.6328125" style="9" customWidth="1"/>
    <col min="3" max="3" width="15" style="9" customWidth="1"/>
    <col min="4" max="4" width="24.453125" style="11" customWidth="1"/>
    <col min="5" max="5" width="10.453125" style="3" customWidth="1"/>
    <col min="6" max="6" width="18.1796875" style="4" customWidth="1"/>
    <col min="7" max="7" width="21.6328125" style="11" customWidth="1"/>
    <col min="8" max="8" width="18.1796875" style="11" customWidth="1"/>
    <col min="9" max="9" width="20.453125" style="11" customWidth="1"/>
    <col min="10" max="10" width="19.1796875" style="11" customWidth="1"/>
    <col min="11" max="11" width="24.453125" style="11" customWidth="1"/>
    <col min="12" max="12" width="8.6328125" style="9" customWidth="1"/>
    <col min="13" max="13" width="9" style="485" customWidth="1"/>
    <col min="14" max="14" width="17.6328125" style="9" customWidth="1"/>
    <col min="15" max="15" width="23.6328125" style="12" customWidth="1"/>
    <col min="16" max="17" width="17.453125" style="6" customWidth="1"/>
    <col min="18" max="18" width="14.453125" style="10" bestFit="1" customWidth="1"/>
    <col min="19" max="19" width="17.453125" style="37" customWidth="1"/>
    <col min="20" max="20" width="14.36328125" style="6" customWidth="1"/>
    <col min="21" max="21" width="28" style="11" customWidth="1"/>
    <col min="22" max="22" width="26.453125" style="6" customWidth="1"/>
    <col min="23" max="23" width="10.36328125" style="6" customWidth="1"/>
    <col min="24" max="24" width="16.6328125" style="9" customWidth="1"/>
    <col min="25" max="25" width="13.1796875" style="9" customWidth="1"/>
    <col min="26" max="26" width="9" style="6" customWidth="1"/>
    <col min="27" max="27" width="13.1796875" style="448" customWidth="1"/>
    <col min="28" max="28" width="53.6328125" style="11" customWidth="1"/>
    <col min="29" max="29" width="53" style="6" customWidth="1"/>
    <col min="30" max="30" width="55" style="6" customWidth="1"/>
    <col min="31" max="31" width="16.6328125" style="9" customWidth="1"/>
    <col min="32" max="32" width="16.1796875" style="6" customWidth="1"/>
    <col min="33" max="33" width="12.453125" style="11" customWidth="1"/>
    <col min="34" max="34" width="17" style="6" customWidth="1"/>
    <col min="35" max="35" width="35.6328125" style="6" customWidth="1"/>
    <col min="36" max="16384" width="9.1796875" style="6"/>
  </cols>
  <sheetData>
    <row r="1" spans="1:35" s="42" customFormat="1" ht="43.5">
      <c r="A1" s="109" t="s">
        <v>113</v>
      </c>
      <c r="B1" s="110" t="s">
        <v>133</v>
      </c>
      <c r="C1" s="110" t="s">
        <v>4</v>
      </c>
      <c r="D1" s="110" t="s">
        <v>112</v>
      </c>
      <c r="E1" s="110" t="s">
        <v>134</v>
      </c>
      <c r="F1" s="110" t="s">
        <v>116</v>
      </c>
      <c r="G1" s="110" t="s">
        <v>135</v>
      </c>
      <c r="H1" s="110" t="s">
        <v>132</v>
      </c>
      <c r="I1" s="110" t="s">
        <v>136</v>
      </c>
      <c r="J1" s="110" t="s">
        <v>137</v>
      </c>
      <c r="K1" s="110" t="s">
        <v>117</v>
      </c>
      <c r="L1" s="110" t="s">
        <v>118</v>
      </c>
      <c r="M1" s="481" t="s">
        <v>119</v>
      </c>
      <c r="N1" s="110" t="s">
        <v>138</v>
      </c>
      <c r="O1" s="112" t="s">
        <v>139</v>
      </c>
      <c r="P1" s="110" t="s">
        <v>140</v>
      </c>
      <c r="Q1" s="110" t="s">
        <v>141</v>
      </c>
      <c r="R1" s="114" t="s">
        <v>142</v>
      </c>
      <c r="S1" s="120" t="s">
        <v>122</v>
      </c>
      <c r="T1" s="110" t="s">
        <v>143</v>
      </c>
      <c r="U1" s="110" t="s">
        <v>144</v>
      </c>
      <c r="V1" s="110" t="s">
        <v>145</v>
      </c>
      <c r="W1" s="110" t="s">
        <v>146</v>
      </c>
      <c r="X1" s="110" t="s">
        <v>147</v>
      </c>
      <c r="Y1" s="110" t="s">
        <v>148</v>
      </c>
      <c r="Z1" s="110" t="s">
        <v>149</v>
      </c>
      <c r="AA1" s="115" t="s">
        <v>150</v>
      </c>
      <c r="AB1" s="110" t="s">
        <v>151</v>
      </c>
      <c r="AC1" s="110" t="s">
        <v>154</v>
      </c>
      <c r="AD1" s="110" t="s">
        <v>152</v>
      </c>
      <c r="AE1" s="121" t="s">
        <v>153</v>
      </c>
      <c r="AF1" s="349" t="s">
        <v>155</v>
      </c>
      <c r="AG1" s="349" t="s">
        <v>156</v>
      </c>
      <c r="AH1" s="350" t="s">
        <v>157</v>
      </c>
      <c r="AI1" s="110" t="s">
        <v>6327</v>
      </c>
    </row>
    <row r="2" spans="1:35" s="386" customFormat="1" ht="58">
      <c r="A2" s="61">
        <v>2001</v>
      </c>
      <c r="B2" s="47" t="s">
        <v>198</v>
      </c>
      <c r="C2" s="47" t="s">
        <v>732</v>
      </c>
      <c r="D2" s="65" t="s">
        <v>733</v>
      </c>
      <c r="E2" s="47" t="s">
        <v>176</v>
      </c>
      <c r="F2" s="65" t="s">
        <v>734</v>
      </c>
      <c r="G2" s="65" t="s">
        <v>735</v>
      </c>
      <c r="H2" s="65" t="s">
        <v>736</v>
      </c>
      <c r="I2" s="213" t="s">
        <v>737</v>
      </c>
      <c r="J2" s="100" t="s">
        <v>738</v>
      </c>
      <c r="K2" s="100" t="s">
        <v>739</v>
      </c>
      <c r="L2" s="99" t="s">
        <v>740</v>
      </c>
      <c r="M2" s="482" t="s">
        <v>5</v>
      </c>
      <c r="N2" s="207" t="s">
        <v>741</v>
      </c>
      <c r="O2" s="99" t="s">
        <v>742</v>
      </c>
      <c r="P2" s="89">
        <v>42.718565880453497</v>
      </c>
      <c r="Q2" s="89">
        <v>-71.114521729456996</v>
      </c>
      <c r="R2" s="127" t="s">
        <v>8709</v>
      </c>
      <c r="S2" s="97">
        <v>10000</v>
      </c>
      <c r="T2" s="68" t="s">
        <v>743</v>
      </c>
      <c r="U2" s="65" t="s">
        <v>744</v>
      </c>
      <c r="V2" s="189" t="s">
        <v>737</v>
      </c>
      <c r="W2" s="65" t="s">
        <v>739</v>
      </c>
      <c r="X2" s="47" t="s">
        <v>740</v>
      </c>
      <c r="Y2" s="47" t="s">
        <v>5</v>
      </c>
      <c r="Z2" s="58" t="s">
        <v>172</v>
      </c>
      <c r="AA2" s="59">
        <v>44899</v>
      </c>
      <c r="AB2" s="1" t="s">
        <v>745</v>
      </c>
      <c r="AC2" s="65" t="s">
        <v>747</v>
      </c>
      <c r="AD2" s="65" t="s">
        <v>746</v>
      </c>
      <c r="AE2" s="47">
        <f t="shared" ref="AE2:AE26" si="0">IF(LEN(TRIM(AD2))=0,0,LEN(TRIM(AD2))-LEN(SUBSTITUTE(AD2," ",""))+1)</f>
        <v>25</v>
      </c>
      <c r="AF2" s="110"/>
      <c r="AG2" s="110"/>
      <c r="AH2" s="110"/>
      <c r="AI2" s="383"/>
    </row>
    <row r="3" spans="1:35" s="13" customFormat="1" ht="58">
      <c r="A3" s="61">
        <v>2002</v>
      </c>
      <c r="B3" s="1016" t="s">
        <v>198</v>
      </c>
      <c r="C3" s="1016" t="s">
        <v>732</v>
      </c>
      <c r="D3" s="1017" t="s">
        <v>733</v>
      </c>
      <c r="E3" s="1016" t="s">
        <v>176</v>
      </c>
      <c r="F3" s="1017" t="s">
        <v>734</v>
      </c>
      <c r="G3" s="1017" t="s">
        <v>735</v>
      </c>
      <c r="H3" s="1017" t="s">
        <v>7633</v>
      </c>
      <c r="I3" s="1302" t="s">
        <v>737</v>
      </c>
      <c r="J3" s="1017" t="s">
        <v>738</v>
      </c>
      <c r="K3" s="1017" t="s">
        <v>6387</v>
      </c>
      <c r="L3" s="1059" t="s">
        <v>308</v>
      </c>
      <c r="M3" s="1084" t="s">
        <v>5</v>
      </c>
      <c r="N3" s="1543"/>
      <c r="O3" s="1016"/>
      <c r="P3" s="1060"/>
      <c r="Q3" s="1060"/>
      <c r="R3" s="1085" t="s">
        <v>8710</v>
      </c>
      <c r="S3" s="1062">
        <v>6500</v>
      </c>
      <c r="T3" s="1063" t="s">
        <v>743</v>
      </c>
      <c r="U3" s="1017" t="s">
        <v>744</v>
      </c>
      <c r="V3" s="1134" t="s">
        <v>737</v>
      </c>
      <c r="W3" s="1017" t="s">
        <v>739</v>
      </c>
      <c r="X3" s="1016" t="s">
        <v>740</v>
      </c>
      <c r="Y3" s="1016" t="s">
        <v>5</v>
      </c>
      <c r="Z3" s="1059" t="s">
        <v>9201</v>
      </c>
      <c r="AA3" s="1025" t="s">
        <v>11088</v>
      </c>
      <c r="AB3" s="1078" t="s">
        <v>11089</v>
      </c>
      <c r="AC3" s="1017" t="s">
        <v>11090</v>
      </c>
      <c r="AD3" s="1187" t="s">
        <v>746</v>
      </c>
      <c r="AE3" s="1016">
        <f t="shared" si="0"/>
        <v>25</v>
      </c>
      <c r="AF3" s="110"/>
      <c r="AG3" s="110"/>
      <c r="AH3" s="110"/>
      <c r="AI3" s="100"/>
    </row>
    <row r="4" spans="1:35" s="386" customFormat="1" ht="58.75" customHeight="1">
      <c r="A4" s="61">
        <v>2003</v>
      </c>
      <c r="B4" s="1016" t="s">
        <v>198</v>
      </c>
      <c r="C4" s="1016" t="s">
        <v>732</v>
      </c>
      <c r="D4" s="1017" t="s">
        <v>733</v>
      </c>
      <c r="E4" s="1016" t="s">
        <v>176</v>
      </c>
      <c r="F4" s="1017" t="s">
        <v>734</v>
      </c>
      <c r="G4" s="1017" t="s">
        <v>735</v>
      </c>
      <c r="H4" s="1017" t="s">
        <v>7634</v>
      </c>
      <c r="I4" s="1302" t="s">
        <v>737</v>
      </c>
      <c r="J4" s="1017" t="s">
        <v>738</v>
      </c>
      <c r="K4" s="1017" t="s">
        <v>6387</v>
      </c>
      <c r="L4" s="1059" t="s">
        <v>308</v>
      </c>
      <c r="M4" s="1084" t="s">
        <v>5</v>
      </c>
      <c r="N4" s="1543"/>
      <c r="O4" s="1016"/>
      <c r="P4" s="1060"/>
      <c r="Q4" s="1060"/>
      <c r="R4" s="1085" t="s">
        <v>8710</v>
      </c>
      <c r="S4" s="1062">
        <v>6500</v>
      </c>
      <c r="T4" s="1063" t="s">
        <v>743</v>
      </c>
      <c r="U4" s="1017" t="s">
        <v>744</v>
      </c>
      <c r="V4" s="1134" t="s">
        <v>737</v>
      </c>
      <c r="W4" s="1017" t="s">
        <v>739</v>
      </c>
      <c r="X4" s="1016" t="s">
        <v>740</v>
      </c>
      <c r="Y4" s="1016" t="s">
        <v>5</v>
      </c>
      <c r="Z4" s="1059" t="s">
        <v>7932</v>
      </c>
      <c r="AA4" s="1025" t="s">
        <v>11088</v>
      </c>
      <c r="AB4" s="1078" t="s">
        <v>11089</v>
      </c>
      <c r="AC4" s="1017" t="s">
        <v>11090</v>
      </c>
      <c r="AD4" s="1187" t="s">
        <v>746</v>
      </c>
      <c r="AE4" s="1016">
        <f t="shared" si="0"/>
        <v>25</v>
      </c>
      <c r="AF4" s="110"/>
      <c r="AG4" s="110"/>
      <c r="AH4" s="110"/>
      <c r="AI4" s="100"/>
    </row>
    <row r="5" spans="1:35" s="13" customFormat="1" ht="58">
      <c r="A5" s="61">
        <v>2004</v>
      </c>
      <c r="B5" s="47" t="s">
        <v>174</v>
      </c>
      <c r="C5" s="47" t="s">
        <v>732</v>
      </c>
      <c r="D5" s="65" t="s">
        <v>8776</v>
      </c>
      <c r="E5" s="47" t="s">
        <v>164</v>
      </c>
      <c r="F5" s="65" t="s">
        <v>8783</v>
      </c>
      <c r="G5" s="65" t="s">
        <v>767</v>
      </c>
      <c r="H5" s="65" t="s">
        <v>840</v>
      </c>
      <c r="I5" s="877" t="s">
        <v>8777</v>
      </c>
      <c r="J5" s="65" t="s">
        <v>8778</v>
      </c>
      <c r="K5" s="65" t="s">
        <v>8779</v>
      </c>
      <c r="L5" s="58" t="s">
        <v>436</v>
      </c>
      <c r="M5" s="483" t="s">
        <v>5</v>
      </c>
      <c r="N5" s="58">
        <v>48080</v>
      </c>
      <c r="O5" s="47" t="s">
        <v>8781</v>
      </c>
      <c r="P5" s="89">
        <v>42.465600000000002</v>
      </c>
      <c r="Q5" s="89">
        <v>-82.899900000000002</v>
      </c>
      <c r="R5" s="105">
        <v>20</v>
      </c>
      <c r="S5" s="394"/>
      <c r="T5" s="68"/>
      <c r="U5" s="65" t="s">
        <v>8776</v>
      </c>
      <c r="V5" s="877" t="s">
        <v>8777</v>
      </c>
      <c r="W5" s="65" t="s">
        <v>8779</v>
      </c>
      <c r="X5" s="47" t="s">
        <v>436</v>
      </c>
      <c r="Y5" s="47" t="s">
        <v>5</v>
      </c>
      <c r="Z5" s="58" t="s">
        <v>7932</v>
      </c>
      <c r="AA5" s="59">
        <v>45692</v>
      </c>
      <c r="AB5" s="342" t="s">
        <v>8777</v>
      </c>
      <c r="AC5" s="65"/>
      <c r="AD5" s="646" t="s">
        <v>8780</v>
      </c>
      <c r="AE5" s="58">
        <f t="shared" si="0"/>
        <v>25</v>
      </c>
      <c r="AF5" s="18"/>
      <c r="AG5" s="878"/>
      <c r="AH5" s="18"/>
      <c r="AI5" s="18"/>
    </row>
    <row r="6" spans="1:35" s="13" customFormat="1" ht="101.5">
      <c r="A6" s="61">
        <v>2005</v>
      </c>
      <c r="B6" s="47" t="s">
        <v>161</v>
      </c>
      <c r="C6" s="47" t="s">
        <v>732</v>
      </c>
      <c r="D6" s="7" t="s">
        <v>748</v>
      </c>
      <c r="E6" s="58" t="s">
        <v>164</v>
      </c>
      <c r="F6" s="68" t="s">
        <v>749</v>
      </c>
      <c r="G6" s="47" t="s">
        <v>750</v>
      </c>
      <c r="H6" s="47" t="s">
        <v>751</v>
      </c>
      <c r="I6" s="327" t="s">
        <v>752</v>
      </c>
      <c r="J6" s="18" t="s">
        <v>753</v>
      </c>
      <c r="K6" s="18" t="s">
        <v>754</v>
      </c>
      <c r="L6" s="58" t="s">
        <v>755</v>
      </c>
      <c r="M6" s="483" t="s">
        <v>5</v>
      </c>
      <c r="N6" s="58" t="s">
        <v>756</v>
      </c>
      <c r="O6" s="353" t="s">
        <v>757</v>
      </c>
      <c r="P6" s="18">
        <v>32.7876378062318</v>
      </c>
      <c r="Q6" s="18">
        <v>-96.802447804174093</v>
      </c>
      <c r="R6" s="105">
        <v>5</v>
      </c>
      <c r="S6" s="394" t="s">
        <v>6368</v>
      </c>
      <c r="T6" s="18" t="s">
        <v>758</v>
      </c>
      <c r="U6" s="18" t="s">
        <v>759</v>
      </c>
      <c r="V6" s="18" t="s">
        <v>752</v>
      </c>
      <c r="W6" s="18" t="s">
        <v>754</v>
      </c>
      <c r="X6" s="58" t="s">
        <v>755</v>
      </c>
      <c r="Y6" s="58" t="s">
        <v>5</v>
      </c>
      <c r="Z6" s="58" t="s">
        <v>760</v>
      </c>
      <c r="AA6" s="48">
        <v>45334</v>
      </c>
      <c r="AB6" s="65" t="s">
        <v>313</v>
      </c>
      <c r="AC6" s="7" t="s">
        <v>762</v>
      </c>
      <c r="AD6" s="290" t="s">
        <v>761</v>
      </c>
      <c r="AE6" s="58">
        <f t="shared" si="0"/>
        <v>24</v>
      </c>
      <c r="AF6" s="18" t="s">
        <v>763</v>
      </c>
      <c r="AG6" s="7" t="s">
        <v>764</v>
      </c>
      <c r="AH6" s="18" t="s">
        <v>765</v>
      </c>
      <c r="AI6" s="100"/>
    </row>
    <row r="7" spans="1:35" s="13" customFormat="1" ht="58">
      <c r="A7" s="61">
        <v>2006</v>
      </c>
      <c r="B7" s="47" t="s">
        <v>174</v>
      </c>
      <c r="C7" s="47" t="s">
        <v>732</v>
      </c>
      <c r="D7" s="65" t="s">
        <v>8782</v>
      </c>
      <c r="E7" s="47" t="s">
        <v>164</v>
      </c>
      <c r="F7" s="65" t="s">
        <v>8782</v>
      </c>
      <c r="G7" s="65" t="s">
        <v>767</v>
      </c>
      <c r="H7" s="65" t="s">
        <v>8784</v>
      </c>
      <c r="I7" s="877" t="s">
        <v>8785</v>
      </c>
      <c r="J7" s="65" t="s">
        <v>8786</v>
      </c>
      <c r="K7" s="65" t="s">
        <v>8787</v>
      </c>
      <c r="L7" s="58" t="s">
        <v>878</v>
      </c>
      <c r="M7" s="483" t="s">
        <v>5</v>
      </c>
      <c r="N7" s="58">
        <v>41146</v>
      </c>
      <c r="O7" s="47" t="s">
        <v>8788</v>
      </c>
      <c r="P7" s="89">
        <v>38.281303171210901</v>
      </c>
      <c r="Q7" s="89">
        <v>-82.9154081730142</v>
      </c>
      <c r="R7" s="105">
        <v>30</v>
      </c>
      <c r="S7" s="394"/>
      <c r="T7" s="68"/>
      <c r="U7" s="65" t="s">
        <v>8776</v>
      </c>
      <c r="V7" s="877" t="s">
        <v>8777</v>
      </c>
      <c r="W7" s="65" t="s">
        <v>8779</v>
      </c>
      <c r="X7" s="47" t="s">
        <v>436</v>
      </c>
      <c r="Y7" s="47" t="s">
        <v>5</v>
      </c>
      <c r="Z7" s="58" t="s">
        <v>7932</v>
      </c>
      <c r="AA7" s="59">
        <v>45692</v>
      </c>
      <c r="AB7" s="342" t="s">
        <v>8789</v>
      </c>
      <c r="AC7" s="65"/>
      <c r="AD7" s="646" t="s">
        <v>8790</v>
      </c>
      <c r="AE7" s="58">
        <f t="shared" si="0"/>
        <v>27</v>
      </c>
      <c r="AF7" s="18"/>
      <c r="AG7" s="878"/>
      <c r="AH7" s="18"/>
      <c r="AI7" s="18"/>
    </row>
    <row r="8" spans="1:35" s="13" customFormat="1" ht="43.5">
      <c r="A8" s="61">
        <v>2007</v>
      </c>
      <c r="B8" s="47" t="s">
        <v>161</v>
      </c>
      <c r="C8" s="47" t="s">
        <v>732</v>
      </c>
      <c r="D8" s="65" t="s">
        <v>766</v>
      </c>
      <c r="E8" s="47" t="s">
        <v>164</v>
      </c>
      <c r="F8" s="65" t="s">
        <v>766</v>
      </c>
      <c r="G8" s="65" t="s">
        <v>767</v>
      </c>
      <c r="H8" s="65" t="s">
        <v>768</v>
      </c>
      <c r="I8" s="213" t="s">
        <v>769</v>
      </c>
      <c r="J8" s="65" t="s">
        <v>770</v>
      </c>
      <c r="K8" s="65" t="s">
        <v>771</v>
      </c>
      <c r="L8" s="58" t="s">
        <v>772</v>
      </c>
      <c r="M8" s="483" t="s">
        <v>5</v>
      </c>
      <c r="N8" s="58">
        <v>70122</v>
      </c>
      <c r="O8" s="47" t="s">
        <v>773</v>
      </c>
      <c r="P8" s="89">
        <v>30.031877182105699</v>
      </c>
      <c r="Q8" s="89">
        <v>-90.063603731681397</v>
      </c>
      <c r="R8" s="208">
        <v>30</v>
      </c>
      <c r="S8" s="97"/>
      <c r="T8" s="68"/>
      <c r="U8" s="128" t="s">
        <v>766</v>
      </c>
      <c r="V8" s="189" t="s">
        <v>769</v>
      </c>
      <c r="W8" s="65" t="s">
        <v>771</v>
      </c>
      <c r="X8" s="47" t="s">
        <v>772</v>
      </c>
      <c r="Y8" s="47" t="s">
        <v>5</v>
      </c>
      <c r="Z8" s="58" t="s">
        <v>172</v>
      </c>
      <c r="AA8" s="59">
        <v>44891</v>
      </c>
      <c r="AB8" s="7" t="s">
        <v>774</v>
      </c>
      <c r="AC8" s="59" t="s">
        <v>776</v>
      </c>
      <c r="AD8" s="289" t="s">
        <v>775</v>
      </c>
      <c r="AE8" s="99">
        <f t="shared" si="0"/>
        <v>21</v>
      </c>
      <c r="AF8" s="100"/>
      <c r="AG8" s="100"/>
      <c r="AH8" s="100"/>
      <c r="AI8" s="100"/>
    </row>
    <row r="9" spans="1:35" s="13" customFormat="1" ht="116">
      <c r="A9" s="61">
        <v>2008</v>
      </c>
      <c r="B9" s="1016" t="s">
        <v>161</v>
      </c>
      <c r="C9" s="1016" t="s">
        <v>732</v>
      </c>
      <c r="D9" s="1017" t="s">
        <v>777</v>
      </c>
      <c r="E9" s="1016" t="s">
        <v>176</v>
      </c>
      <c r="F9" s="1017" t="s">
        <v>777</v>
      </c>
      <c r="G9" s="1017" t="s">
        <v>767</v>
      </c>
      <c r="H9" s="1017" t="s">
        <v>778</v>
      </c>
      <c r="I9" s="1076" t="s">
        <v>717</v>
      </c>
      <c r="J9" s="1017" t="s">
        <v>9413</v>
      </c>
      <c r="K9" s="1017" t="s">
        <v>779</v>
      </c>
      <c r="L9" s="1059" t="s">
        <v>720</v>
      </c>
      <c r="M9" s="1084" t="s">
        <v>5</v>
      </c>
      <c r="N9" s="1059">
        <v>35089</v>
      </c>
      <c r="O9" s="1016" t="s">
        <v>9414</v>
      </c>
      <c r="P9" s="1060">
        <v>32.973700000000001</v>
      </c>
      <c r="Q9" s="1060">
        <v>-86.037199999999999</v>
      </c>
      <c r="R9" s="1147">
        <v>30</v>
      </c>
      <c r="S9" s="1148">
        <v>12500</v>
      </c>
      <c r="T9" s="1063" t="s">
        <v>478</v>
      </c>
      <c r="U9" s="1017" t="s">
        <v>780</v>
      </c>
      <c r="V9" s="1149" t="s">
        <v>721</v>
      </c>
      <c r="W9" s="1063" t="s">
        <v>722</v>
      </c>
      <c r="X9" s="1059" t="s">
        <v>723</v>
      </c>
      <c r="Y9" s="1059" t="s">
        <v>5</v>
      </c>
      <c r="Z9" s="1059" t="s">
        <v>8379</v>
      </c>
      <c r="AA9" s="1025" t="s">
        <v>9415</v>
      </c>
      <c r="AB9" s="1017" t="s">
        <v>9419</v>
      </c>
      <c r="AC9" s="1017"/>
      <c r="AD9" s="1150" t="s">
        <v>781</v>
      </c>
      <c r="AE9" s="1071">
        <f t="shared" si="0"/>
        <v>27</v>
      </c>
      <c r="AF9" s="1070" t="s">
        <v>9416</v>
      </c>
      <c r="AG9" s="1058" t="s">
        <v>9417</v>
      </c>
      <c r="AH9" s="1070" t="s">
        <v>9418</v>
      </c>
      <c r="AI9" s="1070"/>
    </row>
    <row r="10" spans="1:35" s="52" customFormat="1" ht="87.75" customHeight="1">
      <c r="A10" s="61">
        <v>2009</v>
      </c>
      <c r="B10" s="1028" t="s">
        <v>10938</v>
      </c>
      <c r="C10" s="1028" t="s">
        <v>732</v>
      </c>
      <c r="D10" s="1029" t="s">
        <v>175</v>
      </c>
      <c r="E10" s="1028" t="s">
        <v>176</v>
      </c>
      <c r="F10" s="1029" t="s">
        <v>782</v>
      </c>
      <c r="G10" s="1030" t="s">
        <v>783</v>
      </c>
      <c r="H10" s="1030" t="s">
        <v>784</v>
      </c>
      <c r="I10" s="1199" t="s">
        <v>179</v>
      </c>
      <c r="J10" s="1029"/>
      <c r="K10" s="1029" t="s">
        <v>785</v>
      </c>
      <c r="L10" s="1431" t="s">
        <v>786</v>
      </c>
      <c r="M10" s="1432" t="s">
        <v>5</v>
      </c>
      <c r="N10" s="1431"/>
      <c r="O10" s="1028"/>
      <c r="P10" s="1431">
        <v>34.717244544774204</v>
      </c>
      <c r="Q10" s="1195">
        <v>-81.019134092855793</v>
      </c>
      <c r="R10" s="1433" t="s">
        <v>8711</v>
      </c>
      <c r="S10" s="1434">
        <v>50000</v>
      </c>
      <c r="T10" s="1435" t="s">
        <v>787</v>
      </c>
      <c r="U10" s="1029" t="s">
        <v>175</v>
      </c>
      <c r="V10" s="1436" t="s">
        <v>179</v>
      </c>
      <c r="W10" s="1029" t="s">
        <v>187</v>
      </c>
      <c r="X10" s="1028" t="s">
        <v>188</v>
      </c>
      <c r="Y10" s="1028" t="s">
        <v>5</v>
      </c>
      <c r="Z10" s="1431" t="s">
        <v>8379</v>
      </c>
      <c r="AA10" s="1036" t="s">
        <v>10940</v>
      </c>
      <c r="AB10" s="1029" t="s">
        <v>10939</v>
      </c>
      <c r="AC10" s="1029" t="s">
        <v>10937</v>
      </c>
      <c r="AD10" s="1437" t="s">
        <v>788</v>
      </c>
      <c r="AE10" s="1223">
        <f t="shared" si="0"/>
        <v>22</v>
      </c>
      <c r="AF10" s="100"/>
      <c r="AG10" s="100"/>
      <c r="AH10" s="100"/>
      <c r="AI10" s="100"/>
    </row>
    <row r="11" spans="1:35" s="52" customFormat="1" ht="87.75" customHeight="1">
      <c r="A11" s="61">
        <v>2010</v>
      </c>
      <c r="B11" s="1016" t="s">
        <v>198</v>
      </c>
      <c r="C11" s="1016" t="s">
        <v>732</v>
      </c>
      <c r="D11" s="1017" t="s">
        <v>175</v>
      </c>
      <c r="E11" s="1016" t="s">
        <v>176</v>
      </c>
      <c r="F11" s="1058" t="s">
        <v>10941</v>
      </c>
      <c r="G11" s="1017" t="s">
        <v>9096</v>
      </c>
      <c r="H11" s="1017" t="s">
        <v>7649</v>
      </c>
      <c r="I11" s="1302" t="s">
        <v>10942</v>
      </c>
      <c r="J11" s="1017" t="s">
        <v>10943</v>
      </c>
      <c r="K11" s="1017" t="s">
        <v>1171</v>
      </c>
      <c r="L11" s="1059" t="s">
        <v>1155</v>
      </c>
      <c r="M11" s="1084" t="s">
        <v>5</v>
      </c>
      <c r="N11" s="1059">
        <v>71754</v>
      </c>
      <c r="O11" s="1016" t="s">
        <v>10944</v>
      </c>
      <c r="P11" s="1060">
        <v>33.267200000000003</v>
      </c>
      <c r="Q11" s="1060">
        <v>-93.2393</v>
      </c>
      <c r="R11" s="1147">
        <v>600</v>
      </c>
      <c r="S11" s="1148">
        <v>22500</v>
      </c>
      <c r="T11" s="1063" t="s">
        <v>6761</v>
      </c>
      <c r="U11" s="1017" t="s">
        <v>175</v>
      </c>
      <c r="V11" s="1161" t="s">
        <v>179</v>
      </c>
      <c r="W11" s="1017" t="s">
        <v>187</v>
      </c>
      <c r="X11" s="1016" t="s">
        <v>188</v>
      </c>
      <c r="Y11" s="1016" t="s">
        <v>5</v>
      </c>
      <c r="Z11" s="1059" t="s">
        <v>7932</v>
      </c>
      <c r="AA11" s="1025">
        <v>46064</v>
      </c>
      <c r="AB11" s="1017" t="s">
        <v>10945</v>
      </c>
      <c r="AC11" s="1017"/>
      <c r="AD11" s="1026" t="s">
        <v>10946</v>
      </c>
      <c r="AE11" s="1016">
        <f t="shared" si="0"/>
        <v>24</v>
      </c>
      <c r="AF11" s="100"/>
      <c r="AG11" s="100"/>
      <c r="AH11" s="100"/>
      <c r="AI11" s="100"/>
    </row>
    <row r="12" spans="1:35" s="52" customFormat="1" ht="73" customHeight="1">
      <c r="A12" s="61">
        <v>2011</v>
      </c>
      <c r="B12" s="47" t="s">
        <v>161</v>
      </c>
      <c r="C12" s="47" t="s">
        <v>732</v>
      </c>
      <c r="D12" s="65" t="s">
        <v>789</v>
      </c>
      <c r="E12" s="47" t="s">
        <v>164</v>
      </c>
      <c r="F12" s="65" t="s">
        <v>789</v>
      </c>
      <c r="G12" s="7" t="s">
        <v>783</v>
      </c>
      <c r="H12" s="65" t="s">
        <v>7</v>
      </c>
      <c r="I12" s="213" t="s">
        <v>790</v>
      </c>
      <c r="J12" s="65" t="s">
        <v>791</v>
      </c>
      <c r="K12" s="65" t="s">
        <v>792</v>
      </c>
      <c r="L12" s="58" t="s">
        <v>170</v>
      </c>
      <c r="M12" s="483" t="s">
        <v>5</v>
      </c>
      <c r="N12" s="58">
        <v>91016</v>
      </c>
      <c r="O12" s="47" t="s">
        <v>793</v>
      </c>
      <c r="P12" s="89">
        <v>34.1410736172977</v>
      </c>
      <c r="Q12" s="89">
        <v>-117.993500272208</v>
      </c>
      <c r="R12" s="208">
        <v>5</v>
      </c>
      <c r="S12" s="97"/>
      <c r="T12" s="68"/>
      <c r="U12" s="128" t="s">
        <v>789</v>
      </c>
      <c r="V12" s="189" t="s">
        <v>790</v>
      </c>
      <c r="W12" s="65" t="s">
        <v>792</v>
      </c>
      <c r="X12" s="47" t="s">
        <v>170</v>
      </c>
      <c r="Y12" s="47" t="s">
        <v>5</v>
      </c>
      <c r="Z12" s="58" t="s">
        <v>172</v>
      </c>
      <c r="AA12" s="59">
        <v>44891</v>
      </c>
      <c r="AB12" s="68" t="s">
        <v>794</v>
      </c>
      <c r="AC12" s="65" t="s">
        <v>796</v>
      </c>
      <c r="AD12" s="289" t="s">
        <v>795</v>
      </c>
      <c r="AE12" s="99">
        <f t="shared" si="0"/>
        <v>30</v>
      </c>
      <c r="AF12" s="100"/>
      <c r="AG12" s="100"/>
      <c r="AH12" s="100"/>
      <c r="AI12" s="100"/>
    </row>
    <row r="13" spans="1:35" s="52" customFormat="1" ht="100" customHeight="1">
      <c r="A13" s="61">
        <v>2012</v>
      </c>
      <c r="B13" s="47" t="s">
        <v>198</v>
      </c>
      <c r="C13" s="47" t="s">
        <v>732</v>
      </c>
      <c r="D13" s="65" t="s">
        <v>797</v>
      </c>
      <c r="E13" s="47" t="s">
        <v>176</v>
      </c>
      <c r="F13" s="65" t="s">
        <v>798</v>
      </c>
      <c r="G13" s="65" t="s">
        <v>799</v>
      </c>
      <c r="H13" s="65" t="s">
        <v>800</v>
      </c>
      <c r="I13" s="224" t="s">
        <v>801</v>
      </c>
      <c r="J13" s="65" t="s">
        <v>802</v>
      </c>
      <c r="K13" s="65" t="s">
        <v>803</v>
      </c>
      <c r="L13" s="58" t="s">
        <v>804</v>
      </c>
      <c r="M13" s="483" t="s">
        <v>5</v>
      </c>
      <c r="N13" s="58">
        <v>46552</v>
      </c>
      <c r="O13" s="47" t="s">
        <v>805</v>
      </c>
      <c r="P13" s="89">
        <v>41.702912460838299</v>
      </c>
      <c r="Q13" s="89">
        <v>-86.449964795102503</v>
      </c>
      <c r="R13" s="185" t="s">
        <v>8701</v>
      </c>
      <c r="S13" s="96"/>
      <c r="T13" s="68"/>
      <c r="U13" s="65" t="s">
        <v>806</v>
      </c>
      <c r="V13" s="225" t="s">
        <v>801</v>
      </c>
      <c r="W13" s="68" t="s">
        <v>807</v>
      </c>
      <c r="X13" s="58" t="s">
        <v>808</v>
      </c>
      <c r="Y13" s="58" t="s">
        <v>5</v>
      </c>
      <c r="Z13" s="58" t="s">
        <v>172</v>
      </c>
      <c r="AA13" s="59">
        <v>44801</v>
      </c>
      <c r="AB13" s="65" t="s">
        <v>809</v>
      </c>
      <c r="AC13" s="65" t="s">
        <v>811</v>
      </c>
      <c r="AD13" s="289" t="s">
        <v>810</v>
      </c>
      <c r="AE13" s="99">
        <f t="shared" si="0"/>
        <v>27</v>
      </c>
      <c r="AF13" s="100"/>
      <c r="AG13" s="100"/>
      <c r="AH13" s="100"/>
      <c r="AI13" s="100"/>
    </row>
    <row r="14" spans="1:35" s="52" customFormat="1" ht="100" customHeight="1">
      <c r="A14" s="61">
        <v>2013</v>
      </c>
      <c r="B14" s="1016" t="s">
        <v>174</v>
      </c>
      <c r="C14" s="1016" t="s">
        <v>732</v>
      </c>
      <c r="D14" s="1017" t="s">
        <v>11102</v>
      </c>
      <c r="E14" s="1016" t="s">
        <v>164</v>
      </c>
      <c r="F14" s="1026" t="s">
        <v>11103</v>
      </c>
      <c r="G14" s="1017" t="s">
        <v>799</v>
      </c>
      <c r="H14" s="1017" t="s">
        <v>10416</v>
      </c>
      <c r="I14" s="1321" t="s">
        <v>11104</v>
      </c>
      <c r="J14" s="1026" t="s">
        <v>11105</v>
      </c>
      <c r="K14" s="1017" t="s">
        <v>6680</v>
      </c>
      <c r="L14" s="1059" t="s">
        <v>1045</v>
      </c>
      <c r="M14" s="1084" t="s">
        <v>5</v>
      </c>
      <c r="N14" s="1059">
        <v>85215</v>
      </c>
      <c r="O14" s="1016" t="s">
        <v>11106</v>
      </c>
      <c r="P14" s="1060">
        <v>33.472499999999997</v>
      </c>
      <c r="Q14" s="1060">
        <v>-111.7371</v>
      </c>
      <c r="R14" s="1085">
        <v>65</v>
      </c>
      <c r="S14" s="1062">
        <v>1000</v>
      </c>
      <c r="T14" s="1063" t="s">
        <v>758</v>
      </c>
      <c r="U14" s="1017" t="s">
        <v>11102</v>
      </c>
      <c r="V14" s="1134" t="s">
        <v>11107</v>
      </c>
      <c r="W14" s="1017" t="s">
        <v>6680</v>
      </c>
      <c r="X14" s="1016" t="s">
        <v>1045</v>
      </c>
      <c r="Y14" s="1016" t="s">
        <v>5</v>
      </c>
      <c r="Z14" s="1059" t="s">
        <v>7932</v>
      </c>
      <c r="AA14" s="1025">
        <v>46091</v>
      </c>
      <c r="AB14" s="1078" t="s">
        <v>11109</v>
      </c>
      <c r="AC14" s="1017"/>
      <c r="AD14" s="1159" t="s">
        <v>11108</v>
      </c>
      <c r="AE14" s="1059">
        <f t="shared" si="0"/>
        <v>33</v>
      </c>
      <c r="AF14" s="18"/>
      <c r="AG14" s="878"/>
      <c r="AH14" s="18"/>
      <c r="AI14" s="18"/>
    </row>
    <row r="15" spans="1:35" s="52" customFormat="1" ht="84" customHeight="1">
      <c r="A15" s="61">
        <v>2014</v>
      </c>
      <c r="B15" s="1016" t="s">
        <v>198</v>
      </c>
      <c r="C15" s="1016" t="s">
        <v>732</v>
      </c>
      <c r="D15" s="1017" t="s">
        <v>812</v>
      </c>
      <c r="E15" s="1016" t="s">
        <v>176</v>
      </c>
      <c r="F15" s="1026" t="s">
        <v>10948</v>
      </c>
      <c r="G15" s="1017" t="s">
        <v>9096</v>
      </c>
      <c r="H15" s="1026" t="s">
        <v>10949</v>
      </c>
      <c r="I15" s="1321" t="s">
        <v>10950</v>
      </c>
      <c r="J15" s="1058" t="s">
        <v>10951</v>
      </c>
      <c r="K15" s="1017" t="s">
        <v>10947</v>
      </c>
      <c r="L15" s="1059" t="s">
        <v>182</v>
      </c>
      <c r="M15" s="1084" t="s">
        <v>5</v>
      </c>
      <c r="N15" s="1059">
        <v>89049</v>
      </c>
      <c r="O15" s="1016" t="s">
        <v>815</v>
      </c>
      <c r="P15" s="1060">
        <v>38.067300000000003</v>
      </c>
      <c r="Q15" s="1060">
        <v>-117.3235</v>
      </c>
      <c r="R15" s="1085">
        <v>50</v>
      </c>
      <c r="S15" s="1062">
        <v>30000</v>
      </c>
      <c r="T15" s="1063" t="s">
        <v>758</v>
      </c>
      <c r="U15" s="1018" t="s">
        <v>6549</v>
      </c>
      <c r="V15" s="1018" t="s">
        <v>814</v>
      </c>
      <c r="W15" s="1018" t="s">
        <v>1549</v>
      </c>
      <c r="X15" s="1016" t="s">
        <v>182</v>
      </c>
      <c r="Y15" s="1016" t="s">
        <v>5</v>
      </c>
      <c r="Z15" s="1059" t="s">
        <v>7932</v>
      </c>
      <c r="AA15" s="1025">
        <v>46064</v>
      </c>
      <c r="AB15" s="1078" t="s">
        <v>10952</v>
      </c>
      <c r="AC15" s="1017" t="s">
        <v>10954</v>
      </c>
      <c r="AD15" s="1343" t="s">
        <v>10953</v>
      </c>
      <c r="AE15" s="1059">
        <f t="shared" si="0"/>
        <v>23</v>
      </c>
      <c r="AF15" s="18"/>
      <c r="AG15" s="878"/>
      <c r="AH15" s="18"/>
      <c r="AI15" s="18"/>
    </row>
    <row r="16" spans="1:35" s="52" customFormat="1" ht="84" customHeight="1">
      <c r="A16" s="61">
        <v>2015</v>
      </c>
      <c r="B16" s="1016" t="s">
        <v>198</v>
      </c>
      <c r="C16" s="1016" t="s">
        <v>732</v>
      </c>
      <c r="D16" s="1017" t="s">
        <v>816</v>
      </c>
      <c r="E16" s="1016" t="s">
        <v>164</v>
      </c>
      <c r="F16" s="1017" t="s">
        <v>817</v>
      </c>
      <c r="G16" s="1017" t="s">
        <v>767</v>
      </c>
      <c r="H16" s="1017" t="s">
        <v>768</v>
      </c>
      <c r="I16" s="1138" t="s">
        <v>818</v>
      </c>
      <c r="J16" s="1017" t="s">
        <v>819</v>
      </c>
      <c r="K16" s="1017" t="s">
        <v>820</v>
      </c>
      <c r="L16" s="1059" t="s">
        <v>170</v>
      </c>
      <c r="M16" s="1084" t="s">
        <v>5</v>
      </c>
      <c r="N16" s="1059">
        <v>94538</v>
      </c>
      <c r="O16" s="1016" t="s">
        <v>821</v>
      </c>
      <c r="P16" s="1060">
        <v>37.468235725983099</v>
      </c>
      <c r="Q16" s="1060">
        <v>-121.925672668253</v>
      </c>
      <c r="R16" s="1147">
        <v>50</v>
      </c>
      <c r="S16" s="1276">
        <v>5.0000000000000002E-5</v>
      </c>
      <c r="T16" s="1063" t="s">
        <v>822</v>
      </c>
      <c r="U16" s="1179" t="s">
        <v>823</v>
      </c>
      <c r="V16" s="1161" t="s">
        <v>818</v>
      </c>
      <c r="W16" s="1017" t="s">
        <v>820</v>
      </c>
      <c r="X16" s="1016" t="s">
        <v>170</v>
      </c>
      <c r="Y16" s="1025" t="s">
        <v>5</v>
      </c>
      <c r="Z16" s="1064" t="s">
        <v>8379</v>
      </c>
      <c r="AA16" s="1025" t="s">
        <v>10017</v>
      </c>
      <c r="AB16" s="1017" t="s">
        <v>824</v>
      </c>
      <c r="AC16" s="1017" t="s">
        <v>10051</v>
      </c>
      <c r="AD16" s="1150" t="s">
        <v>825</v>
      </c>
      <c r="AE16" s="1071">
        <f t="shared" si="0"/>
        <v>27</v>
      </c>
      <c r="AF16" s="100"/>
      <c r="AG16" s="100"/>
      <c r="AH16" s="100"/>
      <c r="AI16" s="191"/>
    </row>
    <row r="17" spans="1:80" s="52" customFormat="1" ht="81" customHeight="1">
      <c r="A17" s="61">
        <v>2016</v>
      </c>
      <c r="B17" s="1016" t="s">
        <v>198</v>
      </c>
      <c r="C17" s="1016" t="s">
        <v>732</v>
      </c>
      <c r="D17" s="1017" t="s">
        <v>11353</v>
      </c>
      <c r="E17" s="1016" t="s">
        <v>176</v>
      </c>
      <c r="F17" s="1017" t="s">
        <v>827</v>
      </c>
      <c r="G17" s="1017" t="s">
        <v>767</v>
      </c>
      <c r="H17" s="1017" t="s">
        <v>778</v>
      </c>
      <c r="I17" s="1138" t="s">
        <v>828</v>
      </c>
      <c r="J17" s="1017" t="s">
        <v>829</v>
      </c>
      <c r="K17" s="1017" t="s">
        <v>830</v>
      </c>
      <c r="L17" s="1059" t="s">
        <v>831</v>
      </c>
      <c r="M17" s="1084" t="s">
        <v>5</v>
      </c>
      <c r="N17" s="1059">
        <v>26323</v>
      </c>
      <c r="O17" s="1016" t="s">
        <v>832</v>
      </c>
      <c r="P17" s="1060">
        <v>39.258392897039897</v>
      </c>
      <c r="Q17" s="1060">
        <v>-80.294562059406601</v>
      </c>
      <c r="R17" s="1147">
        <v>140</v>
      </c>
      <c r="S17" s="1148">
        <v>30000</v>
      </c>
      <c r="T17" s="1063" t="s">
        <v>959</v>
      </c>
      <c r="U17" s="1017" t="s">
        <v>833</v>
      </c>
      <c r="V17" s="1161" t="s">
        <v>834</v>
      </c>
      <c r="W17" s="1063" t="s">
        <v>835</v>
      </c>
      <c r="X17" s="1059" t="s">
        <v>836</v>
      </c>
      <c r="Y17" s="1059" t="s">
        <v>5</v>
      </c>
      <c r="Z17" s="1059" t="s">
        <v>8379</v>
      </c>
      <c r="AA17" s="1025" t="s">
        <v>10052</v>
      </c>
      <c r="AB17" s="1017" t="s">
        <v>837</v>
      </c>
      <c r="AC17" s="1017" t="s">
        <v>10053</v>
      </c>
      <c r="AD17" s="1150" t="s">
        <v>10261</v>
      </c>
      <c r="AE17" s="1071">
        <f t="shared" si="0"/>
        <v>21</v>
      </c>
      <c r="AF17" s="100"/>
      <c r="AG17" s="100"/>
      <c r="AH17" s="100"/>
      <c r="AI17" s="191"/>
    </row>
    <row r="18" spans="1:80" s="52" customFormat="1" ht="87">
      <c r="A18" s="61">
        <v>2017</v>
      </c>
      <c r="B18" s="47" t="s">
        <v>174</v>
      </c>
      <c r="C18" s="47" t="s">
        <v>732</v>
      </c>
      <c r="D18" s="65" t="s">
        <v>838</v>
      </c>
      <c r="E18" s="47" t="s">
        <v>176</v>
      </c>
      <c r="F18" s="65" t="s">
        <v>844</v>
      </c>
      <c r="G18" s="65" t="s">
        <v>767</v>
      </c>
      <c r="H18" s="65" t="s">
        <v>840</v>
      </c>
      <c r="I18" s="213" t="s">
        <v>834</v>
      </c>
      <c r="J18" s="65" t="s">
        <v>845</v>
      </c>
      <c r="K18" s="65" t="s">
        <v>846</v>
      </c>
      <c r="L18" s="58" t="s">
        <v>808</v>
      </c>
      <c r="M18" s="483" t="s">
        <v>5</v>
      </c>
      <c r="N18" s="58">
        <v>14132</v>
      </c>
      <c r="O18" s="47" t="s">
        <v>847</v>
      </c>
      <c r="P18" s="89">
        <v>43.130799372246202</v>
      </c>
      <c r="Q18" s="89">
        <v>-78.940293600000004</v>
      </c>
      <c r="R18" s="185">
        <v>30</v>
      </c>
      <c r="S18" s="96">
        <v>5000</v>
      </c>
      <c r="T18" s="68" t="s">
        <v>478</v>
      </c>
      <c r="U18" s="65" t="s">
        <v>833</v>
      </c>
      <c r="V18" s="213" t="s">
        <v>834</v>
      </c>
      <c r="W18" s="68" t="s">
        <v>835</v>
      </c>
      <c r="X18" s="58" t="s">
        <v>836</v>
      </c>
      <c r="Y18" s="58" t="s">
        <v>5</v>
      </c>
      <c r="Z18" s="58" t="s">
        <v>172</v>
      </c>
      <c r="AA18" s="59">
        <v>44776</v>
      </c>
      <c r="AB18" s="65" t="s">
        <v>848</v>
      </c>
      <c r="AC18" s="65" t="s">
        <v>849</v>
      </c>
      <c r="AD18" s="289" t="s">
        <v>843</v>
      </c>
      <c r="AE18" s="360">
        <f t="shared" si="0"/>
        <v>18</v>
      </c>
      <c r="AF18" s="191"/>
      <c r="AG18" s="100"/>
      <c r="AH18" s="191"/>
      <c r="AI18" s="191"/>
    </row>
    <row r="19" spans="1:80" s="52" customFormat="1" ht="87.5" thickBot="1">
      <c r="A19" s="61">
        <v>2018</v>
      </c>
      <c r="B19" s="1016" t="s">
        <v>198</v>
      </c>
      <c r="C19" s="1016" t="s">
        <v>732</v>
      </c>
      <c r="D19" s="1017" t="s">
        <v>838</v>
      </c>
      <c r="E19" s="1016" t="s">
        <v>176</v>
      </c>
      <c r="F19" s="1017" t="s">
        <v>839</v>
      </c>
      <c r="G19" s="1017" t="s">
        <v>767</v>
      </c>
      <c r="H19" s="1017" t="s">
        <v>840</v>
      </c>
      <c r="I19" s="1138" t="s">
        <v>834</v>
      </c>
      <c r="J19" s="1017"/>
      <c r="K19" s="1017" t="s">
        <v>841</v>
      </c>
      <c r="L19" s="1059" t="s">
        <v>842</v>
      </c>
      <c r="M19" s="1084" t="s">
        <v>5</v>
      </c>
      <c r="N19" s="1059"/>
      <c r="O19" s="1016"/>
      <c r="P19" s="1060">
        <v>30.905371423962698</v>
      </c>
      <c r="Q19" s="1060">
        <v>-84.575599073388702</v>
      </c>
      <c r="R19" s="1147" t="s">
        <v>8712</v>
      </c>
      <c r="S19" s="1148">
        <v>40000</v>
      </c>
      <c r="T19" s="1063" t="s">
        <v>478</v>
      </c>
      <c r="U19" s="1017" t="s">
        <v>833</v>
      </c>
      <c r="V19" s="1138" t="s">
        <v>834</v>
      </c>
      <c r="W19" s="1063" t="s">
        <v>835</v>
      </c>
      <c r="X19" s="1059" t="s">
        <v>836</v>
      </c>
      <c r="Y19" s="1059" t="s">
        <v>5</v>
      </c>
      <c r="Z19" s="1059" t="s">
        <v>8379</v>
      </c>
      <c r="AA19" s="1025" t="s">
        <v>10360</v>
      </c>
      <c r="AB19" s="1026" t="s">
        <v>10359</v>
      </c>
      <c r="AC19" s="1017" t="s">
        <v>11119</v>
      </c>
      <c r="AD19" s="1150" t="s">
        <v>843</v>
      </c>
      <c r="AE19" s="1301">
        <f t="shared" si="0"/>
        <v>18</v>
      </c>
      <c r="AF19" s="191"/>
      <c r="AG19" s="100"/>
      <c r="AH19" s="191"/>
      <c r="AI19" s="191"/>
    </row>
    <row r="20" spans="1:80" s="52" customFormat="1" ht="44" thickBot="1">
      <c r="A20" s="61">
        <v>2019</v>
      </c>
      <c r="B20" s="237" t="s">
        <v>198</v>
      </c>
      <c r="C20" s="47" t="s">
        <v>732</v>
      </c>
      <c r="D20" s="236" t="s">
        <v>838</v>
      </c>
      <c r="E20" s="1449" t="s">
        <v>176</v>
      </c>
      <c r="F20" s="1448" t="s">
        <v>10361</v>
      </c>
      <c r="G20" s="1448" t="s">
        <v>767</v>
      </c>
      <c r="H20" s="1448" t="s">
        <v>840</v>
      </c>
      <c r="I20" s="1551" t="s">
        <v>834</v>
      </c>
      <c r="J20" s="236"/>
      <c r="K20" s="236" t="s">
        <v>8186</v>
      </c>
      <c r="L20" s="234" t="s">
        <v>720</v>
      </c>
      <c r="M20" s="484" t="s">
        <v>5</v>
      </c>
      <c r="N20" s="234">
        <v>35661</v>
      </c>
      <c r="O20" s="237"/>
      <c r="P20" s="1457">
        <v>34.745747507184198</v>
      </c>
      <c r="Q20" s="1457">
        <v>-87.663312257483895</v>
      </c>
      <c r="R20" s="331"/>
      <c r="S20" s="319">
        <v>35000</v>
      </c>
      <c r="T20" s="233" t="s">
        <v>478</v>
      </c>
      <c r="U20" s="1448" t="s">
        <v>10364</v>
      </c>
      <c r="V20" s="1551" t="s">
        <v>834</v>
      </c>
      <c r="W20" s="1461" t="s">
        <v>835</v>
      </c>
      <c r="X20" s="1449" t="s">
        <v>836</v>
      </c>
      <c r="Y20" s="1449" t="s">
        <v>5</v>
      </c>
      <c r="Z20" s="1454" t="s">
        <v>7932</v>
      </c>
      <c r="AA20" s="1465">
        <v>46050</v>
      </c>
      <c r="AB20" s="1448" t="s">
        <v>10362</v>
      </c>
      <c r="AC20" s="1448" t="s">
        <v>10363</v>
      </c>
      <c r="AD20" s="1554" t="s">
        <v>843</v>
      </c>
      <c r="AE20" s="1059">
        <f t="shared" si="0"/>
        <v>18</v>
      </c>
      <c r="AF20" s="191"/>
      <c r="AG20" s="100"/>
      <c r="AH20" s="191"/>
      <c r="AI20" s="191"/>
    </row>
    <row r="21" spans="1:80" s="52" customFormat="1" ht="101.25" customHeight="1">
      <c r="A21" s="61">
        <v>2020</v>
      </c>
      <c r="B21" s="65" t="s">
        <v>161</v>
      </c>
      <c r="C21" s="47" t="s">
        <v>732</v>
      </c>
      <c r="D21" s="65" t="s">
        <v>850</v>
      </c>
      <c r="E21" s="47" t="s">
        <v>176</v>
      </c>
      <c r="F21" s="145" t="s">
        <v>850</v>
      </c>
      <c r="G21" s="65" t="s">
        <v>767</v>
      </c>
      <c r="H21" s="65" t="s">
        <v>7</v>
      </c>
      <c r="I21" s="326" t="s">
        <v>852</v>
      </c>
      <c r="J21" s="65" t="s">
        <v>859</v>
      </c>
      <c r="K21" s="65" t="s">
        <v>855</v>
      </c>
      <c r="L21" s="58" t="s">
        <v>170</v>
      </c>
      <c r="M21" s="483" t="s">
        <v>5</v>
      </c>
      <c r="N21" s="58">
        <v>95054</v>
      </c>
      <c r="O21" s="47"/>
      <c r="P21" s="89">
        <v>37.377829296077401</v>
      </c>
      <c r="Q21" s="89">
        <v>-121.978813989176</v>
      </c>
      <c r="R21" s="127">
        <v>80</v>
      </c>
      <c r="S21" s="97"/>
      <c r="T21" s="68"/>
      <c r="U21" s="65" t="s">
        <v>850</v>
      </c>
      <c r="V21" s="326" t="s">
        <v>852</v>
      </c>
      <c r="W21" s="65" t="s">
        <v>855</v>
      </c>
      <c r="X21" s="47" t="s">
        <v>170</v>
      </c>
      <c r="Y21" s="47" t="s">
        <v>5</v>
      </c>
      <c r="Z21" s="58" t="s">
        <v>172</v>
      </c>
      <c r="AA21" s="59">
        <v>44865</v>
      </c>
      <c r="AB21" s="65" t="s">
        <v>313</v>
      </c>
      <c r="AC21" s="65"/>
      <c r="AD21" s="100" t="s">
        <v>857</v>
      </c>
      <c r="AE21" s="360">
        <f t="shared" si="0"/>
        <v>30</v>
      </c>
      <c r="AF21" s="191"/>
      <c r="AG21" s="100"/>
      <c r="AH21" s="191"/>
      <c r="AI21" s="191"/>
    </row>
    <row r="22" spans="1:80" s="52" customFormat="1" ht="66" customHeight="1">
      <c r="A22" s="61">
        <v>2021</v>
      </c>
      <c r="B22" s="65" t="s">
        <v>198</v>
      </c>
      <c r="C22" s="47" t="s">
        <v>732</v>
      </c>
      <c r="D22" s="65" t="s">
        <v>850</v>
      </c>
      <c r="E22" s="47" t="s">
        <v>176</v>
      </c>
      <c r="F22" s="145" t="s">
        <v>851</v>
      </c>
      <c r="G22" s="65" t="s">
        <v>799</v>
      </c>
      <c r="H22" s="65" t="s">
        <v>7</v>
      </c>
      <c r="I22" s="326" t="s">
        <v>852</v>
      </c>
      <c r="J22" s="65" t="s">
        <v>853</v>
      </c>
      <c r="K22" s="65" t="s">
        <v>187</v>
      </c>
      <c r="L22" s="58" t="s">
        <v>188</v>
      </c>
      <c r="M22" s="483" t="s">
        <v>5</v>
      </c>
      <c r="N22" s="58">
        <v>28208</v>
      </c>
      <c r="O22" s="47" t="s">
        <v>854</v>
      </c>
      <c r="P22" s="89">
        <v>35.199023863187001</v>
      </c>
      <c r="Q22" s="89">
        <v>-80.927061938622998</v>
      </c>
      <c r="R22" s="127" t="s">
        <v>8698</v>
      </c>
      <c r="S22" s="97">
        <v>5</v>
      </c>
      <c r="T22" s="68" t="s">
        <v>822</v>
      </c>
      <c r="U22" s="65" t="s">
        <v>850</v>
      </c>
      <c r="V22" s="326" t="s">
        <v>852</v>
      </c>
      <c r="W22" s="65" t="s">
        <v>855</v>
      </c>
      <c r="X22" s="47" t="s">
        <v>170</v>
      </c>
      <c r="Y22" s="47" t="s">
        <v>5</v>
      </c>
      <c r="Z22" s="58" t="s">
        <v>172</v>
      </c>
      <c r="AA22" s="59">
        <v>44899</v>
      </c>
      <c r="AB22" s="326" t="s">
        <v>856</v>
      </c>
      <c r="AC22" s="65" t="s">
        <v>858</v>
      </c>
      <c r="AD22" s="289" t="s">
        <v>857</v>
      </c>
      <c r="AE22" s="360">
        <f t="shared" si="0"/>
        <v>30</v>
      </c>
      <c r="AF22" s="191"/>
      <c r="AG22" s="100"/>
      <c r="AH22" s="191"/>
      <c r="AI22" s="191"/>
    </row>
    <row r="23" spans="1:80" s="52" customFormat="1" ht="66" customHeight="1">
      <c r="A23" s="61">
        <v>2022</v>
      </c>
      <c r="B23" s="47" t="s">
        <v>174</v>
      </c>
      <c r="C23" s="47" t="s">
        <v>732</v>
      </c>
      <c r="D23" s="65" t="s">
        <v>199</v>
      </c>
      <c r="E23" s="47" t="s">
        <v>164</v>
      </c>
      <c r="F23" s="65" t="s">
        <v>860</v>
      </c>
      <c r="G23" s="65" t="s">
        <v>767</v>
      </c>
      <c r="H23" s="65" t="s">
        <v>861</v>
      </c>
      <c r="I23" s="213" t="s">
        <v>862</v>
      </c>
      <c r="J23" s="65" t="s">
        <v>863</v>
      </c>
      <c r="K23" s="65" t="s">
        <v>864</v>
      </c>
      <c r="L23" s="58" t="s">
        <v>188</v>
      </c>
      <c r="M23" s="483" t="s">
        <v>5</v>
      </c>
      <c r="N23" s="58">
        <v>28016</v>
      </c>
      <c r="O23" s="47" t="s">
        <v>865</v>
      </c>
      <c r="P23" s="89">
        <v>35.279777931537602</v>
      </c>
      <c r="Q23" s="89">
        <v>-81.309021189214405</v>
      </c>
      <c r="R23" s="127">
        <v>112</v>
      </c>
      <c r="S23" s="97">
        <v>250</v>
      </c>
      <c r="T23" s="68" t="s">
        <v>866</v>
      </c>
      <c r="U23" s="65" t="s">
        <v>199</v>
      </c>
      <c r="V23" s="189" t="s">
        <v>202</v>
      </c>
      <c r="W23" s="68" t="s">
        <v>204</v>
      </c>
      <c r="X23" s="58"/>
      <c r="Y23" s="58" t="s">
        <v>205</v>
      </c>
      <c r="Z23" s="58" t="s">
        <v>172</v>
      </c>
      <c r="AA23" s="59">
        <v>44776</v>
      </c>
      <c r="AB23" s="65" t="s">
        <v>867</v>
      </c>
      <c r="AC23" s="65" t="s">
        <v>868</v>
      </c>
      <c r="AD23" s="290" t="s">
        <v>207</v>
      </c>
      <c r="AE23" s="58">
        <f t="shared" si="0"/>
        <v>29</v>
      </c>
      <c r="AF23" s="191"/>
      <c r="AG23" s="100"/>
      <c r="AH23" s="191"/>
      <c r="AI23" s="191"/>
    </row>
    <row r="24" spans="1:80" s="52" customFormat="1" ht="66" customHeight="1">
      <c r="A24" s="61">
        <v>2023</v>
      </c>
      <c r="B24" s="47" t="s">
        <v>174</v>
      </c>
      <c r="C24" s="47" t="s">
        <v>732</v>
      </c>
      <c r="D24" s="65" t="s">
        <v>199</v>
      </c>
      <c r="E24" s="47" t="s">
        <v>164</v>
      </c>
      <c r="F24" s="65" t="s">
        <v>860</v>
      </c>
      <c r="G24" s="7" t="s">
        <v>783</v>
      </c>
      <c r="H24" s="65" t="s">
        <v>869</v>
      </c>
      <c r="I24" s="224" t="s">
        <v>862</v>
      </c>
      <c r="J24" s="65" t="s">
        <v>863</v>
      </c>
      <c r="K24" s="65" t="s">
        <v>864</v>
      </c>
      <c r="L24" s="58" t="s">
        <v>188</v>
      </c>
      <c r="M24" s="483" t="s">
        <v>5</v>
      </c>
      <c r="N24" s="58">
        <v>28016</v>
      </c>
      <c r="O24" s="47" t="s">
        <v>865</v>
      </c>
      <c r="P24" s="89">
        <v>35.279777931537602</v>
      </c>
      <c r="Q24" s="89">
        <v>-81.309021189214405</v>
      </c>
      <c r="R24" s="127">
        <v>112</v>
      </c>
      <c r="S24" s="97">
        <v>15000</v>
      </c>
      <c r="T24" s="68" t="s">
        <v>787</v>
      </c>
      <c r="U24" s="65" t="s">
        <v>199</v>
      </c>
      <c r="V24" s="225" t="s">
        <v>202</v>
      </c>
      <c r="W24" s="68" t="s">
        <v>204</v>
      </c>
      <c r="X24" s="58"/>
      <c r="Y24" s="58" t="s">
        <v>205</v>
      </c>
      <c r="Z24" s="58" t="s">
        <v>172</v>
      </c>
      <c r="AA24" s="59">
        <v>44776</v>
      </c>
      <c r="AB24" s="65" t="s">
        <v>870</v>
      </c>
      <c r="AC24" s="65" t="s">
        <v>868</v>
      </c>
      <c r="AD24" s="290" t="s">
        <v>207</v>
      </c>
      <c r="AE24" s="58">
        <f t="shared" si="0"/>
        <v>29</v>
      </c>
      <c r="AF24" s="191"/>
      <c r="AG24" s="100"/>
      <c r="AH24" s="191"/>
      <c r="AI24" s="191"/>
    </row>
    <row r="25" spans="1:80" s="52" customFormat="1" ht="110.25" customHeight="1">
      <c r="A25" s="61">
        <v>2024</v>
      </c>
      <c r="B25" s="47" t="s">
        <v>392</v>
      </c>
      <c r="C25" s="47" t="s">
        <v>732</v>
      </c>
      <c r="D25" s="7" t="s">
        <v>871</v>
      </c>
      <c r="E25" s="47" t="s">
        <v>176</v>
      </c>
      <c r="F25" s="47" t="s">
        <v>884</v>
      </c>
      <c r="G25" s="65" t="s">
        <v>735</v>
      </c>
      <c r="H25" s="65" t="s">
        <v>874</v>
      </c>
      <c r="I25" s="212" t="s">
        <v>875</v>
      </c>
      <c r="J25" s="65" t="s">
        <v>885</v>
      </c>
      <c r="K25" s="65" t="s">
        <v>886</v>
      </c>
      <c r="L25" s="47" t="s">
        <v>436</v>
      </c>
      <c r="M25" s="483" t="s">
        <v>5</v>
      </c>
      <c r="N25" s="47">
        <v>48377</v>
      </c>
      <c r="O25" s="47" t="s">
        <v>887</v>
      </c>
      <c r="P25" s="89">
        <v>42.490599294379599</v>
      </c>
      <c r="Q25" s="89">
        <v>-83.487091929250198</v>
      </c>
      <c r="R25" s="146"/>
      <c r="S25" s="126">
        <v>7000</v>
      </c>
      <c r="T25" s="7"/>
      <c r="U25" s="65" t="s">
        <v>871</v>
      </c>
      <c r="V25" s="213" t="s">
        <v>875</v>
      </c>
      <c r="W25" s="7" t="s">
        <v>881</v>
      </c>
      <c r="X25" s="47" t="s">
        <v>740</v>
      </c>
      <c r="Y25" s="47" t="s">
        <v>5</v>
      </c>
      <c r="Z25" s="47" t="s">
        <v>172</v>
      </c>
      <c r="AA25" s="48">
        <v>44777</v>
      </c>
      <c r="AB25" s="117" t="s">
        <v>888</v>
      </c>
      <c r="AC25" s="7"/>
      <c r="AD25" s="289" t="s">
        <v>882</v>
      </c>
      <c r="AE25" s="360">
        <f t="shared" si="0"/>
        <v>23</v>
      </c>
      <c r="AF25" s="191"/>
      <c r="AG25" s="100"/>
      <c r="AH25" s="191"/>
      <c r="AI25" s="191"/>
    </row>
    <row r="26" spans="1:80" s="52" customFormat="1" ht="110.25" customHeight="1">
      <c r="A26" s="61">
        <v>2025</v>
      </c>
      <c r="B26" s="1015" t="s">
        <v>392</v>
      </c>
      <c r="C26" s="1016" t="s">
        <v>732</v>
      </c>
      <c r="D26" s="1017" t="s">
        <v>871</v>
      </c>
      <c r="E26" s="1016" t="s">
        <v>176</v>
      </c>
      <c r="F26" s="1018" t="s">
        <v>872</v>
      </c>
      <c r="G26" s="1018" t="s">
        <v>873</v>
      </c>
      <c r="H26" s="1018" t="s">
        <v>874</v>
      </c>
      <c r="I26" s="1024" t="s">
        <v>875</v>
      </c>
      <c r="J26" s="1018" t="s">
        <v>876</v>
      </c>
      <c r="K26" s="1017" t="s">
        <v>877</v>
      </c>
      <c r="L26" s="1059" t="s">
        <v>878</v>
      </c>
      <c r="M26" s="1084" t="s">
        <v>5</v>
      </c>
      <c r="N26" s="1303">
        <v>42266</v>
      </c>
      <c r="O26" s="1020" t="s">
        <v>879</v>
      </c>
      <c r="P26" s="1304">
        <v>36.797650474171597</v>
      </c>
      <c r="Q26" s="1304">
        <v>-87.421403818031095</v>
      </c>
      <c r="R26" s="1147" t="s">
        <v>8712</v>
      </c>
      <c r="S26" s="1023">
        <v>27000</v>
      </c>
      <c r="T26" s="1018" t="s">
        <v>880</v>
      </c>
      <c r="U26" s="1017" t="s">
        <v>871</v>
      </c>
      <c r="V26" s="1076" t="s">
        <v>875</v>
      </c>
      <c r="W26" s="1183" t="s">
        <v>881</v>
      </c>
      <c r="X26" s="1183" t="s">
        <v>740</v>
      </c>
      <c r="Y26" s="1071" t="s">
        <v>5</v>
      </c>
      <c r="Z26" s="1071" t="s">
        <v>8379</v>
      </c>
      <c r="AA26" s="1305" t="s">
        <v>10365</v>
      </c>
      <c r="AB26" s="1018" t="s">
        <v>10366</v>
      </c>
      <c r="AC26" s="1018" t="s">
        <v>10367</v>
      </c>
      <c r="AD26" s="1150" t="s">
        <v>882</v>
      </c>
      <c r="AE26" s="1301">
        <f t="shared" si="0"/>
        <v>23</v>
      </c>
      <c r="AF26" s="191"/>
      <c r="AG26" s="100"/>
      <c r="AH26" s="191"/>
      <c r="AI26" s="191"/>
    </row>
    <row r="27" spans="1:80" s="52" customFormat="1" ht="72.5">
      <c r="A27" s="61">
        <v>2026</v>
      </c>
      <c r="B27" s="1309" t="s">
        <v>392</v>
      </c>
      <c r="C27" s="1309" t="s">
        <v>732</v>
      </c>
      <c r="D27" s="1311" t="s">
        <v>871</v>
      </c>
      <c r="E27" s="1309" t="s">
        <v>176</v>
      </c>
      <c r="F27" s="1309"/>
      <c r="G27" s="1310" t="s">
        <v>8513</v>
      </c>
      <c r="H27" s="1310" t="s">
        <v>6389</v>
      </c>
      <c r="I27" s="1438" t="s">
        <v>875</v>
      </c>
      <c r="J27" s="1310" t="s">
        <v>8514</v>
      </c>
      <c r="K27" s="1310" t="s">
        <v>8515</v>
      </c>
      <c r="L27" s="1309" t="s">
        <v>842</v>
      </c>
      <c r="M27" s="1313" t="s">
        <v>5</v>
      </c>
      <c r="N27" s="1309">
        <v>30014</v>
      </c>
      <c r="O27" s="1309"/>
      <c r="P27" s="1310">
        <v>33.612400000000001</v>
      </c>
      <c r="Q27" s="1310">
        <v>-83.842299999999994</v>
      </c>
      <c r="R27" s="1309" t="s">
        <v>8707</v>
      </c>
      <c r="S27" s="1439">
        <v>3000</v>
      </c>
      <c r="T27" s="1315" t="s">
        <v>758</v>
      </c>
      <c r="U27" s="1310" t="s">
        <v>871</v>
      </c>
      <c r="V27" s="1312" t="s">
        <v>875</v>
      </c>
      <c r="W27" s="1311" t="s">
        <v>881</v>
      </c>
      <c r="X27" s="1309" t="s">
        <v>740</v>
      </c>
      <c r="Y27" s="1309" t="s">
        <v>5</v>
      </c>
      <c r="Z27" s="1309" t="s">
        <v>9201</v>
      </c>
      <c r="AA27" s="1440" t="s">
        <v>10956</v>
      </c>
      <c r="AB27" s="1018" t="s">
        <v>10957</v>
      </c>
      <c r="AC27" s="1017" t="s">
        <v>10955</v>
      </c>
      <c r="AD27" s="1345" t="s">
        <v>882</v>
      </c>
      <c r="AE27" s="1313">
        <v>23</v>
      </c>
      <c r="AF27" s="867"/>
      <c r="AG27" s="866"/>
      <c r="AH27" s="867"/>
      <c r="AI27" s="867"/>
    </row>
    <row r="28" spans="1:80" s="52" customFormat="1" ht="116">
      <c r="A28" s="61">
        <v>2027</v>
      </c>
      <c r="B28" s="311" t="s">
        <v>198</v>
      </c>
      <c r="C28" s="47" t="s">
        <v>732</v>
      </c>
      <c r="D28" s="232" t="s">
        <v>889</v>
      </c>
      <c r="E28" s="311" t="s">
        <v>164</v>
      </c>
      <c r="F28" s="311" t="s">
        <v>890</v>
      </c>
      <c r="G28" s="310" t="s">
        <v>783</v>
      </c>
      <c r="H28" s="310" t="s">
        <v>784</v>
      </c>
      <c r="I28" s="314" t="s">
        <v>891</v>
      </c>
      <c r="J28" s="310" t="s">
        <v>892</v>
      </c>
      <c r="K28" s="310" t="s">
        <v>890</v>
      </c>
      <c r="L28" s="310" t="s">
        <v>214</v>
      </c>
      <c r="M28" s="311" t="s">
        <v>6</v>
      </c>
      <c r="N28" s="311"/>
      <c r="O28" s="311"/>
      <c r="P28" s="311">
        <v>48.474631874595801</v>
      </c>
      <c r="Q28" s="317">
        <v>-89.158614020000002</v>
      </c>
      <c r="R28" s="328">
        <v>9</v>
      </c>
      <c r="S28" s="311"/>
      <c r="T28" s="311"/>
      <c r="U28" s="311" t="s">
        <v>889</v>
      </c>
      <c r="V28" s="322" t="s">
        <v>891</v>
      </c>
      <c r="W28" s="311" t="s">
        <v>217</v>
      </c>
      <c r="X28" s="311" t="s">
        <v>214</v>
      </c>
      <c r="Y28" s="311" t="s">
        <v>6</v>
      </c>
      <c r="Z28" s="311" t="s">
        <v>172</v>
      </c>
      <c r="AA28" s="446">
        <v>45290</v>
      </c>
      <c r="AB28" s="310" t="s">
        <v>893</v>
      </c>
      <c r="AC28" s="232" t="s">
        <v>6369</v>
      </c>
      <c r="AD28" s="329" t="s">
        <v>894</v>
      </c>
      <c r="AE28" s="360">
        <f t="shared" ref="AE28:AE47" si="1">IF(LEN(TRIM(AD28))=0,0,LEN(TRIM(AD28))-LEN(SUBSTITUTE(AD28," ",""))+1)</f>
        <v>20</v>
      </c>
      <c r="AF28" s="191"/>
      <c r="AG28" s="100"/>
      <c r="AH28" s="191"/>
      <c r="AI28" s="191"/>
    </row>
    <row r="29" spans="1:80" s="52" customFormat="1" ht="116">
      <c r="A29" s="61">
        <v>2028</v>
      </c>
      <c r="B29" s="65" t="s">
        <v>198</v>
      </c>
      <c r="C29" s="47" t="s">
        <v>732</v>
      </c>
      <c r="D29" s="65" t="s">
        <v>896</v>
      </c>
      <c r="E29" s="47" t="s">
        <v>176</v>
      </c>
      <c r="F29" s="65" t="s">
        <v>6370</v>
      </c>
      <c r="G29" s="65" t="s">
        <v>735</v>
      </c>
      <c r="H29" s="65" t="s">
        <v>898</v>
      </c>
      <c r="I29" s="213" t="s">
        <v>899</v>
      </c>
      <c r="J29" s="65" t="s">
        <v>6371</v>
      </c>
      <c r="K29" s="65" t="s">
        <v>901</v>
      </c>
      <c r="L29" s="58" t="s">
        <v>149</v>
      </c>
      <c r="M29" s="58" t="s">
        <v>6</v>
      </c>
      <c r="N29" s="58" t="s">
        <v>902</v>
      </c>
      <c r="O29" s="47"/>
      <c r="P29" s="89">
        <v>46.363866108291099</v>
      </c>
      <c r="Q29" s="89">
        <v>-72.393526003493093</v>
      </c>
      <c r="R29" s="127" t="s">
        <v>8713</v>
      </c>
      <c r="S29" s="97">
        <v>100000</v>
      </c>
      <c r="T29" s="68" t="s">
        <v>883</v>
      </c>
      <c r="U29" s="145" t="s">
        <v>903</v>
      </c>
      <c r="V29" s="211" t="s">
        <v>904</v>
      </c>
      <c r="W29" s="68" t="s">
        <v>905</v>
      </c>
      <c r="X29" s="58" t="s">
        <v>906</v>
      </c>
      <c r="Y29" s="58" t="s">
        <v>907</v>
      </c>
      <c r="Z29" s="58" t="s">
        <v>172</v>
      </c>
      <c r="AA29" s="59">
        <v>45092</v>
      </c>
      <c r="AB29" s="65" t="s">
        <v>908</v>
      </c>
      <c r="AC29" s="65" t="s">
        <v>910</v>
      </c>
      <c r="AD29" s="246" t="s">
        <v>909</v>
      </c>
      <c r="AE29" s="360">
        <f t="shared" si="1"/>
        <v>29</v>
      </c>
      <c r="AF29" s="191"/>
      <c r="AG29" s="100"/>
      <c r="AH29" s="191"/>
      <c r="AI29" s="191"/>
    </row>
    <row r="30" spans="1:80" s="13" customFormat="1" ht="72.5">
      <c r="A30" s="61">
        <v>2029</v>
      </c>
      <c r="B30" s="47" t="s">
        <v>174</v>
      </c>
      <c r="C30" s="47" t="s">
        <v>732</v>
      </c>
      <c r="D30" s="65" t="s">
        <v>911</v>
      </c>
      <c r="E30" s="47" t="s">
        <v>164</v>
      </c>
      <c r="F30" s="65" t="s">
        <v>919</v>
      </c>
      <c r="G30" s="65" t="s">
        <v>735</v>
      </c>
      <c r="H30" s="65" t="s">
        <v>920</v>
      </c>
      <c r="I30" s="213" t="s">
        <v>913</v>
      </c>
      <c r="J30" s="65" t="s">
        <v>921</v>
      </c>
      <c r="K30" s="65" t="s">
        <v>922</v>
      </c>
      <c r="L30" s="58" t="s">
        <v>436</v>
      </c>
      <c r="M30" s="483" t="s">
        <v>5</v>
      </c>
      <c r="N30" s="58">
        <v>49037</v>
      </c>
      <c r="O30" s="47" t="s">
        <v>923</v>
      </c>
      <c r="P30" s="89">
        <v>42.970727752171499</v>
      </c>
      <c r="Q30" s="89">
        <v>-85.466856071426903</v>
      </c>
      <c r="R30" s="185">
        <v>9</v>
      </c>
      <c r="S30" s="96">
        <v>1334</v>
      </c>
      <c r="T30" s="68" t="s">
        <v>883</v>
      </c>
      <c r="U30" s="145" t="s">
        <v>924</v>
      </c>
      <c r="V30" s="211" t="s">
        <v>904</v>
      </c>
      <c r="W30" s="68" t="s">
        <v>925</v>
      </c>
      <c r="X30" s="58" t="s">
        <v>925</v>
      </c>
      <c r="Y30" s="58" t="s">
        <v>926</v>
      </c>
      <c r="Z30" s="58" t="s">
        <v>172</v>
      </c>
      <c r="AA30" s="59">
        <v>44776</v>
      </c>
      <c r="AB30" s="65" t="s">
        <v>927</v>
      </c>
      <c r="AC30" s="68"/>
      <c r="AD30" s="100" t="s">
        <v>918</v>
      </c>
      <c r="AE30" s="360">
        <f t="shared" si="1"/>
        <v>22</v>
      </c>
      <c r="AF30" s="191"/>
      <c r="AG30" s="100"/>
      <c r="AH30" s="191"/>
      <c r="AI30" s="191"/>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row>
    <row r="31" spans="1:80" s="13" customFormat="1" ht="94" customHeight="1">
      <c r="A31" s="61">
        <v>2030</v>
      </c>
      <c r="B31" s="47" t="s">
        <v>174</v>
      </c>
      <c r="C31" s="47" t="s">
        <v>732</v>
      </c>
      <c r="D31" s="65" t="s">
        <v>911</v>
      </c>
      <c r="E31" s="47" t="s">
        <v>164</v>
      </c>
      <c r="F31" s="65" t="s">
        <v>928</v>
      </c>
      <c r="G31" s="65" t="s">
        <v>735</v>
      </c>
      <c r="H31" s="65" t="s">
        <v>874</v>
      </c>
      <c r="I31" s="213" t="s">
        <v>913</v>
      </c>
      <c r="J31" s="65" t="s">
        <v>921</v>
      </c>
      <c r="K31" s="65" t="s">
        <v>922</v>
      </c>
      <c r="L31" s="58" t="s">
        <v>436</v>
      </c>
      <c r="M31" s="483" t="s">
        <v>5</v>
      </c>
      <c r="N31" s="58">
        <v>49037</v>
      </c>
      <c r="O31" s="47" t="s">
        <v>923</v>
      </c>
      <c r="P31" s="89">
        <v>42.970727752171499</v>
      </c>
      <c r="Q31" s="89">
        <v>-85.466856071426903</v>
      </c>
      <c r="R31" s="185">
        <v>9</v>
      </c>
      <c r="S31" s="96">
        <v>1334</v>
      </c>
      <c r="T31" s="68" t="s">
        <v>883</v>
      </c>
      <c r="U31" s="145" t="s">
        <v>924</v>
      </c>
      <c r="V31" s="211" t="s">
        <v>904</v>
      </c>
      <c r="W31" s="68" t="s">
        <v>925</v>
      </c>
      <c r="X31" s="58" t="s">
        <v>925</v>
      </c>
      <c r="Y31" s="58" t="s">
        <v>926</v>
      </c>
      <c r="Z31" s="58" t="s">
        <v>172</v>
      </c>
      <c r="AA31" s="59">
        <v>44776</v>
      </c>
      <c r="AB31" s="65" t="s">
        <v>927</v>
      </c>
      <c r="AC31" s="68"/>
      <c r="AD31" s="289" t="s">
        <v>918</v>
      </c>
      <c r="AE31" s="360">
        <f t="shared" si="1"/>
        <v>22</v>
      </c>
      <c r="AF31" s="191"/>
      <c r="AG31" s="100"/>
      <c r="AH31" s="191"/>
      <c r="AI31" s="191"/>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row>
    <row r="32" spans="1:80" s="52" customFormat="1" ht="116">
      <c r="A32" s="61">
        <v>2031</v>
      </c>
      <c r="B32" s="47" t="s">
        <v>174</v>
      </c>
      <c r="C32" s="47" t="s">
        <v>732</v>
      </c>
      <c r="D32" s="65" t="s">
        <v>911</v>
      </c>
      <c r="E32" s="47" t="s">
        <v>164</v>
      </c>
      <c r="F32" s="65" t="s">
        <v>929</v>
      </c>
      <c r="G32" s="65" t="s">
        <v>735</v>
      </c>
      <c r="H32" s="65" t="s">
        <v>930</v>
      </c>
      <c r="I32" s="213" t="s">
        <v>913</v>
      </c>
      <c r="J32" s="65" t="s">
        <v>921</v>
      </c>
      <c r="K32" s="65" t="s">
        <v>922</v>
      </c>
      <c r="L32" s="58" t="s">
        <v>436</v>
      </c>
      <c r="M32" s="483" t="s">
        <v>5</v>
      </c>
      <c r="N32" s="58">
        <v>49037</v>
      </c>
      <c r="O32" s="47" t="s">
        <v>923</v>
      </c>
      <c r="P32" s="89">
        <v>42.970727752171499</v>
      </c>
      <c r="Q32" s="89">
        <v>-85.466856071426903</v>
      </c>
      <c r="R32" s="185">
        <v>18</v>
      </c>
      <c r="S32" s="96">
        <v>1334</v>
      </c>
      <c r="T32" s="68" t="s">
        <v>883</v>
      </c>
      <c r="U32" s="145" t="s">
        <v>924</v>
      </c>
      <c r="V32" s="211" t="s">
        <v>904</v>
      </c>
      <c r="W32" s="68" t="s">
        <v>925</v>
      </c>
      <c r="X32" s="58" t="s">
        <v>925</v>
      </c>
      <c r="Y32" s="58" t="s">
        <v>926</v>
      </c>
      <c r="Z32" s="58" t="s">
        <v>172</v>
      </c>
      <c r="AA32" s="59">
        <v>44776</v>
      </c>
      <c r="AB32" s="65" t="s">
        <v>931</v>
      </c>
      <c r="AC32" s="65" t="s">
        <v>932</v>
      </c>
      <c r="AD32" s="289" t="s">
        <v>918</v>
      </c>
      <c r="AE32" s="360">
        <f t="shared" si="1"/>
        <v>22</v>
      </c>
      <c r="AF32" s="191"/>
      <c r="AG32" s="100"/>
      <c r="AH32" s="191"/>
      <c r="AI32" s="191"/>
    </row>
    <row r="33" spans="1:35" s="52" customFormat="1" ht="145">
      <c r="A33" s="61">
        <v>2032</v>
      </c>
      <c r="B33" s="1016" t="s">
        <v>174</v>
      </c>
      <c r="C33" s="1016" t="s">
        <v>732</v>
      </c>
      <c r="D33" s="1017" t="s">
        <v>911</v>
      </c>
      <c r="E33" s="1016" t="s">
        <v>176</v>
      </c>
      <c r="F33" s="1017" t="s">
        <v>912</v>
      </c>
      <c r="G33" s="1017" t="s">
        <v>735</v>
      </c>
      <c r="H33" s="1017" t="s">
        <v>874</v>
      </c>
      <c r="I33" s="1122" t="s">
        <v>913</v>
      </c>
      <c r="J33" s="1017" t="s">
        <v>914</v>
      </c>
      <c r="K33" s="1017" t="s">
        <v>915</v>
      </c>
      <c r="L33" s="1059" t="s">
        <v>916</v>
      </c>
      <c r="M33" s="1084" t="s">
        <v>5</v>
      </c>
      <c r="N33" s="1059">
        <v>44035</v>
      </c>
      <c r="O33" s="1016" t="s">
        <v>917</v>
      </c>
      <c r="P33" s="1060">
        <v>41.371625960150602</v>
      </c>
      <c r="Q33" s="1060">
        <v>-82.1023341390719</v>
      </c>
      <c r="R33" s="1147">
        <v>146</v>
      </c>
      <c r="S33" s="1148">
        <v>2500</v>
      </c>
      <c r="T33" s="1063" t="s">
        <v>883</v>
      </c>
      <c r="U33" s="1188" t="s">
        <v>903</v>
      </c>
      <c r="V33" s="1057" t="s">
        <v>904</v>
      </c>
      <c r="W33" s="1063" t="s">
        <v>905</v>
      </c>
      <c r="X33" s="1059" t="s">
        <v>906</v>
      </c>
      <c r="Y33" s="1059" t="s">
        <v>907</v>
      </c>
      <c r="Z33" s="1059" t="s">
        <v>8379</v>
      </c>
      <c r="AA33" s="1025" t="s">
        <v>10368</v>
      </c>
      <c r="AB33" s="1187" t="s">
        <v>10369</v>
      </c>
      <c r="AC33" s="1063"/>
      <c r="AD33" s="1607" t="s">
        <v>11356</v>
      </c>
      <c r="AE33" s="1301">
        <f t="shared" si="1"/>
        <v>22</v>
      </c>
      <c r="AF33" s="191"/>
      <c r="AG33" s="100"/>
      <c r="AH33" s="191"/>
      <c r="AI33" s="191"/>
    </row>
    <row r="34" spans="1:35" s="52" customFormat="1" ht="87">
      <c r="A34" s="61">
        <v>2033</v>
      </c>
      <c r="B34" s="47" t="s">
        <v>161</v>
      </c>
      <c r="C34" s="47" t="s">
        <v>732</v>
      </c>
      <c r="D34" s="65" t="s">
        <v>933</v>
      </c>
      <c r="E34" s="47" t="s">
        <v>176</v>
      </c>
      <c r="F34" s="390" t="s">
        <v>933</v>
      </c>
      <c r="G34" s="65" t="s">
        <v>750</v>
      </c>
      <c r="H34" s="65" t="s">
        <v>934</v>
      </c>
      <c r="I34" s="390" t="s">
        <v>935</v>
      </c>
      <c r="J34" s="65" t="s">
        <v>936</v>
      </c>
      <c r="K34" s="65" t="s">
        <v>937</v>
      </c>
      <c r="L34" s="58" t="s">
        <v>170</v>
      </c>
      <c r="M34" s="146" t="s">
        <v>5</v>
      </c>
      <c r="N34" s="58">
        <v>93012</v>
      </c>
      <c r="O34" s="47"/>
      <c r="P34" s="89">
        <v>34.196816726197703</v>
      </c>
      <c r="Q34" s="89">
        <v>-119.008733604113</v>
      </c>
      <c r="R34" s="97">
        <v>10</v>
      </c>
      <c r="S34" s="190" t="s">
        <v>6372</v>
      </c>
      <c r="T34" s="65" t="s">
        <v>743</v>
      </c>
      <c r="U34" s="68" t="s">
        <v>933</v>
      </c>
      <c r="V34" s="390" t="s">
        <v>935</v>
      </c>
      <c r="W34" s="68" t="s">
        <v>937</v>
      </c>
      <c r="X34" s="58" t="s">
        <v>170</v>
      </c>
      <c r="Y34" s="58" t="s">
        <v>5</v>
      </c>
      <c r="Z34" s="58" t="s">
        <v>172</v>
      </c>
      <c r="AA34" s="59">
        <v>45339</v>
      </c>
      <c r="AB34" s="65" t="s">
        <v>938</v>
      </c>
      <c r="AC34" s="68"/>
      <c r="AD34" s="162" t="s">
        <v>939</v>
      </c>
      <c r="AE34" s="58">
        <f t="shared" si="1"/>
        <v>34</v>
      </c>
      <c r="AF34" s="1" t="s">
        <v>940</v>
      </c>
      <c r="AG34" s="1" t="s">
        <v>941</v>
      </c>
      <c r="AH34" s="1"/>
      <c r="AI34" s="191"/>
    </row>
    <row r="35" spans="1:35" s="52" customFormat="1" ht="58">
      <c r="A35" s="61">
        <v>2034</v>
      </c>
      <c r="B35" s="47" t="s">
        <v>198</v>
      </c>
      <c r="C35" s="47" t="s">
        <v>732</v>
      </c>
      <c r="D35" s="65" t="s">
        <v>942</v>
      </c>
      <c r="E35" s="47" t="s">
        <v>176</v>
      </c>
      <c r="F35" s="65" t="s">
        <v>942</v>
      </c>
      <c r="G35" s="65" t="s">
        <v>767</v>
      </c>
      <c r="H35" s="65" t="s">
        <v>840</v>
      </c>
      <c r="I35" s="213" t="s">
        <v>943</v>
      </c>
      <c r="J35" s="65" t="s">
        <v>944</v>
      </c>
      <c r="K35" s="65" t="s">
        <v>945</v>
      </c>
      <c r="L35" s="58" t="s">
        <v>772</v>
      </c>
      <c r="M35" s="483" t="s">
        <v>5</v>
      </c>
      <c r="N35" s="58">
        <v>70522</v>
      </c>
      <c r="O35" s="47" t="s">
        <v>946</v>
      </c>
      <c r="P35" s="89">
        <v>29.682028224720899</v>
      </c>
      <c r="Q35" s="89">
        <v>-91.456384674051804</v>
      </c>
      <c r="R35" s="127" t="s">
        <v>8709</v>
      </c>
      <c r="S35" s="97"/>
      <c r="T35" s="68"/>
      <c r="U35" s="65" t="s">
        <v>942</v>
      </c>
      <c r="V35" s="189" t="s">
        <v>943</v>
      </c>
      <c r="W35" s="65" t="s">
        <v>947</v>
      </c>
      <c r="X35" s="47" t="s">
        <v>842</v>
      </c>
      <c r="Y35" s="47" t="s">
        <v>5</v>
      </c>
      <c r="Z35" s="58" t="s">
        <v>172</v>
      </c>
      <c r="AA35" s="59">
        <v>44865</v>
      </c>
      <c r="AB35" s="65" t="s">
        <v>313</v>
      </c>
      <c r="AC35" s="65"/>
      <c r="AD35" s="100" t="s">
        <v>948</v>
      </c>
      <c r="AE35" s="360">
        <f t="shared" si="1"/>
        <v>25</v>
      </c>
      <c r="AF35" s="191"/>
      <c r="AG35" s="100"/>
      <c r="AH35" s="191"/>
      <c r="AI35" s="191"/>
    </row>
    <row r="36" spans="1:35" s="52" customFormat="1" ht="58">
      <c r="A36" s="61">
        <v>2035</v>
      </c>
      <c r="B36" s="47" t="s">
        <v>161</v>
      </c>
      <c r="C36" s="47" t="s">
        <v>732</v>
      </c>
      <c r="D36" s="65" t="s">
        <v>942</v>
      </c>
      <c r="E36" s="47" t="s">
        <v>176</v>
      </c>
      <c r="F36" s="65" t="s">
        <v>942</v>
      </c>
      <c r="G36" s="65" t="s">
        <v>767</v>
      </c>
      <c r="H36" s="65" t="s">
        <v>840</v>
      </c>
      <c r="I36" s="213" t="s">
        <v>943</v>
      </c>
      <c r="J36" s="65" t="s">
        <v>949</v>
      </c>
      <c r="K36" s="65" t="s">
        <v>947</v>
      </c>
      <c r="L36" s="58" t="s">
        <v>842</v>
      </c>
      <c r="M36" s="483" t="s">
        <v>5</v>
      </c>
      <c r="N36" s="58">
        <v>30062</v>
      </c>
      <c r="O36" s="47" t="s">
        <v>950</v>
      </c>
      <c r="P36" s="89">
        <v>33.950000000000003</v>
      </c>
      <c r="Q36" s="89">
        <v>-84.54</v>
      </c>
      <c r="R36" s="127">
        <v>15</v>
      </c>
      <c r="S36" s="97"/>
      <c r="T36" s="68"/>
      <c r="U36" s="65" t="s">
        <v>942</v>
      </c>
      <c r="V36" s="189" t="s">
        <v>943</v>
      </c>
      <c r="W36" s="65" t="s">
        <v>947</v>
      </c>
      <c r="X36" s="47" t="s">
        <v>842</v>
      </c>
      <c r="Y36" s="47" t="s">
        <v>5</v>
      </c>
      <c r="Z36" s="58" t="s">
        <v>172</v>
      </c>
      <c r="AA36" s="59">
        <v>44865</v>
      </c>
      <c r="AB36" s="65" t="s">
        <v>313</v>
      </c>
      <c r="AC36" s="1"/>
      <c r="AD36" s="289" t="s">
        <v>948</v>
      </c>
      <c r="AE36" s="360">
        <f t="shared" si="1"/>
        <v>25</v>
      </c>
      <c r="AF36" s="191"/>
      <c r="AG36" s="100"/>
      <c r="AH36" s="191"/>
      <c r="AI36" s="191"/>
    </row>
    <row r="37" spans="1:35" s="52" customFormat="1" ht="58">
      <c r="A37" s="61">
        <v>2036</v>
      </c>
      <c r="B37" s="1016" t="s">
        <v>392</v>
      </c>
      <c r="C37" s="1016" t="s">
        <v>732</v>
      </c>
      <c r="D37" s="1017" t="s">
        <v>942</v>
      </c>
      <c r="E37" s="1016" t="s">
        <v>176</v>
      </c>
      <c r="F37" s="1017" t="s">
        <v>942</v>
      </c>
      <c r="G37" s="1017" t="s">
        <v>767</v>
      </c>
      <c r="H37" s="1017" t="s">
        <v>840</v>
      </c>
      <c r="I37" s="1138" t="s">
        <v>943</v>
      </c>
      <c r="J37" s="1017"/>
      <c r="K37" s="1017" t="s">
        <v>10370</v>
      </c>
      <c r="L37" s="1059" t="s">
        <v>786</v>
      </c>
      <c r="M37" s="1084" t="s">
        <v>5</v>
      </c>
      <c r="N37" s="1059"/>
      <c r="O37" s="1016"/>
      <c r="P37" s="1060">
        <v>33.447009712623903</v>
      </c>
      <c r="Q37" s="1060">
        <v>-80.891801199305505</v>
      </c>
      <c r="R37" s="1147"/>
      <c r="S37" s="1148">
        <v>25000</v>
      </c>
      <c r="T37" s="1063" t="s">
        <v>959</v>
      </c>
      <c r="U37" s="1017" t="s">
        <v>942</v>
      </c>
      <c r="V37" s="1161" t="s">
        <v>943</v>
      </c>
      <c r="W37" s="1017" t="s">
        <v>947</v>
      </c>
      <c r="X37" s="1016" t="s">
        <v>842</v>
      </c>
      <c r="Y37" s="1016" t="s">
        <v>5</v>
      </c>
      <c r="Z37" s="1059" t="s">
        <v>7932</v>
      </c>
      <c r="AA37" s="1025" t="s">
        <v>11130</v>
      </c>
      <c r="AB37" s="1070" t="s">
        <v>10371</v>
      </c>
      <c r="AC37" s="1017" t="s">
        <v>11129</v>
      </c>
      <c r="AD37" s="1150" t="s">
        <v>948</v>
      </c>
      <c r="AE37" s="1059">
        <f t="shared" si="1"/>
        <v>25</v>
      </c>
      <c r="AF37" s="191"/>
      <c r="AG37" s="100"/>
      <c r="AH37" s="191"/>
      <c r="AI37" s="191"/>
    </row>
    <row r="38" spans="1:35" s="52" customFormat="1" ht="101.5">
      <c r="A38" s="61">
        <v>2037</v>
      </c>
      <c r="B38" s="47" t="s">
        <v>174</v>
      </c>
      <c r="C38" s="47" t="s">
        <v>732</v>
      </c>
      <c r="D38" s="65" t="s">
        <v>951</v>
      </c>
      <c r="E38" s="47" t="s">
        <v>164</v>
      </c>
      <c r="F38" s="65" t="s">
        <v>952</v>
      </c>
      <c r="G38" s="7" t="s">
        <v>783</v>
      </c>
      <c r="H38" s="65" t="s">
        <v>953</v>
      </c>
      <c r="I38" s="213"/>
      <c r="J38" s="65" t="s">
        <v>954</v>
      </c>
      <c r="K38" s="65" t="s">
        <v>955</v>
      </c>
      <c r="L38" s="47" t="s">
        <v>956</v>
      </c>
      <c r="M38" s="47" t="s">
        <v>957</v>
      </c>
      <c r="N38" s="47"/>
      <c r="O38" s="47" t="s">
        <v>958</v>
      </c>
      <c r="P38" s="89">
        <v>27.2</v>
      </c>
      <c r="Q38" s="89">
        <v>-112.18</v>
      </c>
      <c r="R38" s="174">
        <v>2300</v>
      </c>
      <c r="S38" s="154">
        <v>1700</v>
      </c>
      <c r="T38" s="65" t="s">
        <v>959</v>
      </c>
      <c r="U38" s="65" t="s">
        <v>960</v>
      </c>
      <c r="V38" s="211"/>
      <c r="W38" s="65" t="s">
        <v>961</v>
      </c>
      <c r="X38" s="47" t="s">
        <v>962</v>
      </c>
      <c r="Y38" s="47" t="s">
        <v>963</v>
      </c>
      <c r="Z38" s="58" t="s">
        <v>172</v>
      </c>
      <c r="AA38" s="59">
        <v>44776</v>
      </c>
      <c r="AB38" t="s">
        <v>964</v>
      </c>
      <c r="AC38" s="65" t="s">
        <v>966</v>
      </c>
      <c r="AD38" s="289" t="s">
        <v>965</v>
      </c>
      <c r="AE38" s="360">
        <f t="shared" si="1"/>
        <v>19</v>
      </c>
      <c r="AF38" s="191"/>
      <c r="AG38" s="100"/>
      <c r="AH38" s="191"/>
      <c r="AI38" s="191"/>
    </row>
    <row r="39" spans="1:35" s="52" customFormat="1" ht="116">
      <c r="A39" s="61">
        <v>2038</v>
      </c>
      <c r="B39" s="1016" t="s">
        <v>174</v>
      </c>
      <c r="C39" s="1016" t="s">
        <v>732</v>
      </c>
      <c r="D39" s="1017" t="s">
        <v>967</v>
      </c>
      <c r="E39" s="1016" t="s">
        <v>176</v>
      </c>
      <c r="F39" s="1017" t="s">
        <v>967</v>
      </c>
      <c r="G39" s="1018" t="s">
        <v>783</v>
      </c>
      <c r="H39" s="1017" t="s">
        <v>7</v>
      </c>
      <c r="I39" s="1138" t="s">
        <v>968</v>
      </c>
      <c r="J39" s="1017" t="s">
        <v>969</v>
      </c>
      <c r="K39" s="1017" t="s">
        <v>970</v>
      </c>
      <c r="L39" s="1016" t="s">
        <v>182</v>
      </c>
      <c r="M39" s="1115" t="s">
        <v>5</v>
      </c>
      <c r="N39" s="1016">
        <v>89015</v>
      </c>
      <c r="O39" s="1016" t="s">
        <v>971</v>
      </c>
      <c r="P39" s="1060">
        <v>36.035664953409601</v>
      </c>
      <c r="Q39" s="1060">
        <v>-115.000748304536</v>
      </c>
      <c r="R39" s="1306">
        <v>100</v>
      </c>
      <c r="S39" s="1080">
        <v>25000</v>
      </c>
      <c r="T39" s="1017" t="s">
        <v>959</v>
      </c>
      <c r="U39" s="1017" t="s">
        <v>967</v>
      </c>
      <c r="V39" s="1138" t="s">
        <v>968</v>
      </c>
      <c r="W39" s="1017" t="s">
        <v>970</v>
      </c>
      <c r="X39" s="1016" t="s">
        <v>182</v>
      </c>
      <c r="Y39" s="1016" t="s">
        <v>5</v>
      </c>
      <c r="Z39" s="1059" t="s">
        <v>8379</v>
      </c>
      <c r="AA39" s="1025" t="s">
        <v>10373</v>
      </c>
      <c r="AB39" s="1017" t="s">
        <v>10372</v>
      </c>
      <c r="AC39" s="1017" t="s">
        <v>973</v>
      </c>
      <c r="AD39" s="1150" t="s">
        <v>972</v>
      </c>
      <c r="AE39" s="1301">
        <f t="shared" si="1"/>
        <v>22</v>
      </c>
      <c r="AF39" s="191"/>
      <c r="AG39" s="100"/>
      <c r="AH39" s="191"/>
      <c r="AI39" s="191"/>
    </row>
    <row r="40" spans="1:35" s="52" customFormat="1" ht="73" thickBot="1">
      <c r="A40" s="61">
        <v>2039</v>
      </c>
      <c r="B40" s="47" t="s">
        <v>174</v>
      </c>
      <c r="C40" s="47" t="s">
        <v>732</v>
      </c>
      <c r="D40" s="65" t="s">
        <v>974</v>
      </c>
      <c r="E40" s="47" t="s">
        <v>176</v>
      </c>
      <c r="F40" s="65" t="s">
        <v>975</v>
      </c>
      <c r="G40" s="7" t="s">
        <v>783</v>
      </c>
      <c r="H40" s="65" t="s">
        <v>976</v>
      </c>
      <c r="I40" s="227" t="s">
        <v>977</v>
      </c>
      <c r="J40" s="65" t="s">
        <v>978</v>
      </c>
      <c r="K40" s="65" t="s">
        <v>979</v>
      </c>
      <c r="L40" s="58" t="s">
        <v>755</v>
      </c>
      <c r="M40" s="483" t="s">
        <v>5</v>
      </c>
      <c r="N40" s="58">
        <v>79065</v>
      </c>
      <c r="O40" s="1" t="s">
        <v>980</v>
      </c>
      <c r="P40" s="89">
        <v>35.510098707105598</v>
      </c>
      <c r="Q40" s="89">
        <v>-101.01439661939899</v>
      </c>
      <c r="R40" s="127">
        <v>50</v>
      </c>
      <c r="S40" s="97"/>
      <c r="T40" s="68"/>
      <c r="U40" s="65" t="s">
        <v>974</v>
      </c>
      <c r="V40" s="228" t="s">
        <v>977</v>
      </c>
      <c r="W40" s="65" t="s">
        <v>981</v>
      </c>
      <c r="X40" s="47" t="s">
        <v>740</v>
      </c>
      <c r="Y40" s="47" t="s">
        <v>5</v>
      </c>
      <c r="Z40" s="58" t="s">
        <v>172</v>
      </c>
      <c r="AA40" s="59">
        <v>45289</v>
      </c>
      <c r="AB40" s="65"/>
      <c r="AC40" s="65"/>
      <c r="AD40" s="65" t="s">
        <v>982</v>
      </c>
      <c r="AE40" s="58">
        <f t="shared" si="1"/>
        <v>26</v>
      </c>
      <c r="AF40" s="191"/>
      <c r="AG40" s="100"/>
      <c r="AH40" s="191"/>
      <c r="AI40" s="191"/>
    </row>
    <row r="41" spans="1:35" s="52" customFormat="1" ht="98.5" customHeight="1" thickBot="1">
      <c r="A41" s="61">
        <v>2040</v>
      </c>
      <c r="B41" s="237" t="s">
        <v>174</v>
      </c>
      <c r="C41" s="237" t="s">
        <v>732</v>
      </c>
      <c r="D41" s="236" t="s">
        <v>974</v>
      </c>
      <c r="E41" s="237" t="s">
        <v>176</v>
      </c>
      <c r="F41" s="236" t="s">
        <v>975</v>
      </c>
      <c r="G41" s="330" t="s">
        <v>767</v>
      </c>
      <c r="H41" s="236" t="s">
        <v>976</v>
      </c>
      <c r="I41" s="1552" t="s">
        <v>977</v>
      </c>
      <c r="J41" s="65" t="s">
        <v>978</v>
      </c>
      <c r="K41" s="236" t="s">
        <v>979</v>
      </c>
      <c r="L41" s="234" t="s">
        <v>755</v>
      </c>
      <c r="M41" s="484" t="s">
        <v>5</v>
      </c>
      <c r="N41" s="234">
        <v>79065</v>
      </c>
      <c r="O41" s="721" t="s">
        <v>980</v>
      </c>
      <c r="P41" s="316">
        <v>35.510098707105598</v>
      </c>
      <c r="Q41" s="316">
        <v>-101.01439661939899</v>
      </c>
      <c r="R41" s="331">
        <v>50</v>
      </c>
      <c r="S41" s="319"/>
      <c r="T41" s="233"/>
      <c r="U41" s="236" t="s">
        <v>974</v>
      </c>
      <c r="V41" s="1553" t="s">
        <v>977</v>
      </c>
      <c r="W41" s="236" t="s">
        <v>981</v>
      </c>
      <c r="X41" s="237" t="s">
        <v>740</v>
      </c>
      <c r="Y41" s="237" t="s">
        <v>5</v>
      </c>
      <c r="Z41" s="234" t="s">
        <v>172</v>
      </c>
      <c r="AA41" s="445">
        <v>45289</v>
      </c>
      <c r="AB41" s="65"/>
      <c r="AC41" s="236"/>
      <c r="AD41" s="236" t="s">
        <v>982</v>
      </c>
      <c r="AE41" s="58">
        <f t="shared" si="1"/>
        <v>26</v>
      </c>
      <c r="AF41" s="191"/>
      <c r="AG41" s="100"/>
      <c r="AH41" s="191"/>
      <c r="AI41" s="191"/>
    </row>
    <row r="42" spans="1:35" s="52" customFormat="1" ht="58">
      <c r="A42" s="61">
        <v>2041</v>
      </c>
      <c r="B42" s="47" t="s">
        <v>161</v>
      </c>
      <c r="C42" s="47" t="s">
        <v>732</v>
      </c>
      <c r="D42" s="65" t="s">
        <v>983</v>
      </c>
      <c r="E42" s="47" t="s">
        <v>176</v>
      </c>
      <c r="F42" s="65" t="s">
        <v>983</v>
      </c>
      <c r="G42" s="65" t="s">
        <v>799</v>
      </c>
      <c r="H42" s="65" t="s">
        <v>7</v>
      </c>
      <c r="I42" s="376" t="s">
        <v>984</v>
      </c>
      <c r="J42" s="65" t="s">
        <v>985</v>
      </c>
      <c r="K42" s="65" t="s">
        <v>986</v>
      </c>
      <c r="L42" s="58" t="s">
        <v>987</v>
      </c>
      <c r="M42" s="483" t="s">
        <v>5</v>
      </c>
      <c r="N42" s="58">
        <v>53211</v>
      </c>
      <c r="O42" s="47" t="s">
        <v>988</v>
      </c>
      <c r="P42" s="89">
        <v>43.092141975279901</v>
      </c>
      <c r="Q42" s="89">
        <v>-87.893141873623506</v>
      </c>
      <c r="R42" s="127">
        <v>2</v>
      </c>
      <c r="S42" s="97"/>
      <c r="T42" s="68"/>
      <c r="U42" s="128" t="s">
        <v>983</v>
      </c>
      <c r="V42" s="225" t="s">
        <v>984</v>
      </c>
      <c r="W42" s="65" t="s">
        <v>986</v>
      </c>
      <c r="X42" s="47" t="s">
        <v>987</v>
      </c>
      <c r="Y42" s="47" t="s">
        <v>5</v>
      </c>
      <c r="Z42" s="58" t="s">
        <v>172</v>
      </c>
      <c r="AA42" s="59">
        <v>45209</v>
      </c>
      <c r="AB42" s="47" t="s">
        <v>989</v>
      </c>
      <c r="AC42" s="65" t="s">
        <v>991</v>
      </c>
      <c r="AD42" s="289" t="s">
        <v>990</v>
      </c>
      <c r="AE42" s="360">
        <f t="shared" si="1"/>
        <v>29</v>
      </c>
      <c r="AF42" s="191"/>
      <c r="AG42" s="100"/>
      <c r="AH42" s="191"/>
      <c r="AI42" s="191"/>
    </row>
    <row r="43" spans="1:35" s="52" customFormat="1" ht="87">
      <c r="A43" s="61">
        <v>2042</v>
      </c>
      <c r="B43" s="47" t="s">
        <v>161</v>
      </c>
      <c r="C43" s="47" t="s">
        <v>732</v>
      </c>
      <c r="D43" s="65" t="s">
        <v>239</v>
      </c>
      <c r="E43" s="47" t="s">
        <v>164</v>
      </c>
      <c r="F43" s="65" t="s">
        <v>240</v>
      </c>
      <c r="G43" s="7" t="s">
        <v>783</v>
      </c>
      <c r="H43" s="65" t="s">
        <v>869</v>
      </c>
      <c r="I43" s="224" t="s">
        <v>241</v>
      </c>
      <c r="J43" s="65" t="s">
        <v>242</v>
      </c>
      <c r="K43" s="65" t="s">
        <v>243</v>
      </c>
      <c r="L43" s="58" t="s">
        <v>170</v>
      </c>
      <c r="M43" s="483" t="s">
        <v>5</v>
      </c>
      <c r="N43" s="58">
        <v>92251</v>
      </c>
      <c r="O43" s="47"/>
      <c r="P43" s="89">
        <v>32.848538462017999</v>
      </c>
      <c r="Q43" s="89">
        <v>-115.57108641814899</v>
      </c>
      <c r="R43" s="185">
        <v>50</v>
      </c>
      <c r="S43" s="96">
        <v>5800</v>
      </c>
      <c r="T43" s="68" t="s">
        <v>184</v>
      </c>
      <c r="U43" s="65" t="s">
        <v>239</v>
      </c>
      <c r="V43" s="225" t="s">
        <v>241</v>
      </c>
      <c r="W43" s="68" t="s">
        <v>244</v>
      </c>
      <c r="X43" s="58" t="s">
        <v>245</v>
      </c>
      <c r="Y43" s="58" t="s">
        <v>246</v>
      </c>
      <c r="Z43" s="47" t="s">
        <v>172</v>
      </c>
      <c r="AA43" s="59">
        <v>44865</v>
      </c>
      <c r="AB43" s="1" t="s">
        <v>247</v>
      </c>
      <c r="AC43" s="65" t="s">
        <v>993</v>
      </c>
      <c r="AD43" s="289" t="s">
        <v>992</v>
      </c>
      <c r="AE43" s="360">
        <f t="shared" si="1"/>
        <v>26</v>
      </c>
      <c r="AF43" s="191"/>
      <c r="AG43" s="100"/>
      <c r="AH43" s="191"/>
      <c r="AI43" s="191"/>
    </row>
    <row r="44" spans="1:35" s="52" customFormat="1" ht="169.5" customHeight="1">
      <c r="A44" s="61">
        <v>2043</v>
      </c>
      <c r="B44" s="47" t="s">
        <v>161</v>
      </c>
      <c r="C44" s="47" t="s">
        <v>732</v>
      </c>
      <c r="D44" s="65" t="s">
        <v>239</v>
      </c>
      <c r="E44" s="47" t="s">
        <v>164</v>
      </c>
      <c r="F44" s="65" t="s">
        <v>240</v>
      </c>
      <c r="G44" s="7" t="s">
        <v>783</v>
      </c>
      <c r="H44" s="65" t="s">
        <v>994</v>
      </c>
      <c r="I44" s="213" t="s">
        <v>241</v>
      </c>
      <c r="J44" s="65" t="s">
        <v>242</v>
      </c>
      <c r="K44" s="65" t="s">
        <v>243</v>
      </c>
      <c r="L44" s="58" t="s">
        <v>170</v>
      </c>
      <c r="M44" s="483" t="s">
        <v>5</v>
      </c>
      <c r="N44" s="58">
        <v>92251</v>
      </c>
      <c r="O44" s="47"/>
      <c r="P44" s="89">
        <v>32.848538462017999</v>
      </c>
      <c r="Q44" s="89">
        <v>-115.57108641814899</v>
      </c>
      <c r="R44" s="185">
        <v>50</v>
      </c>
      <c r="S44" s="96">
        <v>5800</v>
      </c>
      <c r="T44" s="68" t="s">
        <v>184</v>
      </c>
      <c r="U44" s="65" t="s">
        <v>239</v>
      </c>
      <c r="V44" s="189" t="s">
        <v>241</v>
      </c>
      <c r="W44" s="68" t="s">
        <v>244</v>
      </c>
      <c r="X44" s="58" t="s">
        <v>245</v>
      </c>
      <c r="Y44" s="58" t="s">
        <v>246</v>
      </c>
      <c r="Z44" s="47" t="s">
        <v>172</v>
      </c>
      <c r="AA44" s="59">
        <v>44865</v>
      </c>
      <c r="AB44" s="1" t="s">
        <v>247</v>
      </c>
      <c r="AC44" s="65" t="s">
        <v>993</v>
      </c>
      <c r="AD44" s="100" t="s">
        <v>992</v>
      </c>
      <c r="AE44" s="360">
        <f t="shared" si="1"/>
        <v>26</v>
      </c>
      <c r="AF44" s="191"/>
      <c r="AG44" s="100"/>
      <c r="AH44" s="191"/>
      <c r="AI44" s="191"/>
    </row>
    <row r="45" spans="1:35" ht="144" customHeight="1">
      <c r="A45" s="61">
        <v>2044</v>
      </c>
      <c r="B45" s="1016" t="s">
        <v>198</v>
      </c>
      <c r="C45" s="1016" t="s">
        <v>732</v>
      </c>
      <c r="D45" s="1017" t="s">
        <v>995</v>
      </c>
      <c r="E45" s="1016" t="s">
        <v>164</v>
      </c>
      <c r="F45" s="1017" t="s">
        <v>996</v>
      </c>
      <c r="G45" s="1018" t="s">
        <v>783</v>
      </c>
      <c r="H45" s="1017" t="s">
        <v>7649</v>
      </c>
      <c r="I45" s="1076" t="s">
        <v>11146</v>
      </c>
      <c r="J45" s="1017" t="s">
        <v>11147</v>
      </c>
      <c r="K45" s="1017" t="s">
        <v>11148</v>
      </c>
      <c r="L45" s="1059" t="s">
        <v>997</v>
      </c>
      <c r="M45" s="1059" t="s">
        <v>6</v>
      </c>
      <c r="N45" s="1059" t="s">
        <v>11149</v>
      </c>
      <c r="O45" s="1016" t="s">
        <v>998</v>
      </c>
      <c r="P45" s="1060">
        <v>51.785299999999999</v>
      </c>
      <c r="Q45" s="1060">
        <v>-113.6841</v>
      </c>
      <c r="R45" s="1147">
        <v>42</v>
      </c>
      <c r="S45" s="1148">
        <v>100</v>
      </c>
      <c r="T45" s="1063" t="s">
        <v>184</v>
      </c>
      <c r="U45" s="1017" t="s">
        <v>999</v>
      </c>
      <c r="V45" s="1076" t="s">
        <v>1142</v>
      </c>
      <c r="W45" s="1063" t="s">
        <v>1000</v>
      </c>
      <c r="X45" s="1059" t="s">
        <v>997</v>
      </c>
      <c r="Y45" s="1059" t="s">
        <v>6</v>
      </c>
      <c r="Z45" s="1059" t="s">
        <v>8379</v>
      </c>
      <c r="AA45" s="1025" t="s">
        <v>11150</v>
      </c>
      <c r="AB45" s="1081" t="s">
        <v>11152</v>
      </c>
      <c r="AC45" s="1081" t="s">
        <v>11151</v>
      </c>
      <c r="AD45" s="1070" t="s">
        <v>1001</v>
      </c>
      <c r="AE45" s="1301">
        <f t="shared" si="1"/>
        <v>22</v>
      </c>
      <c r="AF45" s="191"/>
      <c r="AG45" s="100"/>
      <c r="AH45" s="191"/>
      <c r="AI45" s="191"/>
    </row>
    <row r="46" spans="1:35" ht="43.5">
      <c r="A46" s="61">
        <v>2045</v>
      </c>
      <c r="B46" s="47" t="s">
        <v>392</v>
      </c>
      <c r="C46" s="47" t="s">
        <v>732</v>
      </c>
      <c r="D46" s="65" t="s">
        <v>1002</v>
      </c>
      <c r="E46" s="47" t="s">
        <v>164</v>
      </c>
      <c r="F46" s="65" t="s">
        <v>6373</v>
      </c>
      <c r="G46" s="65" t="s">
        <v>1004</v>
      </c>
      <c r="H46" s="65" t="s">
        <v>1005</v>
      </c>
      <c r="I46" s="785" t="s">
        <v>1006</v>
      </c>
      <c r="J46" s="65"/>
      <c r="K46" s="65" t="s">
        <v>6373</v>
      </c>
      <c r="L46" s="58" t="s">
        <v>149</v>
      </c>
      <c r="M46" s="58" t="s">
        <v>6</v>
      </c>
      <c r="N46" s="58"/>
      <c r="O46" s="47"/>
      <c r="P46" s="89">
        <v>46.341182278161</v>
      </c>
      <c r="Q46" s="89">
        <v>-72.374086369536002</v>
      </c>
      <c r="R46" s="127" t="s">
        <v>8713</v>
      </c>
      <c r="S46" s="97">
        <v>45000</v>
      </c>
      <c r="T46" s="68" t="s">
        <v>883</v>
      </c>
      <c r="U46" s="65" t="s">
        <v>1008</v>
      </c>
      <c r="V46" s="494" t="s">
        <v>1006</v>
      </c>
      <c r="W46" s="65" t="s">
        <v>1009</v>
      </c>
      <c r="X46" s="47" t="s">
        <v>1010</v>
      </c>
      <c r="Y46" s="47" t="s">
        <v>1011</v>
      </c>
      <c r="Z46" s="58" t="s">
        <v>172</v>
      </c>
      <c r="AA46" s="59">
        <v>45465</v>
      </c>
      <c r="AB46" s="65" t="s">
        <v>1012</v>
      </c>
      <c r="AC46" s="65" t="s">
        <v>10961</v>
      </c>
      <c r="AD46" s="162" t="s">
        <v>8031</v>
      </c>
      <c r="AE46" s="58">
        <f t="shared" si="1"/>
        <v>30</v>
      </c>
      <c r="AF46" s="191"/>
      <c r="AG46" s="100"/>
      <c r="AH46" s="191"/>
      <c r="AI46" s="191"/>
    </row>
    <row r="47" spans="1:35" ht="59" customHeight="1">
      <c r="A47" s="61">
        <v>2046</v>
      </c>
      <c r="B47" s="1016" t="s">
        <v>198</v>
      </c>
      <c r="C47" s="1016" t="s">
        <v>732</v>
      </c>
      <c r="D47" s="1017" t="s">
        <v>1013</v>
      </c>
      <c r="E47" s="1016" t="s">
        <v>176</v>
      </c>
      <c r="F47" s="1017" t="s">
        <v>1014</v>
      </c>
      <c r="G47" s="1018" t="s">
        <v>783</v>
      </c>
      <c r="H47" s="1017" t="s">
        <v>1015</v>
      </c>
      <c r="I47" s="1076" t="s">
        <v>1016</v>
      </c>
      <c r="J47" s="1017" t="s">
        <v>1017</v>
      </c>
      <c r="K47" s="1017" t="s">
        <v>1018</v>
      </c>
      <c r="L47" s="1059" t="s">
        <v>504</v>
      </c>
      <c r="M47" s="1059" t="s">
        <v>6</v>
      </c>
      <c r="N47" s="1307" t="s">
        <v>1019</v>
      </c>
      <c r="O47" s="1020" t="s">
        <v>1020</v>
      </c>
      <c r="P47" s="1308">
        <v>47.403399999999998</v>
      </c>
      <c r="Q47" s="1308">
        <v>-79.622249999999994</v>
      </c>
      <c r="R47" s="1147">
        <v>27</v>
      </c>
      <c r="S47" s="1148">
        <v>6500</v>
      </c>
      <c r="T47" s="1063" t="s">
        <v>331</v>
      </c>
      <c r="U47" s="1017" t="s">
        <v>1021</v>
      </c>
      <c r="V47" s="1149" t="s">
        <v>1016</v>
      </c>
      <c r="W47" s="1017" t="s">
        <v>217</v>
      </c>
      <c r="X47" s="1016" t="s">
        <v>214</v>
      </c>
      <c r="Y47" s="1016" t="s">
        <v>6</v>
      </c>
      <c r="Z47" s="1059" t="s">
        <v>8379</v>
      </c>
      <c r="AA47" s="1025" t="s">
        <v>10377</v>
      </c>
      <c r="AB47" s="1026" t="s">
        <v>1022</v>
      </c>
      <c r="AC47" s="1017" t="s">
        <v>10376</v>
      </c>
      <c r="AD47" s="1150" t="s">
        <v>1023</v>
      </c>
      <c r="AE47" s="1301">
        <f t="shared" si="1"/>
        <v>30</v>
      </c>
      <c r="AF47" s="191"/>
      <c r="AG47" s="100"/>
      <c r="AH47" s="191"/>
      <c r="AI47" s="191"/>
    </row>
    <row r="48" spans="1:35" ht="101.5">
      <c r="A48" s="61">
        <v>2047</v>
      </c>
      <c r="B48" s="1309" t="s">
        <v>198</v>
      </c>
      <c r="C48" s="1309" t="s">
        <v>732</v>
      </c>
      <c r="D48" s="1310" t="s">
        <v>1013</v>
      </c>
      <c r="E48" s="1309" t="s">
        <v>176</v>
      </c>
      <c r="F48" s="1310" t="s">
        <v>1014</v>
      </c>
      <c r="G48" s="1311" t="s">
        <v>783</v>
      </c>
      <c r="H48" s="1310" t="s">
        <v>1015</v>
      </c>
      <c r="I48" s="1312" t="s">
        <v>1016</v>
      </c>
      <c r="J48" s="1310"/>
      <c r="K48" s="1310" t="s">
        <v>10378</v>
      </c>
      <c r="L48" s="1313" t="s">
        <v>214</v>
      </c>
      <c r="M48" s="1313" t="s">
        <v>6</v>
      </c>
      <c r="N48" s="1314" t="s">
        <v>10379</v>
      </c>
      <c r="O48" s="1309"/>
      <c r="P48" s="1309">
        <v>47.505177764251698</v>
      </c>
      <c r="Q48" s="1311">
        <v>-79.698094132444197</v>
      </c>
      <c r="R48" s="1314">
        <v>27</v>
      </c>
      <c r="S48" s="1314">
        <v>20</v>
      </c>
      <c r="T48" s="1315" t="s">
        <v>10382</v>
      </c>
      <c r="U48" s="1310" t="s">
        <v>1021</v>
      </c>
      <c r="V48" s="1316" t="s">
        <v>1016</v>
      </c>
      <c r="W48" s="1310" t="s">
        <v>217</v>
      </c>
      <c r="X48" s="1309" t="s">
        <v>214</v>
      </c>
      <c r="Y48" s="1309" t="s">
        <v>6</v>
      </c>
      <c r="Z48" s="1313" t="s">
        <v>9201</v>
      </c>
      <c r="AA48" s="1317" t="s">
        <v>10381</v>
      </c>
      <c r="AB48" s="1026" t="s">
        <v>10380</v>
      </c>
      <c r="AC48" s="1310" t="s">
        <v>1024</v>
      </c>
      <c r="AD48" s="1310" t="s">
        <v>11357</v>
      </c>
      <c r="AE48" s="1313">
        <v>30</v>
      </c>
      <c r="AF48" s="867"/>
      <c r="AG48" s="866"/>
      <c r="AH48" s="867"/>
      <c r="AI48" s="867"/>
    </row>
    <row r="49" spans="1:35" ht="101.5">
      <c r="A49" s="61">
        <v>2048</v>
      </c>
      <c r="B49" s="1016" t="s">
        <v>198</v>
      </c>
      <c r="C49" s="1016" t="s">
        <v>732</v>
      </c>
      <c r="D49" s="1017" t="s">
        <v>1025</v>
      </c>
      <c r="E49" s="1016" t="s">
        <v>164</v>
      </c>
      <c r="F49" s="1017" t="s">
        <v>1026</v>
      </c>
      <c r="G49" s="1018" t="s">
        <v>783</v>
      </c>
      <c r="H49" s="1017" t="s">
        <v>8164</v>
      </c>
      <c r="I49" s="1122" t="s">
        <v>1027</v>
      </c>
      <c r="J49" s="1017"/>
      <c r="K49" s="1017" t="s">
        <v>1028</v>
      </c>
      <c r="L49" s="1059" t="s">
        <v>772</v>
      </c>
      <c r="M49" s="1084" t="s">
        <v>5</v>
      </c>
      <c r="N49" s="1059"/>
      <c r="O49" s="1016"/>
      <c r="P49" s="1318">
        <v>30.203499999999998</v>
      </c>
      <c r="Q49" s="1318">
        <v>-90.911199999999994</v>
      </c>
      <c r="R49" s="1147" t="s">
        <v>8714</v>
      </c>
      <c r="S49" s="1148">
        <v>135000</v>
      </c>
      <c r="T49" s="1017" t="s">
        <v>1029</v>
      </c>
      <c r="U49" s="1017" t="s">
        <v>1025</v>
      </c>
      <c r="V49" s="1319" t="s">
        <v>1030</v>
      </c>
      <c r="W49" s="1017" t="s">
        <v>1031</v>
      </c>
      <c r="X49" s="1016" t="s">
        <v>363</v>
      </c>
      <c r="Y49" s="1016" t="s">
        <v>246</v>
      </c>
      <c r="Z49" s="1059" t="s">
        <v>8379</v>
      </c>
      <c r="AA49" s="1025" t="s">
        <v>10383</v>
      </c>
      <c r="AB49" s="1017" t="s">
        <v>10385</v>
      </c>
      <c r="AC49" s="1017" t="s">
        <v>10954</v>
      </c>
      <c r="AD49" s="1018" t="s">
        <v>1032</v>
      </c>
      <c r="AE49" s="1059">
        <f t="shared" ref="AE49:AE80" si="2">IF(LEN(TRIM(AD49))=0,0,LEN(TRIM(AD49))-LEN(SUBSTITUTE(AD49," ",""))+1)</f>
        <v>27</v>
      </c>
      <c r="AF49" s="191"/>
      <c r="AG49" s="100"/>
      <c r="AH49" s="191"/>
      <c r="AI49" s="191"/>
    </row>
    <row r="50" spans="1:35" ht="62" customHeight="1">
      <c r="A50" s="61">
        <v>2049</v>
      </c>
      <c r="B50" s="1028" t="s">
        <v>10938</v>
      </c>
      <c r="C50" s="1028" t="s">
        <v>732</v>
      </c>
      <c r="D50" s="1029" t="s">
        <v>1033</v>
      </c>
      <c r="E50" s="1028" t="s">
        <v>164</v>
      </c>
      <c r="F50" s="1029" t="s">
        <v>1033</v>
      </c>
      <c r="G50" s="1029" t="s">
        <v>799</v>
      </c>
      <c r="H50" s="1029" t="s">
        <v>800</v>
      </c>
      <c r="I50" s="1389" t="s">
        <v>1034</v>
      </c>
      <c r="J50" s="1029" t="s">
        <v>1035</v>
      </c>
      <c r="K50" s="1029" t="s">
        <v>1036</v>
      </c>
      <c r="L50" s="1431" t="s">
        <v>170</v>
      </c>
      <c r="M50" s="1432" t="s">
        <v>5</v>
      </c>
      <c r="N50" s="1431">
        <v>92617</v>
      </c>
      <c r="O50" s="1028" t="s">
        <v>1037</v>
      </c>
      <c r="P50" s="1195">
        <v>33.642735258494497</v>
      </c>
      <c r="Q50" s="1195">
        <v>-117.855493916245</v>
      </c>
      <c r="R50" s="1433">
        <v>73</v>
      </c>
      <c r="S50" s="1434">
        <v>100</v>
      </c>
      <c r="T50" s="1435" t="s">
        <v>959</v>
      </c>
      <c r="U50" s="1029" t="s">
        <v>1038</v>
      </c>
      <c r="V50" s="1207" t="s">
        <v>1034</v>
      </c>
      <c r="W50" s="1435" t="s">
        <v>1036</v>
      </c>
      <c r="X50" s="1431" t="s">
        <v>170</v>
      </c>
      <c r="Y50" s="1431" t="s">
        <v>5</v>
      </c>
      <c r="Z50" s="1431" t="s">
        <v>8379</v>
      </c>
      <c r="AA50" s="1036" t="s">
        <v>10373</v>
      </c>
      <c r="AB50" s="1210" t="s">
        <v>10386</v>
      </c>
      <c r="AC50" s="1435"/>
      <c r="AD50" s="1437" t="s">
        <v>1039</v>
      </c>
      <c r="AE50" s="1533">
        <f t="shared" si="2"/>
        <v>18</v>
      </c>
      <c r="AF50" s="191"/>
      <c r="AG50" s="100"/>
      <c r="AH50" s="191"/>
      <c r="AI50" s="191"/>
    </row>
    <row r="51" spans="1:35" ht="59" customHeight="1">
      <c r="A51" s="61">
        <v>2050</v>
      </c>
      <c r="B51" s="1016" t="s">
        <v>198</v>
      </c>
      <c r="C51" s="1016" t="s">
        <v>732</v>
      </c>
      <c r="D51" s="1017" t="s">
        <v>6451</v>
      </c>
      <c r="E51" s="1016" t="s">
        <v>176</v>
      </c>
      <c r="F51" s="1017" t="s">
        <v>6451</v>
      </c>
      <c r="G51" s="1017" t="s">
        <v>767</v>
      </c>
      <c r="H51" s="1016" t="s">
        <v>840</v>
      </c>
      <c r="I51" s="1188" t="s">
        <v>6452</v>
      </c>
      <c r="J51" s="1017"/>
      <c r="K51" s="1017" t="s">
        <v>4814</v>
      </c>
      <c r="L51" s="1016" t="s">
        <v>188</v>
      </c>
      <c r="M51" s="1016" t="s">
        <v>5</v>
      </c>
      <c r="N51" s="1016"/>
      <c r="O51" s="1016"/>
      <c r="P51" s="1060">
        <v>34.210515468390902</v>
      </c>
      <c r="Q51" s="1060">
        <v>-77.885463673722199</v>
      </c>
      <c r="R51" s="1080" t="s">
        <v>8696</v>
      </c>
      <c r="S51" s="1080">
        <v>30000</v>
      </c>
      <c r="T51" s="1017" t="s">
        <v>959</v>
      </c>
      <c r="U51" s="1017" t="s">
        <v>6451</v>
      </c>
      <c r="V51" s="1017" t="s">
        <v>6452</v>
      </c>
      <c r="W51" s="1017" t="s">
        <v>6453</v>
      </c>
      <c r="X51" s="1016" t="s">
        <v>6454</v>
      </c>
      <c r="Y51" s="1016" t="s">
        <v>6385</v>
      </c>
      <c r="Z51" s="1016" t="s">
        <v>9805</v>
      </c>
      <c r="AA51" s="1025" t="s">
        <v>9806</v>
      </c>
      <c r="AB51" s="1081" t="s">
        <v>6455</v>
      </c>
      <c r="AC51" s="1017" t="s">
        <v>11122</v>
      </c>
      <c r="AD51" s="1473" t="s">
        <v>8048</v>
      </c>
      <c r="AE51" s="1059">
        <f t="shared" si="2"/>
        <v>30</v>
      </c>
      <c r="AF51" s="1086"/>
      <c r="AG51" s="1087"/>
      <c r="AH51" s="1086"/>
      <c r="AI51" s="1086"/>
    </row>
    <row r="52" spans="1:35" ht="43.5">
      <c r="A52" s="61">
        <v>2051</v>
      </c>
      <c r="B52" s="1016" t="s">
        <v>161</v>
      </c>
      <c r="C52" s="1016" t="s">
        <v>732</v>
      </c>
      <c r="D52" s="1017" t="s">
        <v>1040</v>
      </c>
      <c r="E52" s="1016" t="s">
        <v>164</v>
      </c>
      <c r="F52" s="1017" t="s">
        <v>1041</v>
      </c>
      <c r="G52" s="1018" t="s">
        <v>783</v>
      </c>
      <c r="H52" s="1017" t="s">
        <v>1015</v>
      </c>
      <c r="I52" s="1138" t="s">
        <v>1042</v>
      </c>
      <c r="J52" s="1017" t="s">
        <v>1043</v>
      </c>
      <c r="K52" s="1017" t="s">
        <v>1044</v>
      </c>
      <c r="L52" s="1059" t="s">
        <v>1045</v>
      </c>
      <c r="M52" s="1084" t="s">
        <v>5</v>
      </c>
      <c r="N52" s="1059">
        <v>85364</v>
      </c>
      <c r="O52" s="1016"/>
      <c r="P52" s="1060">
        <v>32.718752630993002</v>
      </c>
      <c r="Q52" s="1060">
        <v>-114.649997720877</v>
      </c>
      <c r="R52" s="1147">
        <v>60</v>
      </c>
      <c r="S52" s="1148">
        <v>7000</v>
      </c>
      <c r="T52" s="1063" t="s">
        <v>331</v>
      </c>
      <c r="U52" s="1017" t="s">
        <v>1040</v>
      </c>
      <c r="V52" s="1161" t="s">
        <v>1042</v>
      </c>
      <c r="W52" s="1017" t="s">
        <v>1044</v>
      </c>
      <c r="X52" s="1016" t="s">
        <v>170</v>
      </c>
      <c r="Y52" s="1016" t="s">
        <v>5</v>
      </c>
      <c r="Z52" s="1059" t="s">
        <v>8379</v>
      </c>
      <c r="AA52" s="1025" t="s">
        <v>10368</v>
      </c>
      <c r="AB52" s="1017" t="s">
        <v>1046</v>
      </c>
      <c r="AC52" s="1017" t="s">
        <v>10387</v>
      </c>
      <c r="AD52" s="1150" t="s">
        <v>1047</v>
      </c>
      <c r="AE52" s="1301">
        <f t="shared" si="2"/>
        <v>15</v>
      </c>
      <c r="AF52" s="191"/>
      <c r="AG52" s="100"/>
      <c r="AH52" s="191"/>
      <c r="AI52" s="191"/>
    </row>
    <row r="53" spans="1:35" ht="130.5" customHeight="1">
      <c r="A53" s="61">
        <v>2052</v>
      </c>
      <c r="B53" s="1016" t="s">
        <v>198</v>
      </c>
      <c r="C53" s="1016" t="s">
        <v>732</v>
      </c>
      <c r="D53" s="1058" t="s">
        <v>10962</v>
      </c>
      <c r="E53" s="1016" t="s">
        <v>164</v>
      </c>
      <c r="F53" s="1026" t="s">
        <v>10993</v>
      </c>
      <c r="G53" s="1017" t="s">
        <v>9096</v>
      </c>
      <c r="H53" s="1017" t="s">
        <v>8405</v>
      </c>
      <c r="I53" s="1321" t="s">
        <v>10963</v>
      </c>
      <c r="J53" s="1026" t="s">
        <v>10964</v>
      </c>
      <c r="K53" s="1017" t="s">
        <v>1171</v>
      </c>
      <c r="L53" s="1059" t="s">
        <v>1155</v>
      </c>
      <c r="M53" s="1084" t="s">
        <v>5</v>
      </c>
      <c r="N53" s="1059">
        <v>71753</v>
      </c>
      <c r="O53" s="1016"/>
      <c r="R53" s="1085"/>
      <c r="S53" s="1062">
        <v>100000</v>
      </c>
      <c r="T53" s="1063" t="s">
        <v>758</v>
      </c>
      <c r="U53" s="1017" t="s">
        <v>10992</v>
      </c>
      <c r="V53" s="1321" t="s">
        <v>10963</v>
      </c>
      <c r="W53" s="1017" t="s">
        <v>9511</v>
      </c>
      <c r="X53" s="1016" t="s">
        <v>755</v>
      </c>
      <c r="Y53" s="1016" t="s">
        <v>5</v>
      </c>
      <c r="Z53" s="1059" t="s">
        <v>7932</v>
      </c>
      <c r="AA53" s="1025">
        <v>46064</v>
      </c>
      <c r="AB53" s="1078" t="s">
        <v>10965</v>
      </c>
      <c r="AC53" s="1017" t="s">
        <v>9770</v>
      </c>
      <c r="AD53" s="1343" t="s">
        <v>10966</v>
      </c>
      <c r="AE53" s="1059">
        <f t="shared" si="2"/>
        <v>28</v>
      </c>
      <c r="AF53" s="18"/>
      <c r="AG53" s="878"/>
      <c r="AH53" s="18"/>
      <c r="AI53" s="18"/>
    </row>
    <row r="54" spans="1:35" ht="62" customHeight="1">
      <c r="A54" s="61">
        <v>2053</v>
      </c>
      <c r="B54" s="47" t="s">
        <v>161</v>
      </c>
      <c r="C54" s="47" t="s">
        <v>732</v>
      </c>
      <c r="D54" s="7" t="s">
        <v>1048</v>
      </c>
      <c r="E54" s="58" t="s">
        <v>164</v>
      </c>
      <c r="F54" s="68" t="s">
        <v>1048</v>
      </c>
      <c r="G54" s="47" t="s">
        <v>1049</v>
      </c>
      <c r="H54" s="47" t="s">
        <v>840</v>
      </c>
      <c r="I54" s="327" t="s">
        <v>752</v>
      </c>
      <c r="J54" s="7" t="s">
        <v>1050</v>
      </c>
      <c r="K54" s="18" t="s">
        <v>1051</v>
      </c>
      <c r="L54" s="58" t="s">
        <v>170</v>
      </c>
      <c r="M54" s="483" t="s">
        <v>5</v>
      </c>
      <c r="N54" s="58" t="s">
        <v>1052</v>
      </c>
      <c r="O54" s="353" t="s">
        <v>1053</v>
      </c>
      <c r="P54" s="18">
        <v>37.381630353734202</v>
      </c>
      <c r="Q54" s="18">
        <v>-121.987508092328</v>
      </c>
      <c r="R54" s="105">
        <v>2</v>
      </c>
      <c r="S54" s="394" t="s">
        <v>6368</v>
      </c>
      <c r="T54" s="18" t="s">
        <v>758</v>
      </c>
      <c r="U54" s="18" t="s">
        <v>1048</v>
      </c>
      <c r="V54" s="18" t="s">
        <v>752</v>
      </c>
      <c r="W54" s="18" t="s">
        <v>1051</v>
      </c>
      <c r="X54" s="58" t="s">
        <v>170</v>
      </c>
      <c r="Y54" s="58" t="s">
        <v>5</v>
      </c>
      <c r="Z54" s="58" t="s">
        <v>760</v>
      </c>
      <c r="AA54" s="48">
        <v>45334</v>
      </c>
      <c r="AB54" s="65" t="s">
        <v>313</v>
      </c>
      <c r="AC54" s="7" t="s">
        <v>762</v>
      </c>
      <c r="AD54" s="290" t="s">
        <v>1054</v>
      </c>
      <c r="AE54" s="58">
        <f t="shared" si="2"/>
        <v>24</v>
      </c>
      <c r="AF54" s="18" t="s">
        <v>1055</v>
      </c>
      <c r="AG54" s="7" t="s">
        <v>1056</v>
      </c>
      <c r="AH54" s="18" t="s">
        <v>1057</v>
      </c>
      <c r="AI54" s="191"/>
    </row>
    <row r="55" spans="1:35" ht="95" customHeight="1">
      <c r="A55" s="61">
        <v>2054</v>
      </c>
      <c r="B55" s="1016" t="s">
        <v>161</v>
      </c>
      <c r="C55" s="1016" t="s">
        <v>732</v>
      </c>
      <c r="D55" s="1017" t="s">
        <v>1058</v>
      </c>
      <c r="E55" s="1016" t="s">
        <v>164</v>
      </c>
      <c r="F55" s="1017" t="s">
        <v>1058</v>
      </c>
      <c r="G55" s="1017" t="s">
        <v>783</v>
      </c>
      <c r="H55" s="1017" t="s">
        <v>1059</v>
      </c>
      <c r="I55" s="1302" t="s">
        <v>1060</v>
      </c>
      <c r="J55" s="1320" t="s">
        <v>10389</v>
      </c>
      <c r="K55" s="1320" t="s">
        <v>10390</v>
      </c>
      <c r="L55" s="1059" t="s">
        <v>149</v>
      </c>
      <c r="M55" s="1059" t="s">
        <v>6</v>
      </c>
      <c r="N55" s="1059" t="s">
        <v>10391</v>
      </c>
      <c r="O55" s="1016"/>
      <c r="P55" s="1060">
        <v>48.327502570896797</v>
      </c>
      <c r="Q55" s="1060">
        <v>-70.955943245846399</v>
      </c>
      <c r="R55" s="1147">
        <v>8</v>
      </c>
      <c r="S55" s="1148">
        <v>10000</v>
      </c>
      <c r="T55" s="1063" t="s">
        <v>1061</v>
      </c>
      <c r="U55" s="1017" t="s">
        <v>1058</v>
      </c>
      <c r="V55" s="1302" t="s">
        <v>1060</v>
      </c>
      <c r="W55" s="1017" t="s">
        <v>226</v>
      </c>
      <c r="X55" s="1016" t="s">
        <v>227</v>
      </c>
      <c r="Y55" s="1016" t="s">
        <v>6</v>
      </c>
      <c r="Z55" s="1059" t="s">
        <v>8379</v>
      </c>
      <c r="AA55" s="1025" t="s">
        <v>10388</v>
      </c>
      <c r="AB55" s="1017" t="s">
        <v>10392</v>
      </c>
      <c r="AC55" s="1017" t="s">
        <v>10376</v>
      </c>
      <c r="AD55" s="1187" t="s">
        <v>1062</v>
      </c>
      <c r="AE55" s="1059">
        <f t="shared" si="2"/>
        <v>30</v>
      </c>
      <c r="AF55" s="18" t="s">
        <v>1063</v>
      </c>
      <c r="AG55" s="1" t="s">
        <v>1064</v>
      </c>
      <c r="AH55" s="18"/>
      <c r="AI55" s="191"/>
    </row>
    <row r="56" spans="1:35" ht="145" customHeight="1">
      <c r="A56" s="61">
        <v>2055</v>
      </c>
      <c r="B56" s="47" t="s">
        <v>198</v>
      </c>
      <c r="C56" s="47" t="s">
        <v>732</v>
      </c>
      <c r="D56" s="65" t="s">
        <v>1065</v>
      </c>
      <c r="E56" s="47" t="s">
        <v>176</v>
      </c>
      <c r="F56" s="65" t="s">
        <v>1066</v>
      </c>
      <c r="G56" s="65" t="s">
        <v>767</v>
      </c>
      <c r="H56" s="65" t="s">
        <v>1067</v>
      </c>
      <c r="I56" s="213" t="s">
        <v>1068</v>
      </c>
      <c r="J56" s="65" t="s">
        <v>1069</v>
      </c>
      <c r="K56" s="65" t="s">
        <v>1070</v>
      </c>
      <c r="L56" s="58" t="s">
        <v>214</v>
      </c>
      <c r="M56" s="58" t="s">
        <v>6</v>
      </c>
      <c r="N56" s="58" t="s">
        <v>1071</v>
      </c>
      <c r="O56" s="47" t="s">
        <v>1072</v>
      </c>
      <c r="P56" s="89">
        <v>44.244277552572299</v>
      </c>
      <c r="Q56" s="89">
        <v>-76.511177431348202</v>
      </c>
      <c r="R56" s="185">
        <v>10</v>
      </c>
      <c r="S56" s="96">
        <v>44300</v>
      </c>
      <c r="T56" s="65" t="s">
        <v>1073</v>
      </c>
      <c r="U56" s="65" t="s">
        <v>1074</v>
      </c>
      <c r="V56" s="189" t="s">
        <v>1068</v>
      </c>
      <c r="W56" s="68" t="s">
        <v>1070</v>
      </c>
      <c r="X56" s="58" t="s">
        <v>214</v>
      </c>
      <c r="Y56" s="58" t="s">
        <v>6</v>
      </c>
      <c r="Z56" s="58" t="s">
        <v>172</v>
      </c>
      <c r="AA56" s="59">
        <v>44776</v>
      </c>
      <c r="AB56" s="65" t="s">
        <v>1075</v>
      </c>
      <c r="AC56" s="65" t="s">
        <v>1077</v>
      </c>
      <c r="AD56" s="100" t="s">
        <v>1076</v>
      </c>
      <c r="AE56" s="360">
        <f t="shared" si="2"/>
        <v>22</v>
      </c>
      <c r="AF56" s="191"/>
      <c r="AG56" s="100"/>
      <c r="AH56" s="191"/>
      <c r="AI56" s="191"/>
    </row>
    <row r="57" spans="1:35" ht="62" customHeight="1">
      <c r="A57" s="61">
        <v>2056</v>
      </c>
      <c r="B57" s="310" t="s">
        <v>198</v>
      </c>
      <c r="C57" s="47" t="s">
        <v>732</v>
      </c>
      <c r="D57" s="310" t="s">
        <v>271</v>
      </c>
      <c r="E57" s="310" t="s">
        <v>164</v>
      </c>
      <c r="F57" s="310" t="s">
        <v>1078</v>
      </c>
      <c r="G57" s="310" t="s">
        <v>783</v>
      </c>
      <c r="H57" s="310" t="s">
        <v>1015</v>
      </c>
      <c r="I57" s="313" t="s">
        <v>273</v>
      </c>
      <c r="J57" s="65"/>
      <c r="K57" s="310"/>
      <c r="L57" s="310" t="s">
        <v>997</v>
      </c>
      <c r="M57" s="310" t="s">
        <v>6</v>
      </c>
      <c r="N57" s="310" t="s">
        <v>276</v>
      </c>
      <c r="O57" s="310" t="s">
        <v>277</v>
      </c>
      <c r="P57" s="806">
        <v>53.530308928350202</v>
      </c>
      <c r="Q57" s="806">
        <v>-113.512011649751</v>
      </c>
      <c r="R57" s="315">
        <v>17</v>
      </c>
      <c r="S57" s="310">
        <v>1800</v>
      </c>
      <c r="T57" s="310" t="s">
        <v>1080</v>
      </c>
      <c r="U57" s="310" t="s">
        <v>271</v>
      </c>
      <c r="V57" s="322" t="s">
        <v>273</v>
      </c>
      <c r="W57" s="310" t="s">
        <v>279</v>
      </c>
      <c r="X57" s="310" t="s">
        <v>214</v>
      </c>
      <c r="Y57" s="310" t="s">
        <v>6</v>
      </c>
      <c r="Z57" s="310" t="s">
        <v>172</v>
      </c>
      <c r="AA57" s="324">
        <v>45289</v>
      </c>
      <c r="AB57" s="1" t="s">
        <v>1081</v>
      </c>
      <c r="AC57" s="232" t="s">
        <v>1082</v>
      </c>
      <c r="AD57" s="310" t="s">
        <v>281</v>
      </c>
      <c r="AE57" s="357">
        <f t="shared" si="2"/>
        <v>26</v>
      </c>
      <c r="AF57" s="191"/>
      <c r="AG57" s="100"/>
      <c r="AH57" s="191"/>
      <c r="AI57" s="191"/>
    </row>
    <row r="58" spans="1:35" ht="145" customHeight="1">
      <c r="A58" s="61">
        <v>2057</v>
      </c>
      <c r="B58" s="47" t="s">
        <v>174</v>
      </c>
      <c r="C58" s="47" t="s">
        <v>732</v>
      </c>
      <c r="D58" s="499" t="s">
        <v>6377</v>
      </c>
      <c r="E58" s="47" t="s">
        <v>176</v>
      </c>
      <c r="F58" s="499" t="s">
        <v>6377</v>
      </c>
      <c r="G58" s="65" t="s">
        <v>6378</v>
      </c>
      <c r="H58" s="500" t="s">
        <v>8009</v>
      </c>
      <c r="I58" s="396" t="s">
        <v>6379</v>
      </c>
      <c r="J58" s="501" t="s">
        <v>6380</v>
      </c>
      <c r="K58" s="65" t="s">
        <v>6381</v>
      </c>
      <c r="L58" s="58" t="s">
        <v>755</v>
      </c>
      <c r="M58" s="483" t="s">
        <v>5</v>
      </c>
      <c r="N58" s="58">
        <v>75038</v>
      </c>
      <c r="O58" s="501" t="s">
        <v>6382</v>
      </c>
      <c r="P58" s="89">
        <v>32.887187116541199</v>
      </c>
      <c r="Q58" s="89">
        <v>-96.967998003691903</v>
      </c>
      <c r="R58" s="105">
        <v>50</v>
      </c>
      <c r="S58" s="394"/>
      <c r="T58" s="68"/>
      <c r="U58" s="65" t="s">
        <v>6383</v>
      </c>
      <c r="V58" s="396" t="s">
        <v>6379</v>
      </c>
      <c r="W58" s="65" t="s">
        <v>6384</v>
      </c>
      <c r="X58" s="47"/>
      <c r="Y58" s="47" t="s">
        <v>6385</v>
      </c>
      <c r="Z58" s="58" t="s">
        <v>6334</v>
      </c>
      <c r="AA58" s="59" t="s">
        <v>6386</v>
      </c>
      <c r="AB58" s="65" t="s">
        <v>6379</v>
      </c>
      <c r="AC58" s="65" t="s">
        <v>8224</v>
      </c>
      <c r="AD58" s="7" t="s">
        <v>8032</v>
      </c>
      <c r="AE58" s="58">
        <f t="shared" si="2"/>
        <v>27</v>
      </c>
      <c r="AF58" s="18"/>
      <c r="AG58" s="7"/>
      <c r="AH58" s="18"/>
      <c r="AI58" s="18"/>
    </row>
    <row r="59" spans="1:35" ht="72.5">
      <c r="A59" s="61">
        <v>2058</v>
      </c>
      <c r="B59" s="1016" t="s">
        <v>174</v>
      </c>
      <c r="C59" s="1016" t="s">
        <v>732</v>
      </c>
      <c r="D59" s="1058" t="s">
        <v>11244</v>
      </c>
      <c r="E59" s="1016" t="s">
        <v>164</v>
      </c>
      <c r="F59" s="1017" t="s">
        <v>11245</v>
      </c>
      <c r="G59" s="1017" t="s">
        <v>67</v>
      </c>
      <c r="H59" s="1017" t="s">
        <v>11246</v>
      </c>
      <c r="I59" s="1321" t="s">
        <v>11247</v>
      </c>
      <c r="J59" s="1058" t="s">
        <v>11248</v>
      </c>
      <c r="K59" s="1017" t="s">
        <v>2285</v>
      </c>
      <c r="L59" s="1059" t="s">
        <v>916</v>
      </c>
      <c r="M59" s="1084" t="s">
        <v>5</v>
      </c>
      <c r="N59" s="1059">
        <v>43222</v>
      </c>
      <c r="O59" s="1016" t="s">
        <v>11249</v>
      </c>
      <c r="P59" s="1060">
        <v>39.96</v>
      </c>
      <c r="Q59" s="1060">
        <v>83.02</v>
      </c>
      <c r="R59" s="1085">
        <v>146</v>
      </c>
      <c r="S59" s="1062"/>
      <c r="T59" s="1063"/>
      <c r="U59" s="1058" t="s">
        <v>11244</v>
      </c>
      <c r="V59" s="1134" t="s">
        <v>11250</v>
      </c>
      <c r="W59" s="1017" t="s">
        <v>2285</v>
      </c>
      <c r="X59" s="1016" t="s">
        <v>916</v>
      </c>
      <c r="Y59" s="1016" t="s">
        <v>5</v>
      </c>
      <c r="Z59" s="1059" t="s">
        <v>7932</v>
      </c>
      <c r="AA59" s="1025">
        <v>46093</v>
      </c>
      <c r="AB59" s="1078" t="s">
        <v>313</v>
      </c>
      <c r="AC59" s="1017"/>
      <c r="AD59" s="1026" t="s">
        <v>11251</v>
      </c>
      <c r="AE59" s="1059">
        <f t="shared" si="2"/>
        <v>13</v>
      </c>
      <c r="AF59" s="1086" t="s">
        <v>11252</v>
      </c>
      <c r="AG59" s="1026" t="s">
        <v>11253</v>
      </c>
      <c r="AH59" s="1086" t="s">
        <v>11249</v>
      </c>
      <c r="AI59" s="18"/>
    </row>
    <row r="60" spans="1:35" s="426" customFormat="1" ht="145">
      <c r="A60" s="61">
        <v>2059</v>
      </c>
      <c r="B60" s="1028" t="s">
        <v>10938</v>
      </c>
      <c r="C60" s="1028" t="s">
        <v>732</v>
      </c>
      <c r="D60" s="1029" t="s">
        <v>1083</v>
      </c>
      <c r="E60" s="1028" t="s">
        <v>164</v>
      </c>
      <c r="F60" s="1029" t="s">
        <v>1084</v>
      </c>
      <c r="G60" s="1030" t="s">
        <v>783</v>
      </c>
      <c r="H60" s="1029" t="s">
        <v>10393</v>
      </c>
      <c r="I60" s="1199" t="s">
        <v>1085</v>
      </c>
      <c r="J60" s="1029"/>
      <c r="K60" s="1029" t="s">
        <v>1086</v>
      </c>
      <c r="L60" s="1431" t="s">
        <v>436</v>
      </c>
      <c r="M60" s="1432" t="s">
        <v>5</v>
      </c>
      <c r="N60" s="1431"/>
      <c r="O60" s="1028"/>
      <c r="P60" s="1195">
        <v>44.111176168545001</v>
      </c>
      <c r="Q60" s="1195">
        <v>-85.555218029920795</v>
      </c>
      <c r="R60" s="1433" t="s">
        <v>8715</v>
      </c>
      <c r="S60" s="1434">
        <v>150000</v>
      </c>
      <c r="T60" s="1435" t="s">
        <v>743</v>
      </c>
      <c r="U60" s="1029" t="s">
        <v>1087</v>
      </c>
      <c r="V60" s="1436" t="s">
        <v>1088</v>
      </c>
      <c r="W60" s="1029" t="s">
        <v>1089</v>
      </c>
      <c r="X60" s="1028" t="s">
        <v>1090</v>
      </c>
      <c r="Y60" s="1028" t="s">
        <v>1091</v>
      </c>
      <c r="Z60" s="1431" t="s">
        <v>8379</v>
      </c>
      <c r="AA60" s="1036" t="s">
        <v>10365</v>
      </c>
      <c r="AB60" s="1029" t="s">
        <v>1092</v>
      </c>
      <c r="AC60" s="1029" t="s">
        <v>10395</v>
      </c>
      <c r="AD60" s="1203" t="s">
        <v>1093</v>
      </c>
      <c r="AE60" s="1533">
        <f t="shared" si="2"/>
        <v>25</v>
      </c>
      <c r="AF60" s="191"/>
      <c r="AG60" s="100"/>
      <c r="AH60" s="191"/>
      <c r="AI60" s="191"/>
    </row>
    <row r="61" spans="1:35" ht="145">
      <c r="A61" s="61">
        <v>2060</v>
      </c>
      <c r="B61" s="1028" t="s">
        <v>10938</v>
      </c>
      <c r="C61" s="1028" t="s">
        <v>732</v>
      </c>
      <c r="D61" s="1029" t="s">
        <v>1083</v>
      </c>
      <c r="E61" s="1028" t="s">
        <v>164</v>
      </c>
      <c r="F61" s="1029" t="s">
        <v>1084</v>
      </c>
      <c r="G61" s="1029" t="s">
        <v>767</v>
      </c>
      <c r="H61" s="1029" t="s">
        <v>10394</v>
      </c>
      <c r="I61" s="1199" t="s">
        <v>1085</v>
      </c>
      <c r="J61" s="1029"/>
      <c r="K61" s="1029" t="s">
        <v>1086</v>
      </c>
      <c r="L61" s="1431" t="s">
        <v>436</v>
      </c>
      <c r="M61" s="1432" t="s">
        <v>5</v>
      </c>
      <c r="N61" s="1431"/>
      <c r="O61" s="1028"/>
      <c r="P61" s="1195">
        <v>44.111176168545001</v>
      </c>
      <c r="Q61" s="1195">
        <v>-85.555218029920795</v>
      </c>
      <c r="R61" s="1433" t="s">
        <v>8716</v>
      </c>
      <c r="S61" s="1434">
        <v>50000</v>
      </c>
      <c r="T61" s="1435" t="s">
        <v>1094</v>
      </c>
      <c r="U61" s="1029" t="s">
        <v>1087</v>
      </c>
      <c r="V61" s="1199" t="s">
        <v>1085</v>
      </c>
      <c r="W61" s="1029" t="s">
        <v>1089</v>
      </c>
      <c r="X61" s="1028"/>
      <c r="Y61" s="1028" t="s">
        <v>1091</v>
      </c>
      <c r="Z61" s="1431" t="s">
        <v>8379</v>
      </c>
      <c r="AA61" s="1036" t="s">
        <v>10365</v>
      </c>
      <c r="AB61" s="1029" t="s">
        <v>1092</v>
      </c>
      <c r="AC61" s="1029" t="s">
        <v>10395</v>
      </c>
      <c r="AD61" s="1437" t="s">
        <v>1095</v>
      </c>
      <c r="AE61" s="1533">
        <f t="shared" si="2"/>
        <v>25</v>
      </c>
      <c r="AF61" s="191"/>
      <c r="AG61" s="100"/>
      <c r="AH61" s="191"/>
      <c r="AI61" s="18"/>
    </row>
    <row r="62" spans="1:35" ht="130.5">
      <c r="A62" s="61">
        <v>2061</v>
      </c>
      <c r="B62" s="1016" t="s">
        <v>392</v>
      </c>
      <c r="C62" s="1016" t="s">
        <v>732</v>
      </c>
      <c r="D62" s="1017" t="s">
        <v>1096</v>
      </c>
      <c r="E62" s="1016" t="s">
        <v>164</v>
      </c>
      <c r="F62" s="1017" t="s">
        <v>1097</v>
      </c>
      <c r="G62" s="1017" t="s">
        <v>767</v>
      </c>
      <c r="H62" s="1017" t="s">
        <v>1067</v>
      </c>
      <c r="I62" s="1057" t="s">
        <v>1098</v>
      </c>
      <c r="J62" s="1017"/>
      <c r="K62" s="1017" t="s">
        <v>1099</v>
      </c>
      <c r="L62" s="1059" t="s">
        <v>436</v>
      </c>
      <c r="M62" s="1084" t="s">
        <v>5</v>
      </c>
      <c r="N62" s="1059"/>
      <c r="O62" s="1016"/>
      <c r="P62" s="1060">
        <v>42.522324325467302</v>
      </c>
      <c r="Q62" s="1060">
        <v>-83.0404080309591</v>
      </c>
      <c r="R62" s="1147" t="s">
        <v>8717</v>
      </c>
      <c r="S62" s="1148">
        <v>15000</v>
      </c>
      <c r="T62" s="1063" t="s">
        <v>478</v>
      </c>
      <c r="U62" s="1017" t="s">
        <v>1100</v>
      </c>
      <c r="V62" s="1161" t="s">
        <v>1098</v>
      </c>
      <c r="W62" s="1017" t="s">
        <v>1101</v>
      </c>
      <c r="X62" s="1016" t="s">
        <v>1101</v>
      </c>
      <c r="Y62" s="1016" t="s">
        <v>1091</v>
      </c>
      <c r="Z62" s="1059" t="s">
        <v>8379</v>
      </c>
      <c r="AA62" s="1025" t="s">
        <v>10398</v>
      </c>
      <c r="AB62" s="1017" t="s">
        <v>10397</v>
      </c>
      <c r="AC62" s="1017" t="s">
        <v>10396</v>
      </c>
      <c r="AD62" s="1150" t="s">
        <v>11358</v>
      </c>
      <c r="AE62" s="1301">
        <f t="shared" si="2"/>
        <v>22</v>
      </c>
      <c r="AF62" s="191"/>
      <c r="AG62" s="100"/>
      <c r="AH62" s="191"/>
      <c r="AI62" s="18"/>
    </row>
    <row r="63" spans="1:35" ht="47.25" customHeight="1">
      <c r="A63" s="61">
        <v>2062</v>
      </c>
      <c r="B63" s="1016" t="s">
        <v>198</v>
      </c>
      <c r="C63" s="1016" t="s">
        <v>732</v>
      </c>
      <c r="D63" s="1017" t="s">
        <v>344</v>
      </c>
      <c r="E63" s="1016" t="s">
        <v>164</v>
      </c>
      <c r="F63" s="1017" t="s">
        <v>344</v>
      </c>
      <c r="G63" s="1017" t="s">
        <v>767</v>
      </c>
      <c r="H63" s="1017" t="s">
        <v>840</v>
      </c>
      <c r="I63" s="1321" t="s">
        <v>348</v>
      </c>
      <c r="J63" s="1017"/>
      <c r="K63" s="1017" t="s">
        <v>1099</v>
      </c>
      <c r="L63" s="1059" t="s">
        <v>916</v>
      </c>
      <c r="M63" s="1059" t="s">
        <v>5</v>
      </c>
      <c r="N63" s="1059">
        <v>44483</v>
      </c>
      <c r="O63" s="1016"/>
      <c r="P63" s="1060">
        <v>41.245610310461601</v>
      </c>
      <c r="Q63" s="1060">
        <v>-80.822972446284396</v>
      </c>
      <c r="R63" s="1085"/>
      <c r="S63" s="1062">
        <v>25000</v>
      </c>
      <c r="T63" s="1063" t="s">
        <v>959</v>
      </c>
      <c r="U63" s="1063" t="s">
        <v>344</v>
      </c>
      <c r="V63" s="1161" t="s">
        <v>348</v>
      </c>
      <c r="W63" s="1063" t="s">
        <v>352</v>
      </c>
      <c r="X63" s="1059" t="s">
        <v>350</v>
      </c>
      <c r="Y63" s="1059" t="s">
        <v>5</v>
      </c>
      <c r="Z63" s="1059" t="s">
        <v>7932</v>
      </c>
      <c r="AA63" s="1025">
        <v>46050</v>
      </c>
      <c r="AB63" s="1017" t="s">
        <v>10400</v>
      </c>
      <c r="AC63" s="1017" t="s">
        <v>10399</v>
      </c>
      <c r="AD63" s="1187" t="s">
        <v>354</v>
      </c>
      <c r="AE63" s="1059">
        <f t="shared" si="2"/>
        <v>22</v>
      </c>
      <c r="AF63"/>
      <c r="AG63" s="1"/>
      <c r="AH63" s="18"/>
      <c r="AI63" s="18"/>
    </row>
    <row r="64" spans="1:35" ht="58">
      <c r="A64" s="61">
        <v>2063</v>
      </c>
      <c r="B64" s="47" t="s">
        <v>161</v>
      </c>
      <c r="C64" s="47" t="s">
        <v>732</v>
      </c>
      <c r="D64" s="65" t="s">
        <v>1103</v>
      </c>
      <c r="E64" s="47" t="s">
        <v>176</v>
      </c>
      <c r="F64" s="65" t="s">
        <v>1104</v>
      </c>
      <c r="G64" s="47" t="s">
        <v>1049</v>
      </c>
      <c r="H64" s="65" t="s">
        <v>1105</v>
      </c>
      <c r="I64" s="393" t="s">
        <v>1106</v>
      </c>
      <c r="J64" s="65" t="s">
        <v>1107</v>
      </c>
      <c r="K64" s="65" t="s">
        <v>1070</v>
      </c>
      <c r="L64" s="58" t="s">
        <v>214</v>
      </c>
      <c r="M64" s="58" t="s">
        <v>6</v>
      </c>
      <c r="N64" s="58" t="s">
        <v>1108</v>
      </c>
      <c r="O64" s="47"/>
      <c r="P64" s="89">
        <v>44.2470523952177</v>
      </c>
      <c r="Q64" s="89">
        <v>-76.575666418957496</v>
      </c>
      <c r="R64" s="105">
        <v>5</v>
      </c>
      <c r="S64" s="394"/>
      <c r="T64" s="68"/>
      <c r="U64" s="65" t="s">
        <v>1103</v>
      </c>
      <c r="V64" s="393" t="s">
        <v>1106</v>
      </c>
      <c r="W64" s="65" t="s">
        <v>1070</v>
      </c>
      <c r="X64" s="58" t="s">
        <v>214</v>
      </c>
      <c r="Y64" s="58" t="s">
        <v>6</v>
      </c>
      <c r="Z64" s="58" t="s">
        <v>172</v>
      </c>
      <c r="AA64" s="59">
        <v>45339</v>
      </c>
      <c r="AB64" s="65" t="s">
        <v>313</v>
      </c>
      <c r="AC64" s="65"/>
      <c r="AD64" s="290" t="s">
        <v>1109</v>
      </c>
      <c r="AE64" s="58">
        <f t="shared" si="2"/>
        <v>21</v>
      </c>
      <c r="AF64" t="s">
        <v>1110</v>
      </c>
      <c r="AG64" s="1" t="s">
        <v>1111</v>
      </c>
      <c r="AH64" s="18"/>
      <c r="AI64" s="18"/>
    </row>
    <row r="65" spans="1:35" ht="80.25" customHeight="1">
      <c r="A65" s="61">
        <v>2064</v>
      </c>
      <c r="B65" s="1016" t="s">
        <v>392</v>
      </c>
      <c r="C65" s="1016" t="s">
        <v>732</v>
      </c>
      <c r="D65" s="1017" t="s">
        <v>1112</v>
      </c>
      <c r="E65" s="1016" t="s">
        <v>164</v>
      </c>
      <c r="F65" s="1017" t="s">
        <v>1113</v>
      </c>
      <c r="G65" s="1017" t="s">
        <v>799</v>
      </c>
      <c r="H65" s="1017" t="s">
        <v>800</v>
      </c>
      <c r="I65" s="1138" t="s">
        <v>1114</v>
      </c>
      <c r="J65" s="1017" t="s">
        <v>1115</v>
      </c>
      <c r="K65" s="1017" t="s">
        <v>1334</v>
      </c>
      <c r="L65" s="1059" t="s">
        <v>363</v>
      </c>
      <c r="M65" s="1084" t="s">
        <v>5</v>
      </c>
      <c r="N65" s="1059">
        <v>98072</v>
      </c>
      <c r="O65" s="1016" t="s">
        <v>1117</v>
      </c>
      <c r="P65" s="1060">
        <v>47.804716783481602</v>
      </c>
      <c r="Q65" s="1060">
        <v>-122.118126471601</v>
      </c>
      <c r="R65" s="1147">
        <v>200</v>
      </c>
      <c r="S65" s="1148">
        <v>4000</v>
      </c>
      <c r="T65" s="1063" t="s">
        <v>758</v>
      </c>
      <c r="U65" s="1017" t="s">
        <v>1118</v>
      </c>
      <c r="V65" s="1161" t="s">
        <v>1114</v>
      </c>
      <c r="W65" s="1063" t="s">
        <v>1116</v>
      </c>
      <c r="X65" s="1059" t="s">
        <v>363</v>
      </c>
      <c r="Y65" s="1059" t="s">
        <v>5</v>
      </c>
      <c r="Z65" s="1063" t="s">
        <v>8379</v>
      </c>
      <c r="AA65" s="1077" t="s">
        <v>11128</v>
      </c>
      <c r="AB65" s="1017" t="s">
        <v>1121</v>
      </c>
      <c r="AC65" s="1018" t="s">
        <v>11127</v>
      </c>
      <c r="AD65" s="1150" t="s">
        <v>1120</v>
      </c>
      <c r="AE65" s="1301">
        <f t="shared" si="2"/>
        <v>22</v>
      </c>
      <c r="AF65" s="191"/>
      <c r="AG65" s="100"/>
      <c r="AH65" s="191"/>
      <c r="AI65" s="18"/>
    </row>
    <row r="66" spans="1:35" s="876" customFormat="1" ht="72.5">
      <c r="A66" s="61">
        <v>2065</v>
      </c>
      <c r="B66" s="47" t="s">
        <v>174</v>
      </c>
      <c r="C66" s="47" t="s">
        <v>732</v>
      </c>
      <c r="D66" s="65" t="s">
        <v>1112</v>
      </c>
      <c r="E66" s="47" t="s">
        <v>164</v>
      </c>
      <c r="F66" s="65" t="s">
        <v>1113</v>
      </c>
      <c r="G66" s="65" t="s">
        <v>799</v>
      </c>
      <c r="H66" s="65" t="s">
        <v>800</v>
      </c>
      <c r="I66" s="213" t="s">
        <v>1114</v>
      </c>
      <c r="J66" s="65" t="s">
        <v>1115</v>
      </c>
      <c r="K66" s="65" t="s">
        <v>1116</v>
      </c>
      <c r="L66" s="58" t="s">
        <v>363</v>
      </c>
      <c r="M66" s="483" t="s">
        <v>5</v>
      </c>
      <c r="N66" s="58">
        <v>98072</v>
      </c>
      <c r="O66" s="47" t="s">
        <v>1117</v>
      </c>
      <c r="P66" s="89">
        <v>47.804716783481602</v>
      </c>
      <c r="Q66" s="89">
        <v>-122.118126471601</v>
      </c>
      <c r="R66" s="127" t="s">
        <v>8709</v>
      </c>
      <c r="S66" s="97">
        <v>120</v>
      </c>
      <c r="T66" s="68" t="s">
        <v>758</v>
      </c>
      <c r="U66" s="65" t="s">
        <v>1118</v>
      </c>
      <c r="V66" s="189" t="s">
        <v>1114</v>
      </c>
      <c r="W66" s="68" t="s">
        <v>1116</v>
      </c>
      <c r="X66" s="58" t="s">
        <v>363</v>
      </c>
      <c r="Y66" s="58" t="s">
        <v>5</v>
      </c>
      <c r="Z66" s="68" t="s">
        <v>8379</v>
      </c>
      <c r="AA66" s="119" t="s">
        <v>11121</v>
      </c>
      <c r="AB66" s="1" t="s">
        <v>1119</v>
      </c>
      <c r="AC66" s="7"/>
      <c r="AD66" s="100" t="s">
        <v>1120</v>
      </c>
      <c r="AE66" s="360">
        <f t="shared" si="2"/>
        <v>22</v>
      </c>
      <c r="AF66" s="191"/>
      <c r="AG66" s="100"/>
      <c r="AH66" s="191"/>
      <c r="AI66" s="18"/>
    </row>
    <row r="67" spans="1:35" ht="72.5">
      <c r="A67" s="61">
        <v>2066</v>
      </c>
      <c r="B67" s="1016" t="s">
        <v>198</v>
      </c>
      <c r="C67" s="1016" t="s">
        <v>732</v>
      </c>
      <c r="D67" s="1026" t="s">
        <v>1122</v>
      </c>
      <c r="E67" s="1016" t="s">
        <v>176</v>
      </c>
      <c r="F67" s="1017"/>
      <c r="G67" s="1026" t="s">
        <v>767</v>
      </c>
      <c r="H67" s="1026" t="s">
        <v>10402</v>
      </c>
      <c r="I67" s="1321" t="s">
        <v>1123</v>
      </c>
      <c r="J67" s="1017"/>
      <c r="K67" s="1017"/>
      <c r="L67" s="1059"/>
      <c r="M67" s="1084" t="s">
        <v>5</v>
      </c>
      <c r="N67" s="1059"/>
      <c r="O67" s="1059"/>
      <c r="P67" s="1059"/>
      <c r="Q67" s="1059"/>
      <c r="R67" s="1059"/>
      <c r="S67" s="1062"/>
      <c r="T67" s="1063"/>
      <c r="U67" s="1058" t="s">
        <v>1122</v>
      </c>
      <c r="V67" s="1134"/>
      <c r="W67" s="1017" t="s">
        <v>1124</v>
      </c>
      <c r="X67" s="1016"/>
      <c r="Y67" s="1016" t="s">
        <v>1125</v>
      </c>
      <c r="Z67" s="1059" t="s">
        <v>9493</v>
      </c>
      <c r="AA67" s="1025" t="s">
        <v>10401</v>
      </c>
      <c r="AB67" s="1017" t="s">
        <v>313</v>
      </c>
      <c r="AC67" s="1026" t="s">
        <v>10403</v>
      </c>
      <c r="AD67" s="1343" t="s">
        <v>7989</v>
      </c>
      <c r="AE67" s="1059">
        <f t="shared" si="2"/>
        <v>31</v>
      </c>
      <c r="AF67" s="1058" t="s">
        <v>1126</v>
      </c>
      <c r="AG67" s="1058" t="s">
        <v>1127</v>
      </c>
      <c r="AH67" s="1154" t="s">
        <v>1128</v>
      </c>
      <c r="AI67" s="18"/>
    </row>
    <row r="68" spans="1:35" ht="58">
      <c r="A68" s="61">
        <v>2067</v>
      </c>
      <c r="B68" s="1028" t="s">
        <v>10938</v>
      </c>
      <c r="C68" s="1028" t="s">
        <v>732</v>
      </c>
      <c r="D68" s="1029" t="s">
        <v>1129</v>
      </c>
      <c r="E68" s="1028" t="s">
        <v>164</v>
      </c>
      <c r="F68" s="1029" t="s">
        <v>1130</v>
      </c>
      <c r="G68" s="1029" t="s">
        <v>735</v>
      </c>
      <c r="H68" s="1029" t="s">
        <v>1131</v>
      </c>
      <c r="I68" s="1199" t="s">
        <v>1132</v>
      </c>
      <c r="J68" s="1029" t="s">
        <v>1133</v>
      </c>
      <c r="K68" s="1029" t="s">
        <v>491</v>
      </c>
      <c r="L68" s="1431" t="s">
        <v>487</v>
      </c>
      <c r="M68" s="1432" t="s">
        <v>5</v>
      </c>
      <c r="N68" s="1431">
        <v>63111</v>
      </c>
      <c r="O68" s="1028" t="s">
        <v>1134</v>
      </c>
      <c r="P68" s="1195">
        <v>38.547310113091498</v>
      </c>
      <c r="Q68" s="1195">
        <v>-90.268866638617695</v>
      </c>
      <c r="R68" s="1433" t="s">
        <v>8709</v>
      </c>
      <c r="S68" s="1434">
        <v>30000</v>
      </c>
      <c r="T68" s="1435" t="s">
        <v>1135</v>
      </c>
      <c r="U68" s="1029" t="s">
        <v>1136</v>
      </c>
      <c r="V68" s="1436" t="s">
        <v>1132</v>
      </c>
      <c r="W68" s="1029"/>
      <c r="X68" s="1028"/>
      <c r="Y68" s="1028" t="s">
        <v>1137</v>
      </c>
      <c r="Z68" s="1431" t="s">
        <v>172</v>
      </c>
      <c r="AA68" s="1036">
        <v>44892</v>
      </c>
      <c r="AB68" s="1202" t="s">
        <v>1138</v>
      </c>
      <c r="AC68" s="1029" t="s">
        <v>10404</v>
      </c>
      <c r="AD68" s="1437" t="s">
        <v>1139</v>
      </c>
      <c r="AE68" s="1533">
        <f t="shared" si="2"/>
        <v>30</v>
      </c>
      <c r="AF68" s="191"/>
      <c r="AG68" s="100"/>
      <c r="AH68" s="191"/>
      <c r="AI68" s="18"/>
    </row>
    <row r="69" spans="1:35" ht="72.5">
      <c r="A69" s="61">
        <v>2068</v>
      </c>
      <c r="B69" s="47" t="s">
        <v>174</v>
      </c>
      <c r="C69" s="47" t="s">
        <v>732</v>
      </c>
      <c r="D69" s="65" t="s">
        <v>6341</v>
      </c>
      <c r="E69" s="47" t="s">
        <v>176</v>
      </c>
      <c r="F69" s="65" t="s">
        <v>6341</v>
      </c>
      <c r="G69" s="65" t="s">
        <v>7826</v>
      </c>
      <c r="H69" s="65" t="s">
        <v>7878</v>
      </c>
      <c r="I69" s="496" t="s">
        <v>6342</v>
      </c>
      <c r="J69" s="65" t="s">
        <v>6343</v>
      </c>
      <c r="K69" s="65" t="s">
        <v>6344</v>
      </c>
      <c r="L69" s="58" t="s">
        <v>1357</v>
      </c>
      <c r="M69" s="483" t="s">
        <v>5</v>
      </c>
      <c r="N69" s="364">
        <v>8512</v>
      </c>
      <c r="O69" s="47"/>
      <c r="P69" s="89">
        <v>40.335189767472798</v>
      </c>
      <c r="Q69" s="89">
        <v>-74.476603016924301</v>
      </c>
      <c r="R69" s="93">
        <v>800</v>
      </c>
      <c r="S69" s="394"/>
      <c r="T69" s="65"/>
      <c r="U69" s="68" t="s">
        <v>6341</v>
      </c>
      <c r="V69" s="495" t="s">
        <v>6345</v>
      </c>
      <c r="W69" s="68" t="s">
        <v>6346</v>
      </c>
      <c r="X69" s="58" t="s">
        <v>1357</v>
      </c>
      <c r="Y69" s="58" t="s">
        <v>5</v>
      </c>
      <c r="Z69" s="90" t="s">
        <v>7759</v>
      </c>
      <c r="AA69" s="59" t="s">
        <v>7827</v>
      </c>
      <c r="AB69" s="65" t="s">
        <v>6342</v>
      </c>
      <c r="AC69" s="11"/>
      <c r="AD69" s="162" t="s">
        <v>6347</v>
      </c>
      <c r="AE69" s="357">
        <f t="shared" si="2"/>
        <v>30</v>
      </c>
      <c r="AF69" s="11"/>
      <c r="AG69" s="3"/>
      <c r="AH69" s="4"/>
      <c r="AI69" s="7"/>
    </row>
    <row r="70" spans="1:35" ht="43.5">
      <c r="A70" s="61">
        <v>2069</v>
      </c>
      <c r="B70" s="47" t="s">
        <v>198</v>
      </c>
      <c r="C70" s="47" t="s">
        <v>732</v>
      </c>
      <c r="D70" s="65" t="s">
        <v>1140</v>
      </c>
      <c r="E70" s="47" t="s">
        <v>164</v>
      </c>
      <c r="F70" s="65" t="s">
        <v>1141</v>
      </c>
      <c r="G70" s="7" t="s">
        <v>783</v>
      </c>
      <c r="H70" s="65" t="s">
        <v>869</v>
      </c>
      <c r="I70" s="213" t="s">
        <v>1142</v>
      </c>
      <c r="J70" s="65"/>
      <c r="K70" s="65" t="s">
        <v>1143</v>
      </c>
      <c r="L70" s="58" t="s">
        <v>182</v>
      </c>
      <c r="M70" s="483" t="s">
        <v>5</v>
      </c>
      <c r="N70" s="58">
        <v>89047</v>
      </c>
      <c r="O70" s="47" t="s">
        <v>1144</v>
      </c>
      <c r="P70" s="89">
        <v>37.830315255827799</v>
      </c>
      <c r="Q70" s="89">
        <v>-117.818983562173</v>
      </c>
      <c r="R70" s="127" t="s">
        <v>8718</v>
      </c>
      <c r="S70" s="97">
        <v>3630</v>
      </c>
      <c r="T70" s="68" t="s">
        <v>184</v>
      </c>
      <c r="U70" s="65" t="s">
        <v>1145</v>
      </c>
      <c r="V70" s="189" t="s">
        <v>1142</v>
      </c>
      <c r="W70" s="68" t="s">
        <v>1146</v>
      </c>
      <c r="X70" s="58" t="s">
        <v>603</v>
      </c>
      <c r="Y70" s="58" t="s">
        <v>246</v>
      </c>
      <c r="Z70" s="58" t="s">
        <v>172</v>
      </c>
      <c r="AA70" s="59">
        <v>44776</v>
      </c>
      <c r="AB70" s="65"/>
      <c r="AC70" s="65" t="s">
        <v>1148</v>
      </c>
      <c r="AD70" s="289" t="s">
        <v>1147</v>
      </c>
      <c r="AE70" s="360">
        <f t="shared" si="2"/>
        <v>22</v>
      </c>
      <c r="AF70" s="18"/>
      <c r="AG70" s="7"/>
      <c r="AH70" s="18"/>
      <c r="AI70" s="18"/>
    </row>
    <row r="71" spans="1:35" ht="75.5" customHeight="1">
      <c r="A71" s="61">
        <v>2070</v>
      </c>
      <c r="B71" s="47" t="s">
        <v>174</v>
      </c>
      <c r="C71" s="47" t="s">
        <v>732</v>
      </c>
      <c r="D71" s="65" t="s">
        <v>380</v>
      </c>
      <c r="E71" s="47" t="s">
        <v>176</v>
      </c>
      <c r="F71" s="65" t="s">
        <v>381</v>
      </c>
      <c r="G71" s="65" t="s">
        <v>767</v>
      </c>
      <c r="H71" s="65" t="s">
        <v>382</v>
      </c>
      <c r="I71" s="227" t="s">
        <v>383</v>
      </c>
      <c r="J71" s="65" t="s">
        <v>384</v>
      </c>
      <c r="K71" s="65" t="s">
        <v>385</v>
      </c>
      <c r="L71" s="58" t="s">
        <v>386</v>
      </c>
      <c r="M71" s="483" t="s">
        <v>5</v>
      </c>
      <c r="N71" s="58">
        <v>84601</v>
      </c>
      <c r="O71" s="47" t="s">
        <v>387</v>
      </c>
      <c r="P71" s="89">
        <v>40.224980320837297</v>
      </c>
      <c r="Q71" s="89">
        <v>-111.713837003827</v>
      </c>
      <c r="R71" s="127">
        <v>11</v>
      </c>
      <c r="S71" s="97">
        <v>2000</v>
      </c>
      <c r="T71" s="68" t="s">
        <v>388</v>
      </c>
      <c r="U71" s="65"/>
      <c r="V71" s="228" t="s">
        <v>383</v>
      </c>
      <c r="W71" s="65" t="s">
        <v>385</v>
      </c>
      <c r="X71" s="47" t="s">
        <v>386</v>
      </c>
      <c r="Y71" s="47" t="s">
        <v>5</v>
      </c>
      <c r="Z71" s="58" t="s">
        <v>172</v>
      </c>
      <c r="AA71" s="59">
        <v>45289</v>
      </c>
      <c r="AB71" s="65" t="s">
        <v>389</v>
      </c>
      <c r="AC71" s="65" t="s">
        <v>391</v>
      </c>
      <c r="AD71" s="162" t="s">
        <v>1149</v>
      </c>
      <c r="AE71" s="58">
        <f t="shared" si="2"/>
        <v>28</v>
      </c>
      <c r="AF71" s="18"/>
      <c r="AG71" s="7"/>
      <c r="AH71" s="18"/>
      <c r="AI71" s="18"/>
    </row>
    <row r="72" spans="1:35" ht="72.5">
      <c r="A72" s="61">
        <v>2071</v>
      </c>
      <c r="B72" s="1016" t="s">
        <v>198</v>
      </c>
      <c r="C72" s="1016" t="s">
        <v>732</v>
      </c>
      <c r="D72" s="1058" t="s">
        <v>10405</v>
      </c>
      <c r="E72" s="1016" t="s">
        <v>164</v>
      </c>
      <c r="F72" s="1058" t="s">
        <v>10406</v>
      </c>
      <c r="G72" s="1017" t="s">
        <v>6397</v>
      </c>
      <c r="H72" s="1017" t="s">
        <v>1131</v>
      </c>
      <c r="I72" s="1057" t="s">
        <v>1194</v>
      </c>
      <c r="J72" s="1017"/>
      <c r="K72" s="1017" t="s">
        <v>8178</v>
      </c>
      <c r="L72" s="1059" t="s">
        <v>436</v>
      </c>
      <c r="M72" s="1059" t="s">
        <v>5</v>
      </c>
      <c r="N72" s="1059"/>
      <c r="O72" s="1016"/>
      <c r="P72" s="1060">
        <v>43.234200000000001</v>
      </c>
      <c r="Q72" s="1060">
        <v>-86.248400000000004</v>
      </c>
      <c r="R72" s="1085" t="s">
        <v>8709</v>
      </c>
      <c r="S72" s="1062">
        <v>15000</v>
      </c>
      <c r="T72" s="1063" t="s">
        <v>758</v>
      </c>
      <c r="U72" s="1058" t="s">
        <v>10407</v>
      </c>
      <c r="V72" s="1134" t="s">
        <v>10408</v>
      </c>
      <c r="W72" s="1017" t="s">
        <v>10409</v>
      </c>
      <c r="X72" s="1016" t="s">
        <v>10410</v>
      </c>
      <c r="Y72" s="1016" t="s">
        <v>10411</v>
      </c>
      <c r="Z72" s="1059" t="s">
        <v>7932</v>
      </c>
      <c r="AA72" s="1025">
        <v>46056</v>
      </c>
      <c r="AB72" s="1017" t="s">
        <v>10412</v>
      </c>
      <c r="AC72" s="1017"/>
      <c r="AD72" s="1018" t="s">
        <v>10413</v>
      </c>
      <c r="AE72" s="1059">
        <f t="shared" si="2"/>
        <v>41</v>
      </c>
      <c r="AF72" s="1086"/>
      <c r="AG72" s="1026"/>
      <c r="AH72" s="1058"/>
      <c r="AI72" s="1086"/>
    </row>
    <row r="73" spans="1:35" ht="116">
      <c r="A73" s="61">
        <v>2072</v>
      </c>
      <c r="B73" s="47" t="s">
        <v>161</v>
      </c>
      <c r="C73" s="47" t="s">
        <v>732</v>
      </c>
      <c r="D73" s="65" t="s">
        <v>1150</v>
      </c>
      <c r="E73" s="47" t="s">
        <v>164</v>
      </c>
      <c r="F73" s="65" t="s">
        <v>1151</v>
      </c>
      <c r="G73" s="65" t="s">
        <v>783</v>
      </c>
      <c r="H73" s="65" t="s">
        <v>994</v>
      </c>
      <c r="I73" s="224" t="s">
        <v>1152</v>
      </c>
      <c r="J73" s="65" t="s">
        <v>1153</v>
      </c>
      <c r="K73" s="65" t="s">
        <v>1154</v>
      </c>
      <c r="L73" s="58" t="s">
        <v>1155</v>
      </c>
      <c r="M73" s="483" t="s">
        <v>5</v>
      </c>
      <c r="N73" s="58">
        <v>71730</v>
      </c>
      <c r="O73" s="47" t="s">
        <v>1156</v>
      </c>
      <c r="P73" s="89">
        <v>33.185832660226403</v>
      </c>
      <c r="Q73" s="89">
        <v>-92.700848931600802</v>
      </c>
      <c r="R73" s="127">
        <v>144</v>
      </c>
      <c r="S73" s="97">
        <v>1310</v>
      </c>
      <c r="T73" s="68" t="s">
        <v>184</v>
      </c>
      <c r="U73" s="65" t="s">
        <v>1157</v>
      </c>
      <c r="V73" s="362" t="s">
        <v>1158</v>
      </c>
      <c r="W73" s="65" t="s">
        <v>1159</v>
      </c>
      <c r="X73" s="47" t="s">
        <v>1160</v>
      </c>
      <c r="Y73" s="47" t="s">
        <v>1161</v>
      </c>
      <c r="Z73" s="58" t="s">
        <v>172</v>
      </c>
      <c r="AA73" s="59">
        <v>44776</v>
      </c>
      <c r="AB73" s="65" t="s">
        <v>1162</v>
      </c>
      <c r="AC73" s="65" t="s">
        <v>1164</v>
      </c>
      <c r="AD73" s="100" t="s">
        <v>1163</v>
      </c>
      <c r="AE73" s="360">
        <f t="shared" si="2"/>
        <v>28</v>
      </c>
      <c r="AF73" s="18"/>
      <c r="AG73" s="7"/>
      <c r="AH73" s="18"/>
      <c r="AI73" s="18"/>
    </row>
    <row r="74" spans="1:35" ht="101.5">
      <c r="A74" s="61">
        <v>2073</v>
      </c>
      <c r="B74" s="47" t="s">
        <v>161</v>
      </c>
      <c r="C74" s="47" t="s">
        <v>732</v>
      </c>
      <c r="D74" s="65" t="s">
        <v>1150</v>
      </c>
      <c r="E74" s="47" t="s">
        <v>164</v>
      </c>
      <c r="F74" s="68" t="s">
        <v>1165</v>
      </c>
      <c r="G74" s="7" t="s">
        <v>783</v>
      </c>
      <c r="H74" s="65" t="s">
        <v>994</v>
      </c>
      <c r="I74" s="213" t="s">
        <v>1152</v>
      </c>
      <c r="J74" s="65" t="s">
        <v>1166</v>
      </c>
      <c r="K74" s="65" t="s">
        <v>1154</v>
      </c>
      <c r="L74" s="58" t="s">
        <v>1155</v>
      </c>
      <c r="M74" s="483" t="s">
        <v>5</v>
      </c>
      <c r="N74" s="58">
        <v>71730</v>
      </c>
      <c r="O74" s="47" t="s">
        <v>1156</v>
      </c>
      <c r="P74" s="89">
        <v>33.112126097714601</v>
      </c>
      <c r="Q74" s="89">
        <v>-92.667783460438599</v>
      </c>
      <c r="R74" s="127">
        <v>143</v>
      </c>
      <c r="S74" s="97">
        <v>1310</v>
      </c>
      <c r="T74" s="68" t="s">
        <v>184</v>
      </c>
      <c r="U74" s="65" t="s">
        <v>1157</v>
      </c>
      <c r="V74" s="213" t="s">
        <v>1158</v>
      </c>
      <c r="W74" s="65" t="s">
        <v>1159</v>
      </c>
      <c r="X74" s="47" t="s">
        <v>1160</v>
      </c>
      <c r="Y74" s="47" t="s">
        <v>1161</v>
      </c>
      <c r="Z74" s="58" t="s">
        <v>172</v>
      </c>
      <c r="AA74" s="59">
        <v>44776</v>
      </c>
      <c r="AB74" s="65" t="s">
        <v>1167</v>
      </c>
      <c r="AC74" s="65" t="s">
        <v>1164</v>
      </c>
      <c r="AD74" s="100" t="s">
        <v>1163</v>
      </c>
      <c r="AE74" s="58">
        <f t="shared" si="2"/>
        <v>28</v>
      </c>
      <c r="AF74" s="18"/>
      <c r="AG74" s="7"/>
      <c r="AH74" s="18"/>
      <c r="AI74" s="18"/>
    </row>
    <row r="75" spans="1:35" ht="99.5" customHeight="1">
      <c r="A75" s="61">
        <v>2074</v>
      </c>
      <c r="B75" s="47" t="s">
        <v>161</v>
      </c>
      <c r="C75" s="47" t="s">
        <v>732</v>
      </c>
      <c r="D75" s="65" t="s">
        <v>1150</v>
      </c>
      <c r="E75" s="47" t="s">
        <v>164</v>
      </c>
      <c r="F75" s="68" t="s">
        <v>1168</v>
      </c>
      <c r="G75" s="7" t="s">
        <v>783</v>
      </c>
      <c r="H75" s="65" t="s">
        <v>994</v>
      </c>
      <c r="I75" s="213" t="s">
        <v>1169</v>
      </c>
      <c r="J75" s="65" t="s">
        <v>1170</v>
      </c>
      <c r="K75" s="65" t="s">
        <v>1171</v>
      </c>
      <c r="L75" s="58" t="s">
        <v>1155</v>
      </c>
      <c r="M75" s="483" t="s">
        <v>5</v>
      </c>
      <c r="N75" s="58">
        <v>71753</v>
      </c>
      <c r="O75" s="47" t="s">
        <v>1156</v>
      </c>
      <c r="P75" s="89">
        <v>33.184588450867203</v>
      </c>
      <c r="Q75" s="89">
        <v>-92.937015283719305</v>
      </c>
      <c r="R75" s="127">
        <v>143</v>
      </c>
      <c r="S75" s="97">
        <v>1310</v>
      </c>
      <c r="T75" s="68" t="s">
        <v>184</v>
      </c>
      <c r="U75" s="65" t="s">
        <v>1157</v>
      </c>
      <c r="V75" s="213" t="s">
        <v>1158</v>
      </c>
      <c r="W75" s="65" t="s">
        <v>1159</v>
      </c>
      <c r="X75" s="47" t="s">
        <v>1160</v>
      </c>
      <c r="Y75" s="47" t="s">
        <v>1161</v>
      </c>
      <c r="Z75" s="58" t="s">
        <v>172</v>
      </c>
      <c r="AA75" s="59">
        <v>44776</v>
      </c>
      <c r="AB75" s="65" t="s">
        <v>1172</v>
      </c>
      <c r="AC75" s="65" t="s">
        <v>1164</v>
      </c>
      <c r="AD75" s="100" t="s">
        <v>1173</v>
      </c>
      <c r="AE75" s="58">
        <f t="shared" si="2"/>
        <v>28</v>
      </c>
      <c r="AF75" s="18"/>
      <c r="AG75" s="7"/>
      <c r="AH75" s="18"/>
      <c r="AI75" s="18"/>
    </row>
    <row r="76" spans="1:35" ht="131.25" customHeight="1">
      <c r="A76" s="61">
        <v>2075</v>
      </c>
      <c r="B76" s="1016" t="s">
        <v>392</v>
      </c>
      <c r="C76" s="1016" t="s">
        <v>732</v>
      </c>
      <c r="D76" s="1017" t="s">
        <v>1174</v>
      </c>
      <c r="E76" s="1016" t="s">
        <v>164</v>
      </c>
      <c r="F76" s="1017" t="s">
        <v>1175</v>
      </c>
      <c r="G76" s="1017" t="s">
        <v>735</v>
      </c>
      <c r="H76" s="1017" t="s">
        <v>874</v>
      </c>
      <c r="I76" s="1138" t="s">
        <v>1176</v>
      </c>
      <c r="J76" s="1017" t="s">
        <v>1177</v>
      </c>
      <c r="K76" s="1017" t="s">
        <v>1178</v>
      </c>
      <c r="L76" s="1059" t="s">
        <v>308</v>
      </c>
      <c r="M76" s="1084" t="s">
        <v>5</v>
      </c>
      <c r="N76" s="1059"/>
      <c r="O76" s="1016"/>
      <c r="P76" s="1060">
        <v>37.0456814281372</v>
      </c>
      <c r="Q76" s="1323">
        <v>-87.306930454824297</v>
      </c>
      <c r="R76" s="1147" t="s">
        <v>8719</v>
      </c>
      <c r="S76" s="1148">
        <v>60000</v>
      </c>
      <c r="T76" s="1063" t="s">
        <v>743</v>
      </c>
      <c r="U76" s="1017" t="s">
        <v>1174</v>
      </c>
      <c r="V76" s="1161" t="s">
        <v>1176</v>
      </c>
      <c r="W76" s="1017" t="s">
        <v>1179</v>
      </c>
      <c r="X76" s="1016" t="s">
        <v>1180</v>
      </c>
      <c r="Y76" s="1016" t="s">
        <v>1011</v>
      </c>
      <c r="Z76" s="1059" t="s">
        <v>8379</v>
      </c>
      <c r="AA76" s="1025" t="s">
        <v>10414</v>
      </c>
      <c r="AB76" s="1017" t="s">
        <v>1181</v>
      </c>
      <c r="AC76" s="1017" t="s">
        <v>10415</v>
      </c>
      <c r="AD76" s="1159" t="s">
        <v>1182</v>
      </c>
      <c r="AE76" s="1059">
        <f t="shared" si="2"/>
        <v>18</v>
      </c>
      <c r="AF76" s="18"/>
      <c r="AG76" s="7"/>
      <c r="AH76" s="18"/>
      <c r="AI76" s="18"/>
    </row>
    <row r="77" spans="1:35" ht="43.5">
      <c r="A77" s="61">
        <v>2076</v>
      </c>
      <c r="B77" s="61" t="s">
        <v>161</v>
      </c>
      <c r="C77" s="47" t="s">
        <v>732</v>
      </c>
      <c r="D77" s="92" t="s">
        <v>1183</v>
      </c>
      <c r="E77" s="61" t="s">
        <v>164</v>
      </c>
      <c r="F77" s="92" t="s">
        <v>1183</v>
      </c>
      <c r="G77" s="65" t="s">
        <v>767</v>
      </c>
      <c r="H77" s="92" t="s">
        <v>7</v>
      </c>
      <c r="I77" s="211" t="s">
        <v>1184</v>
      </c>
      <c r="J77" s="92" t="s">
        <v>1185</v>
      </c>
      <c r="K77" s="92" t="s">
        <v>1186</v>
      </c>
      <c r="L77" s="203" t="s">
        <v>308</v>
      </c>
      <c r="M77" s="483" t="s">
        <v>5</v>
      </c>
      <c r="N77" s="203">
        <v>38501</v>
      </c>
      <c r="O77" s="61" t="s">
        <v>1187</v>
      </c>
      <c r="P77" s="89">
        <v>36.200000000000003</v>
      </c>
      <c r="Q77" s="89">
        <v>-86</v>
      </c>
      <c r="R77" s="127">
        <v>2</v>
      </c>
      <c r="S77" s="97"/>
      <c r="T77" s="68"/>
      <c r="U77" s="128" t="s">
        <v>1183</v>
      </c>
      <c r="V77" s="211" t="s">
        <v>1184</v>
      </c>
      <c r="W77" s="92" t="s">
        <v>1186</v>
      </c>
      <c r="X77" s="61" t="s">
        <v>308</v>
      </c>
      <c r="Y77" s="61" t="s">
        <v>5</v>
      </c>
      <c r="Z77" s="203" t="s">
        <v>172</v>
      </c>
      <c r="AA77" s="59">
        <v>44891</v>
      </c>
      <c r="AB77" s="210" t="s">
        <v>1188</v>
      </c>
      <c r="AC77" s="65"/>
      <c r="AD77" s="7" t="s">
        <v>1189</v>
      </c>
      <c r="AE77" s="58">
        <f t="shared" si="2"/>
        <v>23</v>
      </c>
      <c r="AF77" s="18"/>
      <c r="AG77" s="7"/>
      <c r="AH77" s="18"/>
      <c r="AI77" s="18"/>
    </row>
    <row r="78" spans="1:35" ht="72.5">
      <c r="A78" s="61">
        <v>2077</v>
      </c>
      <c r="B78" s="1016" t="s">
        <v>198</v>
      </c>
      <c r="C78" s="1016" t="s">
        <v>732</v>
      </c>
      <c r="D78" s="1017" t="s">
        <v>11170</v>
      </c>
      <c r="E78" s="1016" t="s">
        <v>164</v>
      </c>
      <c r="F78" s="1058" t="s">
        <v>11171</v>
      </c>
      <c r="G78" s="1017" t="s">
        <v>9096</v>
      </c>
      <c r="H78" s="1017" t="s">
        <v>8405</v>
      </c>
      <c r="I78" s="1321" t="s">
        <v>11172</v>
      </c>
      <c r="J78" s="1017"/>
      <c r="K78" s="1017" t="s">
        <v>11159</v>
      </c>
      <c r="L78" s="1059" t="s">
        <v>386</v>
      </c>
      <c r="M78" s="1084" t="s">
        <v>5</v>
      </c>
      <c r="N78" s="1059"/>
      <c r="O78" s="1016"/>
      <c r="P78" s="1060">
        <v>41.505510309696803</v>
      </c>
      <c r="Q78" s="1060">
        <v>-113.112417007856</v>
      </c>
      <c r="R78" s="1085"/>
      <c r="S78" s="1062">
        <v>5000</v>
      </c>
      <c r="T78" s="1063" t="s">
        <v>758</v>
      </c>
      <c r="U78" s="1017" t="s">
        <v>11170</v>
      </c>
      <c r="V78" s="1134" t="s">
        <v>11173</v>
      </c>
      <c r="W78" s="1017" t="s">
        <v>416</v>
      </c>
      <c r="X78" s="1016" t="s">
        <v>170</v>
      </c>
      <c r="Y78" s="1016" t="s">
        <v>5</v>
      </c>
      <c r="Z78" s="1059" t="s">
        <v>7932</v>
      </c>
      <c r="AA78" s="1025">
        <v>46093</v>
      </c>
      <c r="AB78" s="1078" t="s">
        <v>11175</v>
      </c>
      <c r="AC78" s="1017" t="s">
        <v>11176</v>
      </c>
      <c r="AD78" s="1343" t="s">
        <v>11174</v>
      </c>
      <c r="AE78" s="1059">
        <f t="shared" si="2"/>
        <v>25</v>
      </c>
      <c r="AF78" s="18"/>
      <c r="AG78" s="878"/>
      <c r="AH78" s="18"/>
      <c r="AI78" s="18"/>
    </row>
    <row r="79" spans="1:35" ht="72.5">
      <c r="A79" s="61">
        <v>2078</v>
      </c>
      <c r="B79" s="1016" t="s">
        <v>161</v>
      </c>
      <c r="C79" s="1016" t="s">
        <v>732</v>
      </c>
      <c r="D79" s="1017" t="s">
        <v>6338</v>
      </c>
      <c r="E79" s="1016" t="s">
        <v>176</v>
      </c>
      <c r="F79" s="1017" t="s">
        <v>6338</v>
      </c>
      <c r="G79" s="1017" t="s">
        <v>6397</v>
      </c>
      <c r="H79" s="1017" t="s">
        <v>8053</v>
      </c>
      <c r="I79" s="1076" t="s">
        <v>6339</v>
      </c>
      <c r="J79" s="1017" t="s">
        <v>6340</v>
      </c>
      <c r="K79" s="1017" t="s">
        <v>792</v>
      </c>
      <c r="L79" s="1059" t="s">
        <v>170</v>
      </c>
      <c r="M79" s="1059" t="s">
        <v>5</v>
      </c>
      <c r="N79" s="1059">
        <v>91016</v>
      </c>
      <c r="O79" s="1016"/>
      <c r="P79" s="1060">
        <v>34.1404</v>
      </c>
      <c r="Q79" s="1060">
        <v>-117.99209999999999</v>
      </c>
      <c r="R79" s="1234">
        <v>10</v>
      </c>
      <c r="S79" s="1235"/>
      <c r="T79" s="1017"/>
      <c r="U79" s="1017" t="s">
        <v>6338</v>
      </c>
      <c r="V79" s="1063" t="s">
        <v>6339</v>
      </c>
      <c r="W79" s="1063" t="s">
        <v>792</v>
      </c>
      <c r="X79" s="1059" t="s">
        <v>170</v>
      </c>
      <c r="Y79" s="1059" t="s">
        <v>5</v>
      </c>
      <c r="Z79" s="1064" t="s">
        <v>9805</v>
      </c>
      <c r="AA79" s="1025" t="s">
        <v>9860</v>
      </c>
      <c r="AB79" s="1017" t="s">
        <v>6339</v>
      </c>
      <c r="AC79" s="1017"/>
      <c r="AD79" s="1187" t="s">
        <v>8052</v>
      </c>
      <c r="AE79" s="1059">
        <f t="shared" si="2"/>
        <v>28</v>
      </c>
      <c r="AF79" s="1086"/>
      <c r="AG79" s="1087"/>
      <c r="AH79" s="1086"/>
      <c r="AI79" s="1086"/>
    </row>
    <row r="80" spans="1:35" ht="58">
      <c r="A80" s="61">
        <v>2079</v>
      </c>
      <c r="B80" s="47" t="s">
        <v>392</v>
      </c>
      <c r="C80" s="47" t="s">
        <v>732</v>
      </c>
      <c r="D80" s="65" t="s">
        <v>426</v>
      </c>
      <c r="E80" s="47" t="s">
        <v>164</v>
      </c>
      <c r="F80" s="65" t="s">
        <v>1190</v>
      </c>
      <c r="G80" s="7" t="s">
        <v>783</v>
      </c>
      <c r="H80" s="65" t="s">
        <v>994</v>
      </c>
      <c r="I80" s="213" t="s">
        <v>422</v>
      </c>
      <c r="J80" s="65" t="s">
        <v>423</v>
      </c>
      <c r="K80" s="65" t="s">
        <v>424</v>
      </c>
      <c r="L80" s="58" t="s">
        <v>182</v>
      </c>
      <c r="M80" s="483" t="s">
        <v>5</v>
      </c>
      <c r="N80" s="58"/>
      <c r="O80" s="47" t="s">
        <v>425</v>
      </c>
      <c r="P80" s="89">
        <v>41.569975461099098</v>
      </c>
      <c r="Q80" s="89">
        <v>-117.785810940654</v>
      </c>
      <c r="R80" s="127">
        <v>65</v>
      </c>
      <c r="S80" s="97">
        <v>5640</v>
      </c>
      <c r="T80" s="68" t="s">
        <v>184</v>
      </c>
      <c r="U80" s="65" t="s">
        <v>426</v>
      </c>
      <c r="V80" s="213" t="s">
        <v>422</v>
      </c>
      <c r="W80" s="68" t="s">
        <v>226</v>
      </c>
      <c r="X80" s="58" t="s">
        <v>227</v>
      </c>
      <c r="Y80" s="58" t="s">
        <v>6</v>
      </c>
      <c r="Z80" s="58" t="s">
        <v>172</v>
      </c>
      <c r="AA80" s="59">
        <v>44776</v>
      </c>
      <c r="AB80" s="65" t="s">
        <v>428</v>
      </c>
      <c r="AC80" s="65" t="s">
        <v>430</v>
      </c>
      <c r="AD80" s="290" t="s">
        <v>1191</v>
      </c>
      <c r="AE80" s="58">
        <f t="shared" si="2"/>
        <v>24</v>
      </c>
      <c r="AF80" s="18"/>
      <c r="AG80" s="7"/>
      <c r="AH80" s="18"/>
      <c r="AI80" s="18"/>
    </row>
    <row r="81" spans="1:35" ht="72.5">
      <c r="A81" s="61">
        <v>2080</v>
      </c>
      <c r="B81" s="1016" t="s">
        <v>392</v>
      </c>
      <c r="C81" s="1016" t="s">
        <v>732</v>
      </c>
      <c r="D81" s="1017" t="s">
        <v>9094</v>
      </c>
      <c r="E81" s="1016" t="s">
        <v>164</v>
      </c>
      <c r="F81" s="1017" t="s">
        <v>9095</v>
      </c>
      <c r="G81" s="1017" t="s">
        <v>6397</v>
      </c>
      <c r="H81" s="1017" t="s">
        <v>6389</v>
      </c>
      <c r="I81" s="1057" t="s">
        <v>9097</v>
      </c>
      <c r="J81" s="1058" t="s">
        <v>9098</v>
      </c>
      <c r="K81" s="1017" t="s">
        <v>9099</v>
      </c>
      <c r="L81" s="1059" t="s">
        <v>227</v>
      </c>
      <c r="M81" s="1084" t="s">
        <v>6</v>
      </c>
      <c r="N81" s="1088" t="s">
        <v>9100</v>
      </c>
      <c r="O81" s="1088" t="s">
        <v>9101</v>
      </c>
      <c r="P81" s="1058">
        <v>49.143500000000003</v>
      </c>
      <c r="Q81" s="1058">
        <v>-123.0645</v>
      </c>
      <c r="R81" s="1085">
        <v>52</v>
      </c>
      <c r="S81" s="1062">
        <v>1000</v>
      </c>
      <c r="T81" s="1063" t="s">
        <v>758</v>
      </c>
      <c r="U81" s="1017" t="s">
        <v>9094</v>
      </c>
      <c r="V81" s="1057" t="s">
        <v>9097</v>
      </c>
      <c r="W81" s="1017" t="s">
        <v>226</v>
      </c>
      <c r="X81" s="1016" t="s">
        <v>227</v>
      </c>
      <c r="Y81" s="1016" t="s">
        <v>6</v>
      </c>
      <c r="Z81" s="1059" t="s">
        <v>7932</v>
      </c>
      <c r="AA81" s="1025" t="s">
        <v>9443</v>
      </c>
      <c r="AB81" s="1078" t="s">
        <v>9102</v>
      </c>
      <c r="AC81" s="1017"/>
      <c r="AD81" s="1343" t="s">
        <v>9103</v>
      </c>
      <c r="AE81" s="1059">
        <f t="shared" ref="AE81:AE112" si="3">IF(LEN(TRIM(AD81))=0,0,LEN(TRIM(AD81))-LEN(SUBSTITUTE(AD81," ",""))+1)</f>
        <v>27</v>
      </c>
      <c r="AF81" s="1058" t="s">
        <v>9444</v>
      </c>
      <c r="AG81" s="1058" t="s">
        <v>9445</v>
      </c>
      <c r="AH81" s="1058" t="s">
        <v>9446</v>
      </c>
      <c r="AI81" s="1086"/>
    </row>
    <row r="82" spans="1:35" ht="87">
      <c r="A82" s="61">
        <v>2081</v>
      </c>
      <c r="B82" s="1016" t="s">
        <v>198</v>
      </c>
      <c r="C82" s="1016" t="s">
        <v>732</v>
      </c>
      <c r="D82" s="1017" t="s">
        <v>9094</v>
      </c>
      <c r="E82" s="1016" t="s">
        <v>164</v>
      </c>
      <c r="F82" s="1017"/>
      <c r="G82" s="1017" t="s">
        <v>9096</v>
      </c>
      <c r="H82" s="1017" t="s">
        <v>6389</v>
      </c>
      <c r="I82" s="1057" t="s">
        <v>9097</v>
      </c>
      <c r="J82" s="1017"/>
      <c r="K82" s="1017"/>
      <c r="L82" s="1059"/>
      <c r="M82" s="1084" t="s">
        <v>6</v>
      </c>
      <c r="N82" s="1059"/>
      <c r="O82" s="1016" t="s">
        <v>9101</v>
      </c>
      <c r="P82" s="1060"/>
      <c r="Q82" s="1060"/>
      <c r="R82" s="1085"/>
      <c r="S82" s="1062">
        <v>20000</v>
      </c>
      <c r="T82" s="1063" t="s">
        <v>758</v>
      </c>
      <c r="U82" s="1017" t="s">
        <v>9094</v>
      </c>
      <c r="V82" s="1057" t="s">
        <v>9097</v>
      </c>
      <c r="W82" s="1017" t="s">
        <v>226</v>
      </c>
      <c r="X82" s="1016" t="s">
        <v>227</v>
      </c>
      <c r="Y82" s="1016" t="s">
        <v>6</v>
      </c>
      <c r="Z82" s="1059" t="s">
        <v>7932</v>
      </c>
      <c r="AA82" s="1025">
        <v>45867</v>
      </c>
      <c r="AB82" s="1078" t="s">
        <v>9104</v>
      </c>
      <c r="AC82" s="1017" t="s">
        <v>9105</v>
      </c>
      <c r="AD82" s="1343" t="s">
        <v>9103</v>
      </c>
      <c r="AE82" s="1059">
        <f t="shared" si="3"/>
        <v>27</v>
      </c>
      <c r="AF82" s="1086"/>
      <c r="AG82" s="1087"/>
      <c r="AH82" s="1086"/>
      <c r="AI82" s="1086"/>
    </row>
    <row r="83" spans="1:35" ht="58">
      <c r="A83" s="61">
        <v>2082</v>
      </c>
      <c r="B83" s="47" t="s">
        <v>198</v>
      </c>
      <c r="C83" s="47" t="s">
        <v>732</v>
      </c>
      <c r="D83" s="65" t="s">
        <v>8223</v>
      </c>
      <c r="E83" s="47" t="s">
        <v>176</v>
      </c>
      <c r="F83" s="65" t="s">
        <v>8223</v>
      </c>
      <c r="G83" s="65" t="s">
        <v>783</v>
      </c>
      <c r="H83" s="65" t="s">
        <v>6161</v>
      </c>
      <c r="I83" s="393" t="s">
        <v>8176</v>
      </c>
      <c r="J83" s="65"/>
      <c r="K83" s="65" t="s">
        <v>5045</v>
      </c>
      <c r="L83" s="58" t="s">
        <v>772</v>
      </c>
      <c r="M83" s="483" t="s">
        <v>5</v>
      </c>
      <c r="N83" s="58"/>
      <c r="O83" s="47"/>
      <c r="P83" s="723">
        <v>30.257695300000002</v>
      </c>
      <c r="Q83" s="723">
        <v>-91.087979200000007</v>
      </c>
      <c r="R83" s="105" t="s">
        <v>8701</v>
      </c>
      <c r="S83" s="394"/>
      <c r="T83" s="68"/>
      <c r="U83" s="65"/>
      <c r="V83" s="495"/>
      <c r="W83" s="65"/>
      <c r="X83" s="47"/>
      <c r="Y83" s="47"/>
      <c r="Z83" s="58" t="s">
        <v>7853</v>
      </c>
      <c r="AA83" s="59">
        <v>45468</v>
      </c>
      <c r="AB83" s="302" t="s">
        <v>6107</v>
      </c>
      <c r="AC83" s="65"/>
      <c r="AD83" s="290" t="s">
        <v>8222</v>
      </c>
      <c r="AE83" s="58">
        <f t="shared" si="3"/>
        <v>28</v>
      </c>
      <c r="AF83" s="18"/>
      <c r="AG83" s="7"/>
      <c r="AH83" s="18"/>
      <c r="AI83" s="18"/>
    </row>
    <row r="84" spans="1:35" ht="116">
      <c r="A84" s="61">
        <v>2083</v>
      </c>
      <c r="B84" s="47" t="s">
        <v>174</v>
      </c>
      <c r="C84" s="47" t="s">
        <v>732</v>
      </c>
      <c r="D84" s="65" t="s">
        <v>6407</v>
      </c>
      <c r="E84" s="47" t="s">
        <v>176</v>
      </c>
      <c r="F84" s="65" t="s">
        <v>6407</v>
      </c>
      <c r="G84" s="65" t="s">
        <v>6408</v>
      </c>
      <c r="H84" s="65" t="s">
        <v>7833</v>
      </c>
      <c r="I84" s="393" t="s">
        <v>6409</v>
      </c>
      <c r="J84" s="65" t="s">
        <v>6410</v>
      </c>
      <c r="K84" s="65" t="s">
        <v>1334</v>
      </c>
      <c r="L84" s="58" t="s">
        <v>363</v>
      </c>
      <c r="M84" s="483" t="s">
        <v>5</v>
      </c>
      <c r="N84" s="58">
        <v>98837</v>
      </c>
      <c r="O84" s="47"/>
      <c r="P84" s="89">
        <v>47.203187898107501</v>
      </c>
      <c r="Q84" s="89">
        <v>-119.294413185899</v>
      </c>
      <c r="R84" s="105">
        <v>500</v>
      </c>
      <c r="S84" s="394"/>
      <c r="T84" s="68"/>
      <c r="U84" s="65" t="s">
        <v>6411</v>
      </c>
      <c r="V84" s="495" t="s">
        <v>6409</v>
      </c>
      <c r="W84" s="65" t="s">
        <v>1334</v>
      </c>
      <c r="X84" s="47" t="s">
        <v>363</v>
      </c>
      <c r="Y84" s="47" t="s">
        <v>5</v>
      </c>
      <c r="Z84" s="58" t="s">
        <v>312</v>
      </c>
      <c r="AA84" s="59">
        <v>45504</v>
      </c>
      <c r="AB84" s="65" t="s">
        <v>6409</v>
      </c>
      <c r="AC84" s="65"/>
      <c r="AD84" s="290" t="s">
        <v>6412</v>
      </c>
      <c r="AE84" s="58">
        <f t="shared" si="3"/>
        <v>21</v>
      </c>
      <c r="AF84" s="18"/>
      <c r="AG84" s="7"/>
      <c r="AH84" s="18"/>
      <c r="AI84" s="7" t="s">
        <v>6413</v>
      </c>
    </row>
    <row r="85" spans="1:35" ht="72.5">
      <c r="A85" s="61">
        <v>2084</v>
      </c>
      <c r="B85" s="449" t="s">
        <v>174</v>
      </c>
      <c r="C85" s="449" t="s">
        <v>732</v>
      </c>
      <c r="D85" s="231" t="s">
        <v>8301</v>
      </c>
      <c r="E85" s="449" t="s">
        <v>164</v>
      </c>
      <c r="F85" s="231" t="s">
        <v>8302</v>
      </c>
      <c r="G85" s="231" t="s">
        <v>799</v>
      </c>
      <c r="H85" s="231" t="s">
        <v>8303</v>
      </c>
      <c r="I85" s="868" t="s">
        <v>8305</v>
      </c>
      <c r="J85" s="456" t="s">
        <v>8306</v>
      </c>
      <c r="K85" s="231" t="s">
        <v>986</v>
      </c>
      <c r="L85" s="751" t="s">
        <v>987</v>
      </c>
      <c r="M85" s="869" t="s">
        <v>5</v>
      </c>
      <c r="N85" s="870">
        <v>53209</v>
      </c>
      <c r="O85" s="870" t="s">
        <v>8307</v>
      </c>
      <c r="P85" s="230">
        <v>43.127640076415702</v>
      </c>
      <c r="Q85" s="230">
        <v>-87.949142146299394</v>
      </c>
      <c r="R85" s="871"/>
      <c r="S85" s="456">
        <v>250</v>
      </c>
      <c r="T85" s="872" t="s">
        <v>8308</v>
      </c>
      <c r="U85" s="231" t="s">
        <v>8309</v>
      </c>
      <c r="V85" s="456" t="s">
        <v>8310</v>
      </c>
      <c r="W85" s="231" t="s">
        <v>7303</v>
      </c>
      <c r="X85" s="449" t="s">
        <v>1293</v>
      </c>
      <c r="Y85" s="449" t="s">
        <v>907</v>
      </c>
      <c r="Z85" s="751" t="s">
        <v>7932</v>
      </c>
      <c r="AA85" s="447">
        <v>45584</v>
      </c>
      <c r="AB85" s="873" t="s">
        <v>8304</v>
      </c>
      <c r="AC85" s="231" t="s">
        <v>5219</v>
      </c>
      <c r="AD85" s="1344" t="s">
        <v>8311</v>
      </c>
      <c r="AE85" s="751">
        <f t="shared" si="3"/>
        <v>22</v>
      </c>
      <c r="AF85" s="874" t="s">
        <v>8312</v>
      </c>
      <c r="AG85" s="875" t="s">
        <v>8313</v>
      </c>
      <c r="AH85" s="874" t="s">
        <v>8314</v>
      </c>
      <c r="AI85" s="874"/>
    </row>
    <row r="86" spans="1:35" ht="72.5">
      <c r="A86" s="61">
        <v>2085</v>
      </c>
      <c r="B86" s="47" t="s">
        <v>198</v>
      </c>
      <c r="C86" s="47" t="s">
        <v>732</v>
      </c>
      <c r="D86" s="65" t="s">
        <v>482</v>
      </c>
      <c r="E86" s="47" t="s">
        <v>164</v>
      </c>
      <c r="F86" s="65" t="s">
        <v>483</v>
      </c>
      <c r="G86" s="7" t="s">
        <v>873</v>
      </c>
      <c r="H86" s="65" t="s">
        <v>898</v>
      </c>
      <c r="I86" s="213" t="s">
        <v>484</v>
      </c>
      <c r="J86" s="65" t="s">
        <v>485</v>
      </c>
      <c r="K86" s="65" t="s">
        <v>486</v>
      </c>
      <c r="L86" s="58" t="s">
        <v>487</v>
      </c>
      <c r="M86" s="483" t="s">
        <v>5</v>
      </c>
      <c r="N86" s="58">
        <v>63645</v>
      </c>
      <c r="O86" s="47"/>
      <c r="P86" s="89">
        <v>37.5650966269463</v>
      </c>
      <c r="Q86" s="89">
        <v>-90.292589459047704</v>
      </c>
      <c r="R86" s="127" t="s">
        <v>8693</v>
      </c>
      <c r="S86" s="97"/>
      <c r="T86" s="65"/>
      <c r="U86" s="68" t="s">
        <v>489</v>
      </c>
      <c r="V86" s="213" t="s">
        <v>490</v>
      </c>
      <c r="W86" s="68" t="s">
        <v>491</v>
      </c>
      <c r="X86" s="58" t="s">
        <v>487</v>
      </c>
      <c r="Y86" s="58" t="s">
        <v>5</v>
      </c>
      <c r="Z86" s="58" t="s">
        <v>172</v>
      </c>
      <c r="AA86" s="59">
        <v>45094</v>
      </c>
      <c r="AB86" s="65" t="s">
        <v>492</v>
      </c>
      <c r="AC86" s="65" t="s">
        <v>494</v>
      </c>
      <c r="AD86" s="290" t="s">
        <v>1192</v>
      </c>
      <c r="AE86" s="58">
        <f t="shared" si="3"/>
        <v>35</v>
      </c>
      <c r="AF86" s="18"/>
      <c r="AG86" s="7"/>
      <c r="AH86" s="18"/>
      <c r="AI86" s="18"/>
    </row>
    <row r="87" spans="1:35" ht="43.5">
      <c r="A87" s="61">
        <v>2086</v>
      </c>
      <c r="B87" s="47" t="s">
        <v>161</v>
      </c>
      <c r="C87" s="47" t="s">
        <v>732</v>
      </c>
      <c r="D87" s="65" t="s">
        <v>1193</v>
      </c>
      <c r="E87" s="47" t="s">
        <v>164</v>
      </c>
      <c r="F87" s="65" t="s">
        <v>1193</v>
      </c>
      <c r="G87" s="65" t="s">
        <v>735</v>
      </c>
      <c r="H87" s="65" t="s">
        <v>1131</v>
      </c>
      <c r="I87" s="302" t="s">
        <v>1194</v>
      </c>
      <c r="J87" s="65" t="s">
        <v>1195</v>
      </c>
      <c r="K87" s="65" t="s">
        <v>1196</v>
      </c>
      <c r="L87" s="58" t="s">
        <v>170</v>
      </c>
      <c r="M87" s="483" t="s">
        <v>5</v>
      </c>
      <c r="N87" s="58">
        <v>94043</v>
      </c>
      <c r="O87" s="47"/>
      <c r="P87" s="89">
        <v>37.408885467002101</v>
      </c>
      <c r="Q87" s="89">
        <v>-122.079895300811</v>
      </c>
      <c r="R87" s="127">
        <v>30</v>
      </c>
      <c r="S87" s="97"/>
      <c r="T87" s="68"/>
      <c r="U87" s="128" t="s">
        <v>1193</v>
      </c>
      <c r="V87" s="498" t="s">
        <v>1194</v>
      </c>
      <c r="W87" s="65" t="s">
        <v>1196</v>
      </c>
      <c r="X87" s="47" t="s">
        <v>170</v>
      </c>
      <c r="Y87" s="47" t="s">
        <v>5</v>
      </c>
      <c r="Z87" s="58" t="s">
        <v>312</v>
      </c>
      <c r="AA87" s="59">
        <v>45474</v>
      </c>
      <c r="AB87" s="65" t="s">
        <v>1197</v>
      </c>
      <c r="AC87" s="119" t="s">
        <v>11126</v>
      </c>
      <c r="AD87" s="290" t="s">
        <v>1198</v>
      </c>
      <c r="AE87" s="58">
        <f t="shared" si="3"/>
        <v>18</v>
      </c>
      <c r="AF87" s="18"/>
      <c r="AG87" s="7"/>
      <c r="AH87" s="18"/>
      <c r="AI87" s="18"/>
    </row>
    <row r="88" spans="1:35" ht="58">
      <c r="A88" s="61">
        <v>2087</v>
      </c>
      <c r="B88" s="1016" t="s">
        <v>174</v>
      </c>
      <c r="C88" s="1016" t="s">
        <v>732</v>
      </c>
      <c r="D88" s="1017" t="s">
        <v>1199</v>
      </c>
      <c r="E88" s="1016" t="s">
        <v>176</v>
      </c>
      <c r="F88" s="1017" t="s">
        <v>1200</v>
      </c>
      <c r="G88" s="1017" t="s">
        <v>735</v>
      </c>
      <c r="H88" s="1017" t="s">
        <v>1131</v>
      </c>
      <c r="I88" s="1138" t="s">
        <v>1201</v>
      </c>
      <c r="J88" s="1017" t="s">
        <v>6374</v>
      </c>
      <c r="K88" s="1017" t="s">
        <v>1203</v>
      </c>
      <c r="L88" s="1059" t="s">
        <v>149</v>
      </c>
      <c r="M88" s="1059" t="s">
        <v>6</v>
      </c>
      <c r="N88" s="1059" t="s">
        <v>1204</v>
      </c>
      <c r="O88" s="1016" t="s">
        <v>1205</v>
      </c>
      <c r="P88" s="1060">
        <v>45.374029274095101</v>
      </c>
      <c r="Q88" s="1060">
        <v>-73.6736126926168</v>
      </c>
      <c r="R88" s="1147" t="s">
        <v>8700</v>
      </c>
      <c r="S88" s="1148">
        <v>200</v>
      </c>
      <c r="T88" s="1063" t="s">
        <v>743</v>
      </c>
      <c r="U88" s="1179" t="s">
        <v>1206</v>
      </c>
      <c r="V88" s="1161" t="s">
        <v>1201</v>
      </c>
      <c r="W88" s="1017" t="s">
        <v>1207</v>
      </c>
      <c r="X88" s="1016" t="s">
        <v>227</v>
      </c>
      <c r="Y88" s="1016" t="s">
        <v>6</v>
      </c>
      <c r="Z88" s="1059" t="s">
        <v>8379</v>
      </c>
      <c r="AA88" s="1025" t="s">
        <v>10422</v>
      </c>
      <c r="AB88" s="1063" t="s">
        <v>1208</v>
      </c>
      <c r="AC88" s="1017" t="s">
        <v>11053</v>
      </c>
      <c r="AD88" s="1018" t="s">
        <v>1209</v>
      </c>
      <c r="AE88" s="1059">
        <f t="shared" si="3"/>
        <v>30</v>
      </c>
      <c r="AF88" s="18"/>
      <c r="AG88" s="7"/>
      <c r="AH88" s="18"/>
      <c r="AI88" s="18"/>
    </row>
    <row r="89" spans="1:35" ht="43.5">
      <c r="A89" s="61">
        <v>2088</v>
      </c>
      <c r="B89" s="1016" t="s">
        <v>198</v>
      </c>
      <c r="C89" s="1016" t="s">
        <v>732</v>
      </c>
      <c r="D89" s="1017" t="s">
        <v>1210</v>
      </c>
      <c r="E89" s="1016" t="s">
        <v>164</v>
      </c>
      <c r="F89" s="1058" t="s">
        <v>10424</v>
      </c>
      <c r="G89" s="1017" t="s">
        <v>767</v>
      </c>
      <c r="H89" s="1017" t="s">
        <v>4707</v>
      </c>
      <c r="I89" s="1302" t="s">
        <v>1212</v>
      </c>
      <c r="J89" s="1058" t="s">
        <v>10425</v>
      </c>
      <c r="K89" s="1017" t="s">
        <v>8181</v>
      </c>
      <c r="L89" s="1059" t="s">
        <v>436</v>
      </c>
      <c r="M89" s="1059" t="s">
        <v>5</v>
      </c>
      <c r="N89" s="1059">
        <v>48505</v>
      </c>
      <c r="O89" s="1016"/>
      <c r="P89" s="1060">
        <v>43.045000000000002</v>
      </c>
      <c r="Q89" s="1060">
        <v>-83.692999999999998</v>
      </c>
      <c r="R89" s="1147" t="s">
        <v>8709</v>
      </c>
      <c r="S89" s="1148">
        <v>2500</v>
      </c>
      <c r="T89" s="1063" t="s">
        <v>758</v>
      </c>
      <c r="U89" s="1179" t="s">
        <v>1210</v>
      </c>
      <c r="V89" s="1161" t="s">
        <v>1212</v>
      </c>
      <c r="W89" s="1017" t="s">
        <v>835</v>
      </c>
      <c r="X89" s="1016" t="s">
        <v>836</v>
      </c>
      <c r="Y89" s="1016" t="s">
        <v>5</v>
      </c>
      <c r="Z89" s="1059" t="s">
        <v>7932</v>
      </c>
      <c r="AA89" s="1025">
        <v>46056</v>
      </c>
      <c r="AB89" s="1017" t="s">
        <v>10427</v>
      </c>
      <c r="AC89" s="1017" t="s">
        <v>10426</v>
      </c>
      <c r="AD89" s="1608" t="s">
        <v>11359</v>
      </c>
      <c r="AE89" s="1059">
        <f t="shared" si="3"/>
        <v>21</v>
      </c>
      <c r="AF89" s="18"/>
      <c r="AG89" s="7"/>
      <c r="AH89" s="18"/>
      <c r="AI89" s="18"/>
    </row>
    <row r="90" spans="1:35" ht="87">
      <c r="A90" s="61">
        <v>2089</v>
      </c>
      <c r="B90" s="47" t="s">
        <v>198</v>
      </c>
      <c r="C90" s="47" t="s">
        <v>732</v>
      </c>
      <c r="D90" s="65" t="s">
        <v>1210</v>
      </c>
      <c r="E90" s="47" t="s">
        <v>164</v>
      </c>
      <c r="F90" s="65" t="s">
        <v>1211</v>
      </c>
      <c r="G90" s="65" t="s">
        <v>767</v>
      </c>
      <c r="H90" s="65" t="s">
        <v>4707</v>
      </c>
      <c r="I90" s="213" t="s">
        <v>1212</v>
      </c>
      <c r="J90" s="65" t="s">
        <v>1213</v>
      </c>
      <c r="K90" s="65" t="s">
        <v>835</v>
      </c>
      <c r="L90" s="58" t="s">
        <v>836</v>
      </c>
      <c r="M90" s="483" t="s">
        <v>5</v>
      </c>
      <c r="N90" s="58">
        <v>60616</v>
      </c>
      <c r="O90" s="47" t="s">
        <v>1214</v>
      </c>
      <c r="P90" s="89">
        <v>41.832362236698501</v>
      </c>
      <c r="Q90" s="89">
        <v>-87.628315088795205</v>
      </c>
      <c r="R90" s="127" t="s">
        <v>8720</v>
      </c>
      <c r="S90" s="127">
        <v>35</v>
      </c>
      <c r="T90" s="68" t="s">
        <v>1215</v>
      </c>
      <c r="U90" s="129" t="s">
        <v>1210</v>
      </c>
      <c r="V90" s="189" t="s">
        <v>1212</v>
      </c>
      <c r="W90" s="65" t="s">
        <v>835</v>
      </c>
      <c r="X90" s="47" t="s">
        <v>836</v>
      </c>
      <c r="Y90" s="47" t="s">
        <v>5</v>
      </c>
      <c r="Z90" s="58" t="s">
        <v>172</v>
      </c>
      <c r="AA90" s="59">
        <v>45092</v>
      </c>
      <c r="AB90" s="7" t="s">
        <v>1216</v>
      </c>
      <c r="AC90" s="65" t="s">
        <v>1218</v>
      </c>
      <c r="AD90" s="290" t="s">
        <v>1217</v>
      </c>
      <c r="AE90" s="58">
        <f t="shared" si="3"/>
        <v>21</v>
      </c>
      <c r="AF90" s="18"/>
      <c r="AG90" s="7"/>
      <c r="AH90" s="18"/>
      <c r="AI90" s="18"/>
    </row>
    <row r="91" spans="1:35" s="18" customFormat="1" ht="58">
      <c r="A91" s="61">
        <v>2090</v>
      </c>
      <c r="B91" s="47" t="s">
        <v>161</v>
      </c>
      <c r="C91" s="47" t="s">
        <v>732</v>
      </c>
      <c r="D91" s="65" t="s">
        <v>1219</v>
      </c>
      <c r="E91" s="47" t="s">
        <v>176</v>
      </c>
      <c r="F91" s="65" t="s">
        <v>1219</v>
      </c>
      <c r="G91" s="65" t="s">
        <v>767</v>
      </c>
      <c r="H91" s="65" t="s">
        <v>840</v>
      </c>
      <c r="I91" s="213" t="s">
        <v>1220</v>
      </c>
      <c r="J91" s="65" t="s">
        <v>1221</v>
      </c>
      <c r="K91" s="65" t="s">
        <v>1222</v>
      </c>
      <c r="L91" s="58" t="s">
        <v>170</v>
      </c>
      <c r="M91" s="483" t="s">
        <v>5</v>
      </c>
      <c r="N91" s="58">
        <v>90025</v>
      </c>
      <c r="O91" s="47" t="s">
        <v>1223</v>
      </c>
      <c r="P91" s="89">
        <v>34.043774911117701</v>
      </c>
      <c r="Q91" s="89">
        <v>-118.467491629726</v>
      </c>
      <c r="R91" s="127">
        <v>97</v>
      </c>
      <c r="S91" s="97"/>
      <c r="T91" s="68"/>
      <c r="U91" s="65" t="s">
        <v>1219</v>
      </c>
      <c r="V91" s="189" t="s">
        <v>1220</v>
      </c>
      <c r="W91" s="68" t="s">
        <v>1222</v>
      </c>
      <c r="X91" s="58" t="s">
        <v>170</v>
      </c>
      <c r="Y91" s="58" t="s">
        <v>5</v>
      </c>
      <c r="Z91" s="58" t="s">
        <v>172</v>
      </c>
      <c r="AA91" s="59">
        <v>44776</v>
      </c>
      <c r="AB91" s="65" t="s">
        <v>1227</v>
      </c>
      <c r="AC91" s="68"/>
      <c r="AD91" s="290" t="s">
        <v>1225</v>
      </c>
      <c r="AE91" s="58">
        <f t="shared" si="3"/>
        <v>18</v>
      </c>
      <c r="AG91" s="7"/>
    </row>
    <row r="92" spans="1:35" ht="43.5">
      <c r="A92" s="61">
        <v>2091</v>
      </c>
      <c r="B92" s="47" t="s">
        <v>161</v>
      </c>
      <c r="C92" s="47" t="s">
        <v>732</v>
      </c>
      <c r="D92" s="65" t="s">
        <v>1219</v>
      </c>
      <c r="E92" s="47" t="s">
        <v>176</v>
      </c>
      <c r="F92" s="65" t="s">
        <v>1219</v>
      </c>
      <c r="G92" s="65" t="s">
        <v>767</v>
      </c>
      <c r="H92" s="65" t="s">
        <v>7</v>
      </c>
      <c r="I92" s="213" t="s">
        <v>1220</v>
      </c>
      <c r="J92" s="65" t="s">
        <v>1221</v>
      </c>
      <c r="K92" s="65" t="s">
        <v>1222</v>
      </c>
      <c r="L92" s="58" t="s">
        <v>170</v>
      </c>
      <c r="M92" s="483" t="s">
        <v>5</v>
      </c>
      <c r="N92" s="58">
        <v>90025</v>
      </c>
      <c r="O92" s="47" t="s">
        <v>1223</v>
      </c>
      <c r="P92" s="89">
        <v>34.043757131072297</v>
      </c>
      <c r="Q92" s="89">
        <v>-118.46755600274101</v>
      </c>
      <c r="R92" s="127">
        <v>23</v>
      </c>
      <c r="S92" s="97"/>
      <c r="T92" s="68"/>
      <c r="U92" s="128" t="s">
        <v>1219</v>
      </c>
      <c r="V92" s="189" t="s">
        <v>1220</v>
      </c>
      <c r="W92" s="65" t="s">
        <v>1222</v>
      </c>
      <c r="X92" s="47" t="s">
        <v>170</v>
      </c>
      <c r="Y92" s="47" t="s">
        <v>5</v>
      </c>
      <c r="Z92" s="58" t="s">
        <v>172</v>
      </c>
      <c r="AA92" s="59">
        <v>44891</v>
      </c>
      <c r="AB92" s="18" t="s">
        <v>1224</v>
      </c>
      <c r="AC92" s="59" t="s">
        <v>1226</v>
      </c>
      <c r="AD92" s="290" t="s">
        <v>1225</v>
      </c>
      <c r="AE92" s="58">
        <f t="shared" si="3"/>
        <v>18</v>
      </c>
      <c r="AF92" s="18"/>
      <c r="AG92" s="7"/>
      <c r="AH92" s="18"/>
      <c r="AI92" s="18"/>
    </row>
    <row r="93" spans="1:35" ht="87">
      <c r="A93" s="61">
        <v>2092</v>
      </c>
      <c r="B93" s="1016" t="s">
        <v>174</v>
      </c>
      <c r="C93" s="1016" t="s">
        <v>732</v>
      </c>
      <c r="D93" s="1017" t="s">
        <v>10428</v>
      </c>
      <c r="E93" s="1016" t="s">
        <v>164</v>
      </c>
      <c r="F93" s="1026" t="s">
        <v>10429</v>
      </c>
      <c r="G93" s="1017" t="s">
        <v>6397</v>
      </c>
      <c r="H93" s="1026" t="s">
        <v>10430</v>
      </c>
      <c r="I93" s="1145" t="s">
        <v>4428</v>
      </c>
      <c r="J93" s="1058" t="s">
        <v>5089</v>
      </c>
      <c r="K93" s="1017" t="s">
        <v>4430</v>
      </c>
      <c r="L93" s="1059" t="s">
        <v>1357</v>
      </c>
      <c r="M93" s="1059" t="s">
        <v>5</v>
      </c>
      <c r="N93" s="1084" t="s">
        <v>4431</v>
      </c>
      <c r="O93" s="1016" t="s">
        <v>4432</v>
      </c>
      <c r="P93" s="1060">
        <v>40.542900000000003</v>
      </c>
      <c r="Q93" s="1060">
        <v>-74.551599999999993</v>
      </c>
      <c r="R93" s="1085">
        <v>30</v>
      </c>
      <c r="S93" s="1062">
        <v>2000</v>
      </c>
      <c r="T93" s="1063" t="s">
        <v>758</v>
      </c>
      <c r="U93" s="1017" t="s">
        <v>10428</v>
      </c>
      <c r="V93" s="1134" t="s">
        <v>4428</v>
      </c>
      <c r="W93" s="1017" t="s">
        <v>4430</v>
      </c>
      <c r="X93" s="1016" t="s">
        <v>1357</v>
      </c>
      <c r="Y93" s="1016" t="s">
        <v>5</v>
      </c>
      <c r="Z93" s="1059" t="s">
        <v>7932</v>
      </c>
      <c r="AA93" s="1025">
        <v>46056</v>
      </c>
      <c r="AB93" s="1138" t="s">
        <v>10431</v>
      </c>
      <c r="AC93" s="1017"/>
      <c r="AD93" s="1343" t="s">
        <v>10432</v>
      </c>
      <c r="AE93" s="1059">
        <f t="shared" si="3"/>
        <v>35</v>
      </c>
      <c r="AF93" s="1086"/>
      <c r="AG93" s="1026"/>
      <c r="AH93" s="1058"/>
      <c r="AI93" s="1086"/>
    </row>
    <row r="94" spans="1:35" ht="87">
      <c r="A94" s="61">
        <v>2093</v>
      </c>
      <c r="B94" s="1016" t="s">
        <v>174</v>
      </c>
      <c r="C94" s="1016" t="s">
        <v>732</v>
      </c>
      <c r="D94" s="1017" t="s">
        <v>10428</v>
      </c>
      <c r="E94" s="1016" t="s">
        <v>164</v>
      </c>
      <c r="F94" s="1026" t="s">
        <v>10433</v>
      </c>
      <c r="G94" s="1017" t="s">
        <v>799</v>
      </c>
      <c r="H94" s="1017" t="s">
        <v>466</v>
      </c>
      <c r="I94" s="1145" t="s">
        <v>4428</v>
      </c>
      <c r="J94" s="1017" t="s">
        <v>5089</v>
      </c>
      <c r="K94" s="1017" t="s">
        <v>4430</v>
      </c>
      <c r="L94" s="1059" t="s">
        <v>1357</v>
      </c>
      <c r="M94" s="1059" t="s">
        <v>5</v>
      </c>
      <c r="N94" s="1084" t="s">
        <v>4431</v>
      </c>
      <c r="O94" s="1016" t="s">
        <v>4432</v>
      </c>
      <c r="P94" s="1060">
        <v>40.542900000000003</v>
      </c>
      <c r="Q94" s="1060">
        <v>-74.551599999999993</v>
      </c>
      <c r="R94" s="1085">
        <v>30</v>
      </c>
      <c r="S94" s="1062"/>
      <c r="T94" s="1063"/>
      <c r="U94" s="1017" t="s">
        <v>10428</v>
      </c>
      <c r="V94" s="1134" t="s">
        <v>4428</v>
      </c>
      <c r="W94" s="1017" t="s">
        <v>4430</v>
      </c>
      <c r="X94" s="1016" t="s">
        <v>1357</v>
      </c>
      <c r="Y94" s="1016" t="s">
        <v>5</v>
      </c>
      <c r="Z94" s="1059" t="s">
        <v>7932</v>
      </c>
      <c r="AA94" s="1025">
        <v>46056</v>
      </c>
      <c r="AB94" s="1138" t="s">
        <v>10434</v>
      </c>
      <c r="AC94" s="1017"/>
      <c r="AD94" s="1343" t="s">
        <v>10432</v>
      </c>
      <c r="AE94" s="1059">
        <f t="shared" si="3"/>
        <v>35</v>
      </c>
      <c r="AF94" s="1086"/>
      <c r="AG94" s="1026"/>
      <c r="AH94" s="1058"/>
      <c r="AI94" s="1086"/>
    </row>
    <row r="95" spans="1:35" ht="101.5">
      <c r="A95" s="61">
        <v>2094</v>
      </c>
      <c r="B95" s="1016" t="s">
        <v>198</v>
      </c>
      <c r="C95" s="1016" t="s">
        <v>732</v>
      </c>
      <c r="D95" s="1017" t="s">
        <v>10969</v>
      </c>
      <c r="E95" s="1016" t="s">
        <v>164</v>
      </c>
      <c r="F95" s="1017" t="s">
        <v>1228</v>
      </c>
      <c r="G95" s="1018" t="s">
        <v>783</v>
      </c>
      <c r="H95" s="1017" t="s">
        <v>869</v>
      </c>
      <c r="I95" s="1138" t="s">
        <v>518</v>
      </c>
      <c r="J95" s="1017" t="s">
        <v>901</v>
      </c>
      <c r="K95" s="1017" t="s">
        <v>901</v>
      </c>
      <c r="L95" s="1059" t="s">
        <v>149</v>
      </c>
      <c r="M95" s="1059" t="s">
        <v>6</v>
      </c>
      <c r="N95" s="1059"/>
      <c r="O95" s="1016" t="s">
        <v>521</v>
      </c>
      <c r="P95" s="1060">
        <v>46.364110441834001</v>
      </c>
      <c r="Q95" s="1060">
        <v>-72.393053931178002</v>
      </c>
      <c r="R95" s="1147">
        <v>69</v>
      </c>
      <c r="S95" s="1148">
        <v>20000</v>
      </c>
      <c r="T95" s="1063" t="s">
        <v>866</v>
      </c>
      <c r="U95" s="1017" t="s">
        <v>8376</v>
      </c>
      <c r="V95" s="1138" t="s">
        <v>1229</v>
      </c>
      <c r="W95" s="1017" t="s">
        <v>8377</v>
      </c>
      <c r="X95" s="1059" t="s">
        <v>149</v>
      </c>
      <c r="Y95" s="1059" t="s">
        <v>8378</v>
      </c>
      <c r="Z95" s="1016" t="s">
        <v>8379</v>
      </c>
      <c r="AA95" s="1025" t="s">
        <v>10971</v>
      </c>
      <c r="AB95" s="1017" t="s">
        <v>10972</v>
      </c>
      <c r="AC95" s="1017" t="s">
        <v>10970</v>
      </c>
      <c r="AD95" s="1159" t="s">
        <v>8969</v>
      </c>
      <c r="AE95" s="1059">
        <f t="shared" si="3"/>
        <v>27</v>
      </c>
      <c r="AF95" s="18"/>
      <c r="AG95" s="7"/>
      <c r="AH95" s="18"/>
      <c r="AI95" s="18"/>
    </row>
    <row r="96" spans="1:35" ht="116">
      <c r="A96" s="61">
        <v>2095</v>
      </c>
      <c r="B96" s="47" t="s">
        <v>174</v>
      </c>
      <c r="C96" s="47" t="s">
        <v>732</v>
      </c>
      <c r="D96" s="65" t="s">
        <v>7848</v>
      </c>
      <c r="E96" s="47" t="s">
        <v>164</v>
      </c>
      <c r="F96" s="65" t="s">
        <v>8242</v>
      </c>
      <c r="G96" s="65" t="s">
        <v>7849</v>
      </c>
      <c r="H96" s="65" t="s">
        <v>7879</v>
      </c>
      <c r="I96" s="496" t="s">
        <v>6363</v>
      </c>
      <c r="J96" s="65" t="s">
        <v>6364</v>
      </c>
      <c r="K96" s="65" t="s">
        <v>6365</v>
      </c>
      <c r="L96" s="58" t="s">
        <v>4810</v>
      </c>
      <c r="M96" s="483" t="s">
        <v>5</v>
      </c>
      <c r="N96" s="58">
        <v>19901</v>
      </c>
      <c r="O96" s="47" t="s">
        <v>6366</v>
      </c>
      <c r="P96" s="89">
        <v>39.156746047269799</v>
      </c>
      <c r="Q96" s="89">
        <v>-75.524203686508201</v>
      </c>
      <c r="R96" s="93"/>
      <c r="S96" s="394"/>
      <c r="T96" s="65"/>
      <c r="U96" s="65" t="s">
        <v>6362</v>
      </c>
      <c r="V96" s="495" t="s">
        <v>6363</v>
      </c>
      <c r="W96" s="497" t="s">
        <v>7845</v>
      </c>
      <c r="X96" s="58" t="s">
        <v>7846</v>
      </c>
      <c r="Y96" s="58" t="s">
        <v>7847</v>
      </c>
      <c r="Z96" s="90" t="s">
        <v>7759</v>
      </c>
      <c r="AA96" s="59" t="s">
        <v>7836</v>
      </c>
      <c r="AB96" s="65" t="s">
        <v>6363</v>
      </c>
      <c r="AD96" s="162" t="s">
        <v>8033</v>
      </c>
      <c r="AE96" s="47">
        <f t="shared" si="3"/>
        <v>26</v>
      </c>
      <c r="AF96" s="11"/>
      <c r="AG96" s="3"/>
      <c r="AH96" s="4"/>
      <c r="AI96" s="7" t="s">
        <v>6367</v>
      </c>
    </row>
    <row r="97" spans="1:35" s="18" customFormat="1" ht="78" customHeight="1">
      <c r="A97" s="61">
        <v>2096</v>
      </c>
      <c r="B97" s="1016" t="s">
        <v>198</v>
      </c>
      <c r="C97" s="1016" t="s">
        <v>732</v>
      </c>
      <c r="D97" s="1017" t="s">
        <v>560</v>
      </c>
      <c r="E97" s="1016" t="s">
        <v>164</v>
      </c>
      <c r="F97" s="1058" t="s">
        <v>10435</v>
      </c>
      <c r="G97" s="1017" t="s">
        <v>1049</v>
      </c>
      <c r="H97" s="1017" t="s">
        <v>10416</v>
      </c>
      <c r="I97" s="1145" t="s">
        <v>558</v>
      </c>
      <c r="J97" s="1058" t="s">
        <v>10436</v>
      </c>
      <c r="K97" s="1058" t="s">
        <v>10437</v>
      </c>
      <c r="L97" s="1059" t="s">
        <v>149</v>
      </c>
      <c r="M97" s="1059" t="s">
        <v>6</v>
      </c>
      <c r="N97" s="1084" t="s">
        <v>10438</v>
      </c>
      <c r="O97" s="1016" t="s">
        <v>10439</v>
      </c>
      <c r="P97" s="1060">
        <v>49.231200000000001</v>
      </c>
      <c r="Q97" s="1060">
        <v>-68.140799999999999</v>
      </c>
      <c r="R97" s="1085"/>
      <c r="S97" s="1062">
        <v>50000</v>
      </c>
      <c r="T97" s="1063" t="s">
        <v>758</v>
      </c>
      <c r="U97" s="1017" t="s">
        <v>560</v>
      </c>
      <c r="V97" s="1161" t="s">
        <v>558</v>
      </c>
      <c r="W97" s="1063" t="s">
        <v>561</v>
      </c>
      <c r="X97" s="1059" t="s">
        <v>214</v>
      </c>
      <c r="Y97" s="1059" t="s">
        <v>6</v>
      </c>
      <c r="Z97" s="1059" t="s">
        <v>7932</v>
      </c>
      <c r="AA97" s="1025">
        <v>46056</v>
      </c>
      <c r="AB97" s="1078" t="s">
        <v>10440</v>
      </c>
      <c r="AC97" s="1017" t="s">
        <v>11110</v>
      </c>
      <c r="AD97" s="1346" t="s">
        <v>564</v>
      </c>
      <c r="AE97" s="1059">
        <f t="shared" si="3"/>
        <v>22</v>
      </c>
      <c r="AF97" s="1086"/>
      <c r="AG97" s="1026"/>
      <c r="AH97" s="1058"/>
      <c r="AI97" s="1086"/>
    </row>
    <row r="98" spans="1:35" ht="145">
      <c r="A98" s="61">
        <v>2097</v>
      </c>
      <c r="B98" s="1016" t="s">
        <v>198</v>
      </c>
      <c r="C98" s="1016" t="s">
        <v>732</v>
      </c>
      <c r="D98" s="1017" t="s">
        <v>577</v>
      </c>
      <c r="E98" s="1016" t="s">
        <v>164</v>
      </c>
      <c r="F98" s="1026" t="s">
        <v>9526</v>
      </c>
      <c r="G98" s="1017" t="s">
        <v>767</v>
      </c>
      <c r="H98" s="1017" t="s">
        <v>840</v>
      </c>
      <c r="I98" s="1076" t="s">
        <v>1230</v>
      </c>
      <c r="J98" s="1017" t="s">
        <v>9527</v>
      </c>
      <c r="K98" s="1017" t="s">
        <v>901</v>
      </c>
      <c r="L98" s="1059" t="s">
        <v>149</v>
      </c>
      <c r="M98" s="1059" t="s">
        <v>6</v>
      </c>
      <c r="N98" s="1059" t="s">
        <v>9528</v>
      </c>
      <c r="O98" s="1016" t="s">
        <v>582</v>
      </c>
      <c r="P98" s="1060">
        <v>46.333100000000002</v>
      </c>
      <c r="Q98" s="1060">
        <v>-72.235399999999998</v>
      </c>
      <c r="R98" s="1147">
        <v>89</v>
      </c>
      <c r="S98" s="1148">
        <v>44000</v>
      </c>
      <c r="T98" s="1017" t="s">
        <v>1231</v>
      </c>
      <c r="U98" s="1017" t="s">
        <v>577</v>
      </c>
      <c r="V98" s="1076" t="s">
        <v>583</v>
      </c>
      <c r="W98" s="1058" t="s">
        <v>580</v>
      </c>
      <c r="X98" s="1059" t="s">
        <v>149</v>
      </c>
      <c r="Y98" s="1059" t="s">
        <v>6</v>
      </c>
      <c r="Z98" s="1059" t="s">
        <v>8379</v>
      </c>
      <c r="AA98" s="1025" t="s">
        <v>10441</v>
      </c>
      <c r="AB98" s="1017" t="s">
        <v>9529</v>
      </c>
      <c r="AC98" s="1017" t="s">
        <v>11123</v>
      </c>
      <c r="AD98" s="1159" t="s">
        <v>1232</v>
      </c>
      <c r="AE98" s="1059">
        <f t="shared" si="3"/>
        <v>20</v>
      </c>
      <c r="AF98" s="1058" t="s">
        <v>9523</v>
      </c>
      <c r="AG98" s="1058" t="s">
        <v>9524</v>
      </c>
      <c r="AH98" s="1086" t="s">
        <v>9525</v>
      </c>
      <c r="AI98" s="1086"/>
    </row>
    <row r="99" spans="1:35" ht="58.5" thickBot="1">
      <c r="A99" s="61">
        <v>2098</v>
      </c>
      <c r="B99" s="47" t="s">
        <v>174</v>
      </c>
      <c r="C99" s="47" t="s">
        <v>732</v>
      </c>
      <c r="D99" s="65" t="s">
        <v>1233</v>
      </c>
      <c r="E99" s="47" t="s">
        <v>164</v>
      </c>
      <c r="F99" s="65" t="s">
        <v>1234</v>
      </c>
      <c r="G99" s="65" t="s">
        <v>799</v>
      </c>
      <c r="H99" s="65" t="s">
        <v>840</v>
      </c>
      <c r="I99" s="213" t="s">
        <v>1235</v>
      </c>
      <c r="J99" s="65" t="s">
        <v>1236</v>
      </c>
      <c r="K99" s="65" t="s">
        <v>1237</v>
      </c>
      <c r="L99" s="58" t="s">
        <v>308</v>
      </c>
      <c r="M99" s="483" t="s">
        <v>5</v>
      </c>
      <c r="N99" s="58">
        <v>37408</v>
      </c>
      <c r="O99" s="47" t="s">
        <v>1238</v>
      </c>
      <c r="P99" s="89">
        <v>35.0388653826694</v>
      </c>
      <c r="Q99" s="89">
        <v>-85.324031516251495</v>
      </c>
      <c r="R99" s="127">
        <v>200</v>
      </c>
      <c r="S99" s="97">
        <v>2000</v>
      </c>
      <c r="T99" s="68" t="s">
        <v>1239</v>
      </c>
      <c r="U99" s="65" t="s">
        <v>1240</v>
      </c>
      <c r="V99" s="189" t="s">
        <v>1235</v>
      </c>
      <c r="W99" s="65" t="s">
        <v>244</v>
      </c>
      <c r="X99" s="47" t="s">
        <v>1241</v>
      </c>
      <c r="Y99" s="47" t="s">
        <v>246</v>
      </c>
      <c r="Z99" s="58" t="s">
        <v>172</v>
      </c>
      <c r="AA99" s="59">
        <v>45209</v>
      </c>
      <c r="AB99" s="65" t="s">
        <v>1242</v>
      </c>
      <c r="AC99" s="65" t="s">
        <v>1244</v>
      </c>
      <c r="AD99" s="290" t="s">
        <v>1243</v>
      </c>
      <c r="AE99" s="58">
        <f t="shared" si="3"/>
        <v>21</v>
      </c>
      <c r="AF99" s="18"/>
      <c r="AG99" s="7"/>
      <c r="AH99" s="18"/>
      <c r="AI99" s="18"/>
    </row>
    <row r="100" spans="1:35" ht="58.5" thickBot="1">
      <c r="A100" s="61">
        <v>2099</v>
      </c>
      <c r="B100" s="237" t="s">
        <v>392</v>
      </c>
      <c r="C100" s="237" t="s">
        <v>732</v>
      </c>
      <c r="D100" s="236" t="s">
        <v>1233</v>
      </c>
      <c r="E100" s="237" t="s">
        <v>164</v>
      </c>
      <c r="F100" s="65" t="s">
        <v>1234</v>
      </c>
      <c r="G100" s="236" t="s">
        <v>799</v>
      </c>
      <c r="H100" s="236" t="s">
        <v>840</v>
      </c>
      <c r="I100" s="312" t="s">
        <v>1235</v>
      </c>
      <c r="J100" s="236" t="s">
        <v>1236</v>
      </c>
      <c r="K100" s="65" t="s">
        <v>1237</v>
      </c>
      <c r="L100" s="234" t="s">
        <v>308</v>
      </c>
      <c r="M100" s="484" t="s">
        <v>5</v>
      </c>
      <c r="N100" s="58">
        <v>37408</v>
      </c>
      <c r="O100" s="47" t="s">
        <v>1238</v>
      </c>
      <c r="P100" s="316">
        <v>35.0388653826694</v>
      </c>
      <c r="Q100" s="316">
        <v>-85.324031516251495</v>
      </c>
      <c r="R100" s="331" t="s">
        <v>8701</v>
      </c>
      <c r="S100" s="319">
        <v>18000</v>
      </c>
      <c r="T100" s="233" t="s">
        <v>1239</v>
      </c>
      <c r="U100" s="236" t="s">
        <v>1240</v>
      </c>
      <c r="V100" s="323" t="s">
        <v>1235</v>
      </c>
      <c r="W100" s="236" t="s">
        <v>244</v>
      </c>
      <c r="X100" s="237" t="s">
        <v>1241</v>
      </c>
      <c r="Y100" s="237" t="s">
        <v>246</v>
      </c>
      <c r="Z100" s="234" t="s">
        <v>172</v>
      </c>
      <c r="AA100" s="445">
        <v>45209</v>
      </c>
      <c r="AB100" s="236" t="s">
        <v>1242</v>
      </c>
      <c r="AC100" s="236" t="s">
        <v>1244</v>
      </c>
      <c r="AD100" s="7" t="s">
        <v>1243</v>
      </c>
      <c r="AE100" s="58">
        <f t="shared" si="3"/>
        <v>21</v>
      </c>
      <c r="AF100" s="18"/>
      <c r="AG100" s="7"/>
      <c r="AH100" s="18"/>
      <c r="AI100" s="18"/>
    </row>
    <row r="101" spans="1:35" ht="130.5">
      <c r="A101" s="61">
        <v>2100</v>
      </c>
      <c r="B101" s="1016" t="s">
        <v>198</v>
      </c>
      <c r="C101" s="1016" t="s">
        <v>732</v>
      </c>
      <c r="D101" s="1017" t="s">
        <v>1245</v>
      </c>
      <c r="E101" s="1016" t="s">
        <v>164</v>
      </c>
      <c r="F101" s="1017" t="s">
        <v>1246</v>
      </c>
      <c r="G101" s="1017" t="s">
        <v>799</v>
      </c>
      <c r="H101" s="1017" t="s">
        <v>840</v>
      </c>
      <c r="I101" s="1076" t="s">
        <v>1235</v>
      </c>
      <c r="J101" s="1017" t="s">
        <v>1247</v>
      </c>
      <c r="K101" s="1017" t="s">
        <v>1237</v>
      </c>
      <c r="L101" s="1059" t="s">
        <v>308</v>
      </c>
      <c r="M101" s="1084" t="s">
        <v>5</v>
      </c>
      <c r="N101" s="1059">
        <v>37419</v>
      </c>
      <c r="O101" s="1016" t="s">
        <v>1238</v>
      </c>
      <c r="P101" s="1060">
        <v>35.012020865607099</v>
      </c>
      <c r="Q101" s="1060">
        <v>-85.379126892073899</v>
      </c>
      <c r="R101" s="1147" t="s">
        <v>8721</v>
      </c>
      <c r="S101" s="1148">
        <v>31500</v>
      </c>
      <c r="T101" s="1063" t="s">
        <v>1239</v>
      </c>
      <c r="U101" s="1017" t="s">
        <v>1240</v>
      </c>
      <c r="V101" s="1149" t="s">
        <v>1235</v>
      </c>
      <c r="W101" s="1017" t="s">
        <v>244</v>
      </c>
      <c r="X101" s="1016" t="s">
        <v>1241</v>
      </c>
      <c r="Y101" s="1016" t="s">
        <v>246</v>
      </c>
      <c r="Z101" s="1059" t="s">
        <v>8379</v>
      </c>
      <c r="AA101" s="1025" t="s">
        <v>10443</v>
      </c>
      <c r="AB101" s="1017" t="s">
        <v>10444</v>
      </c>
      <c r="AC101" s="1017" t="s">
        <v>10442</v>
      </c>
      <c r="AD101" s="1018" t="s">
        <v>1249</v>
      </c>
      <c r="AE101" s="1059">
        <f t="shared" si="3"/>
        <v>25</v>
      </c>
      <c r="AF101" s="18"/>
      <c r="AG101" s="7"/>
      <c r="AH101" s="18"/>
      <c r="AI101" s="18"/>
    </row>
    <row r="102" spans="1:35" ht="72.5">
      <c r="A102" s="61">
        <v>2101</v>
      </c>
      <c r="B102" s="1016" t="s">
        <v>174</v>
      </c>
      <c r="C102" s="1016" t="s">
        <v>732</v>
      </c>
      <c r="D102" s="1017" t="s">
        <v>10445</v>
      </c>
      <c r="E102" s="1016" t="s">
        <v>164</v>
      </c>
      <c r="F102" s="1017" t="s">
        <v>10446</v>
      </c>
      <c r="G102" s="1017" t="s">
        <v>10447</v>
      </c>
      <c r="H102" s="1017" t="s">
        <v>10448</v>
      </c>
      <c r="I102" s="1145" t="s">
        <v>10449</v>
      </c>
      <c r="J102" s="1017" t="s">
        <v>10450</v>
      </c>
      <c r="K102" s="1017" t="s">
        <v>7074</v>
      </c>
      <c r="L102" s="1059" t="s">
        <v>916</v>
      </c>
      <c r="M102" s="1059" t="s">
        <v>5</v>
      </c>
      <c r="N102" s="1084" t="s">
        <v>10451</v>
      </c>
      <c r="O102" s="1016" t="s">
        <v>10452</v>
      </c>
      <c r="P102" s="1060">
        <v>39.340000000000003</v>
      </c>
      <c r="Q102" s="1060">
        <v>-84.444000000000003</v>
      </c>
      <c r="R102" s="1085">
        <v>30</v>
      </c>
      <c r="S102" s="1062">
        <v>900</v>
      </c>
      <c r="T102" s="1063" t="s">
        <v>758</v>
      </c>
      <c r="U102" s="1017" t="s">
        <v>10453</v>
      </c>
      <c r="V102" s="1134" t="s">
        <v>10449</v>
      </c>
      <c r="W102" s="1017" t="s">
        <v>10454</v>
      </c>
      <c r="X102" s="1016" t="s">
        <v>740</v>
      </c>
      <c r="Y102" s="1016" t="s">
        <v>5</v>
      </c>
      <c r="Z102" s="1059" t="s">
        <v>7932</v>
      </c>
      <c r="AA102" s="1025">
        <v>46056</v>
      </c>
      <c r="AB102" s="1078" t="s">
        <v>10455</v>
      </c>
      <c r="AC102" s="1017"/>
      <c r="AD102" s="1026" t="s">
        <v>10456</v>
      </c>
      <c r="AE102" s="1059">
        <f t="shared" si="3"/>
        <v>31</v>
      </c>
      <c r="AF102" s="1086"/>
      <c r="AG102" s="1026"/>
      <c r="AH102" s="1058"/>
      <c r="AI102" s="1086"/>
    </row>
    <row r="103" spans="1:35" ht="43.5">
      <c r="A103" s="61">
        <v>2102</v>
      </c>
      <c r="B103" s="1016" t="s">
        <v>174</v>
      </c>
      <c r="C103" s="1016" t="s">
        <v>732</v>
      </c>
      <c r="D103" s="1017" t="s">
        <v>11303</v>
      </c>
      <c r="E103" s="1016" t="s">
        <v>164</v>
      </c>
      <c r="F103" s="1017" t="s">
        <v>11304</v>
      </c>
      <c r="G103" s="1017" t="s">
        <v>799</v>
      </c>
      <c r="H103" s="1026" t="s">
        <v>11305</v>
      </c>
      <c r="I103" s="1321" t="s">
        <v>11302</v>
      </c>
      <c r="J103" s="1058" t="s">
        <v>11311</v>
      </c>
      <c r="K103" s="1017" t="s">
        <v>11312</v>
      </c>
      <c r="L103" s="1059" t="s">
        <v>1857</v>
      </c>
      <c r="M103" s="1084" t="s">
        <v>5</v>
      </c>
      <c r="N103" s="1059">
        <v>21710</v>
      </c>
      <c r="O103" s="1016" t="s">
        <v>11313</v>
      </c>
      <c r="P103" s="1058">
        <v>39.313400000000001</v>
      </c>
      <c r="Q103" s="1060">
        <v>-77.478899999999996</v>
      </c>
      <c r="R103" s="1085"/>
      <c r="S103" s="1062">
        <v>100</v>
      </c>
      <c r="T103" s="1063" t="s">
        <v>758</v>
      </c>
      <c r="U103" s="1017" t="s">
        <v>11303</v>
      </c>
      <c r="V103" s="1321" t="s">
        <v>11302</v>
      </c>
      <c r="W103" s="1017" t="s">
        <v>1403</v>
      </c>
      <c r="X103" s="1016" t="s">
        <v>436</v>
      </c>
      <c r="Y103" s="1016" t="s">
        <v>5</v>
      </c>
      <c r="Z103" s="1059" t="s">
        <v>7932</v>
      </c>
      <c r="AA103" s="1025">
        <v>46097</v>
      </c>
      <c r="AB103" s="1078" t="s">
        <v>11306</v>
      </c>
      <c r="AC103" s="1017"/>
      <c r="AD103" s="1058" t="s">
        <v>11307</v>
      </c>
      <c r="AE103" s="1059">
        <f t="shared" si="3"/>
        <v>12</v>
      </c>
      <c r="AF103" s="1058" t="s">
        <v>11308</v>
      </c>
      <c r="AG103" s="1058" t="s">
        <v>11309</v>
      </c>
      <c r="AH103" s="1154" t="s">
        <v>11310</v>
      </c>
      <c r="AI103" s="18"/>
    </row>
    <row r="104" spans="1:35" ht="43.5">
      <c r="A104" s="61">
        <v>2103</v>
      </c>
      <c r="B104" s="47" t="s">
        <v>174</v>
      </c>
      <c r="C104" s="47" t="s">
        <v>732</v>
      </c>
      <c r="D104" s="65" t="s">
        <v>1250</v>
      </c>
      <c r="E104" s="47" t="s">
        <v>164</v>
      </c>
      <c r="F104" s="65" t="s">
        <v>1250</v>
      </c>
      <c r="G104" s="65" t="s">
        <v>767</v>
      </c>
      <c r="H104" s="65" t="s">
        <v>768</v>
      </c>
      <c r="I104" s="224" t="s">
        <v>1251</v>
      </c>
      <c r="J104" s="65" t="s">
        <v>1252</v>
      </c>
      <c r="K104" s="65" t="s">
        <v>1253</v>
      </c>
      <c r="L104" s="58" t="s">
        <v>436</v>
      </c>
      <c r="M104" s="483" t="s">
        <v>5</v>
      </c>
      <c r="N104" s="58">
        <v>48118</v>
      </c>
      <c r="O104" s="47" t="s">
        <v>1254</v>
      </c>
      <c r="P104" s="89">
        <v>42.324164646779103</v>
      </c>
      <c r="Q104" s="89">
        <v>-84.033761317615898</v>
      </c>
      <c r="R104" s="118">
        <v>30</v>
      </c>
      <c r="S104" s="97"/>
      <c r="T104" s="68"/>
      <c r="U104" s="65" t="s">
        <v>1255</v>
      </c>
      <c r="V104" s="225" t="s">
        <v>1251</v>
      </c>
      <c r="W104" s="68" t="s">
        <v>1253</v>
      </c>
      <c r="X104" s="58" t="s">
        <v>436</v>
      </c>
      <c r="Y104" s="58" t="s">
        <v>5</v>
      </c>
      <c r="Z104" s="58" t="s">
        <v>172</v>
      </c>
      <c r="AA104" s="59">
        <v>44776</v>
      </c>
      <c r="AB104" s="7" t="s">
        <v>1256</v>
      </c>
      <c r="AC104" s="7" t="s">
        <v>1258</v>
      </c>
      <c r="AD104" s="7" t="s">
        <v>1257</v>
      </c>
      <c r="AE104" s="58">
        <f t="shared" si="3"/>
        <v>17</v>
      </c>
      <c r="AF104" s="18"/>
      <c r="AG104" s="7"/>
      <c r="AH104" s="18"/>
      <c r="AI104" s="18"/>
    </row>
    <row r="105" spans="1:35" ht="58">
      <c r="A105" s="61">
        <v>2104</v>
      </c>
      <c r="B105" s="47" t="s">
        <v>174</v>
      </c>
      <c r="C105" s="47" t="s">
        <v>732</v>
      </c>
      <c r="D105" s="65" t="s">
        <v>10973</v>
      </c>
      <c r="E105" s="47" t="s">
        <v>176</v>
      </c>
      <c r="F105" s="65" t="s">
        <v>1266</v>
      </c>
      <c r="G105" s="7" t="s">
        <v>783</v>
      </c>
      <c r="H105" s="65" t="s">
        <v>869</v>
      </c>
      <c r="I105" s="224" t="s">
        <v>618</v>
      </c>
      <c r="J105" s="65" t="s">
        <v>1267</v>
      </c>
      <c r="K105" s="65" t="s">
        <v>864</v>
      </c>
      <c r="L105" s="58" t="s">
        <v>188</v>
      </c>
      <c r="M105" s="483" t="s">
        <v>5</v>
      </c>
      <c r="N105" s="58">
        <v>28016</v>
      </c>
      <c r="O105" s="47" t="s">
        <v>1268</v>
      </c>
      <c r="P105" s="89">
        <v>35.360361173243497</v>
      </c>
      <c r="Q105" s="89">
        <v>-81.296462248504795</v>
      </c>
      <c r="R105" s="127">
        <v>20</v>
      </c>
      <c r="S105" s="97">
        <v>60000</v>
      </c>
      <c r="T105" s="68" t="s">
        <v>758</v>
      </c>
      <c r="U105" s="65" t="s">
        <v>1259</v>
      </c>
      <c r="V105" s="224" t="s">
        <v>618</v>
      </c>
      <c r="W105" s="68" t="s">
        <v>1262</v>
      </c>
      <c r="X105" s="58" t="s">
        <v>188</v>
      </c>
      <c r="Y105" s="58" t="s">
        <v>5</v>
      </c>
      <c r="Z105" s="58" t="s">
        <v>172</v>
      </c>
      <c r="AA105" s="59">
        <v>44422</v>
      </c>
      <c r="AB105" s="65" t="s">
        <v>1269</v>
      </c>
      <c r="AC105" s="65" t="s">
        <v>10426</v>
      </c>
      <c r="AD105" s="7" t="s">
        <v>1264</v>
      </c>
      <c r="AE105" s="58">
        <f t="shared" si="3"/>
        <v>30</v>
      </c>
      <c r="AF105" s="18"/>
      <c r="AG105" s="7"/>
      <c r="AH105" s="18"/>
      <c r="AI105" s="18"/>
    </row>
    <row r="106" spans="1:35" ht="78" customHeight="1">
      <c r="A106" s="61">
        <v>2105</v>
      </c>
      <c r="B106" s="1028" t="s">
        <v>10938</v>
      </c>
      <c r="C106" s="1028" t="s">
        <v>732</v>
      </c>
      <c r="D106" s="1029" t="s">
        <v>10973</v>
      </c>
      <c r="E106" s="1028" t="s">
        <v>176</v>
      </c>
      <c r="F106" s="1029" t="s">
        <v>1260</v>
      </c>
      <c r="G106" s="1030" t="s">
        <v>783</v>
      </c>
      <c r="H106" s="1029" t="s">
        <v>869</v>
      </c>
      <c r="I106" s="1199" t="s">
        <v>618</v>
      </c>
      <c r="J106" s="1029"/>
      <c r="K106" s="1029" t="s">
        <v>1261</v>
      </c>
      <c r="L106" s="1431" t="s">
        <v>308</v>
      </c>
      <c r="M106" s="1432" t="s">
        <v>5</v>
      </c>
      <c r="N106" s="1431"/>
      <c r="O106" s="1028"/>
      <c r="P106" s="1195">
        <v>35.334969719230202</v>
      </c>
      <c r="Q106" s="1195">
        <v>-84.5276626466691</v>
      </c>
      <c r="R106" s="1433" t="s">
        <v>8722</v>
      </c>
      <c r="S106" s="1434">
        <v>8700</v>
      </c>
      <c r="T106" s="1435" t="s">
        <v>184</v>
      </c>
      <c r="U106" s="1029" t="s">
        <v>1259</v>
      </c>
      <c r="V106" s="1436" t="s">
        <v>618</v>
      </c>
      <c r="W106" s="1435" t="s">
        <v>1262</v>
      </c>
      <c r="X106" s="1431" t="s">
        <v>188</v>
      </c>
      <c r="Y106" s="1431" t="s">
        <v>5</v>
      </c>
      <c r="Z106" s="1431" t="s">
        <v>172</v>
      </c>
      <c r="AA106" s="1036">
        <v>44899</v>
      </c>
      <c r="AB106" s="1202" t="s">
        <v>1263</v>
      </c>
      <c r="AC106" s="1029" t="s">
        <v>1265</v>
      </c>
      <c r="AD106" s="1030" t="s">
        <v>1264</v>
      </c>
      <c r="AE106" s="1431">
        <f t="shared" si="3"/>
        <v>30</v>
      </c>
      <c r="AF106" s="18"/>
      <c r="AG106" s="7"/>
      <c r="AH106" s="18"/>
      <c r="AI106" s="18"/>
    </row>
    <row r="107" spans="1:35" ht="84.75" customHeight="1">
      <c r="A107" s="61">
        <v>2106</v>
      </c>
      <c r="B107" s="1016" t="s">
        <v>198</v>
      </c>
      <c r="C107" s="1016" t="s">
        <v>732</v>
      </c>
      <c r="D107" s="1017" t="s">
        <v>10462</v>
      </c>
      <c r="E107" s="1016" t="s">
        <v>164</v>
      </c>
      <c r="F107" s="1058" t="s">
        <v>10467</v>
      </c>
      <c r="G107" s="1018" t="s">
        <v>873</v>
      </c>
      <c r="H107" s="1017" t="s">
        <v>10468</v>
      </c>
      <c r="I107" s="1302" t="s">
        <v>10474</v>
      </c>
      <c r="J107" s="1017"/>
      <c r="K107" s="1017" t="s">
        <v>9947</v>
      </c>
      <c r="L107" s="1059" t="s">
        <v>214</v>
      </c>
      <c r="M107" s="1059" t="s">
        <v>6</v>
      </c>
      <c r="N107" s="1059"/>
      <c r="O107" s="1016"/>
      <c r="P107" s="1060">
        <v>44.181892008901997</v>
      </c>
      <c r="Q107" s="1060">
        <v>-79.836779390286097</v>
      </c>
      <c r="R107" s="1147">
        <v>500</v>
      </c>
      <c r="S107" s="1148"/>
      <c r="T107" s="1063"/>
      <c r="U107" s="1017" t="s">
        <v>10463</v>
      </c>
      <c r="V107" s="1134" t="s">
        <v>10464</v>
      </c>
      <c r="W107" s="1017" t="s">
        <v>10465</v>
      </c>
      <c r="X107" s="1016" t="s">
        <v>10466</v>
      </c>
      <c r="Y107" s="1016" t="s">
        <v>1011</v>
      </c>
      <c r="Z107" s="1059" t="s">
        <v>7932</v>
      </c>
      <c r="AA107" s="1025">
        <v>46056</v>
      </c>
      <c r="AB107" s="1017" t="s">
        <v>10469</v>
      </c>
      <c r="AC107" s="1058" t="s">
        <v>10472</v>
      </c>
      <c r="AD107" s="1058" t="s">
        <v>10471</v>
      </c>
      <c r="AE107" s="1059">
        <f t="shared" si="3"/>
        <v>27</v>
      </c>
      <c r="AF107" s="18"/>
      <c r="AG107" s="7"/>
      <c r="AH107" s="18"/>
      <c r="AI107" s="18"/>
    </row>
    <row r="108" spans="1:35" ht="61.75" customHeight="1">
      <c r="A108" s="61">
        <v>2107</v>
      </c>
      <c r="B108" s="1016" t="s">
        <v>198</v>
      </c>
      <c r="C108" s="1016" t="s">
        <v>732</v>
      </c>
      <c r="D108" s="1017" t="s">
        <v>10462</v>
      </c>
      <c r="E108" s="1016" t="s">
        <v>164</v>
      </c>
      <c r="F108" s="1058" t="s">
        <v>10473</v>
      </c>
      <c r="G108" s="1017" t="s">
        <v>799</v>
      </c>
      <c r="H108" s="1017" t="s">
        <v>466</v>
      </c>
      <c r="I108" s="1302" t="s">
        <v>10474</v>
      </c>
      <c r="J108" s="1017"/>
      <c r="K108" s="1017" t="s">
        <v>9947</v>
      </c>
      <c r="L108" s="1059" t="s">
        <v>214</v>
      </c>
      <c r="M108" s="1059" t="s">
        <v>6</v>
      </c>
      <c r="N108" s="1059"/>
      <c r="O108" s="1016"/>
      <c r="P108" s="1060">
        <v>44.181892008901997</v>
      </c>
      <c r="Q108" s="1060">
        <v>-79.836779390286097</v>
      </c>
      <c r="R108" s="1147">
        <v>500</v>
      </c>
      <c r="S108" s="1148"/>
      <c r="T108" s="1063"/>
      <c r="U108" s="1017" t="s">
        <v>10463</v>
      </c>
      <c r="V108" s="1134" t="s">
        <v>10464</v>
      </c>
      <c r="W108" s="1017" t="s">
        <v>10465</v>
      </c>
      <c r="X108" s="1016" t="s">
        <v>10466</v>
      </c>
      <c r="Y108" s="1016" t="s">
        <v>1011</v>
      </c>
      <c r="Z108" s="1059" t="s">
        <v>7932</v>
      </c>
      <c r="AA108" s="1025">
        <v>46056</v>
      </c>
      <c r="AB108" s="1017" t="s">
        <v>10470</v>
      </c>
      <c r="AC108" s="1058" t="s">
        <v>10472</v>
      </c>
      <c r="AD108" s="1018" t="s">
        <v>10471</v>
      </c>
      <c r="AE108" s="1059">
        <f t="shared" si="3"/>
        <v>27</v>
      </c>
      <c r="AF108" s="18"/>
      <c r="AG108" s="7"/>
      <c r="AH108" s="18"/>
      <c r="AI108" s="18"/>
    </row>
    <row r="109" spans="1:35" s="786" customFormat="1" ht="78" customHeight="1">
      <c r="A109" s="61">
        <v>2108</v>
      </c>
      <c r="B109" s="47" t="s">
        <v>161</v>
      </c>
      <c r="C109" s="47" t="s">
        <v>732</v>
      </c>
      <c r="D109" s="65" t="s">
        <v>1270</v>
      </c>
      <c r="E109" s="47" t="s">
        <v>164</v>
      </c>
      <c r="F109" s="65" t="s">
        <v>1271</v>
      </c>
      <c r="G109" s="65" t="s">
        <v>767</v>
      </c>
      <c r="H109" s="65" t="s">
        <v>7</v>
      </c>
      <c r="I109" s="227" t="s">
        <v>1272</v>
      </c>
      <c r="J109" s="65" t="s">
        <v>1273</v>
      </c>
      <c r="K109" s="65" t="s">
        <v>1274</v>
      </c>
      <c r="L109" s="58" t="s">
        <v>808</v>
      </c>
      <c r="M109" s="483" t="s">
        <v>5</v>
      </c>
      <c r="N109" s="58">
        <v>14850</v>
      </c>
      <c r="O109" s="47" t="s">
        <v>1275</v>
      </c>
      <c r="P109" s="89">
        <v>42.422580836428203</v>
      </c>
      <c r="Q109" s="89">
        <v>-76.501857393269404</v>
      </c>
      <c r="R109" s="127">
        <v>11</v>
      </c>
      <c r="S109" s="97"/>
      <c r="T109" s="68"/>
      <c r="U109" s="128" t="s">
        <v>1270</v>
      </c>
      <c r="V109" s="228" t="s">
        <v>1272</v>
      </c>
      <c r="W109" s="65" t="s">
        <v>1274</v>
      </c>
      <c r="X109" s="47" t="s">
        <v>808</v>
      </c>
      <c r="Y109" s="47" t="s">
        <v>5</v>
      </c>
      <c r="Z109" s="90" t="s">
        <v>172</v>
      </c>
      <c r="AA109" s="59">
        <v>44891</v>
      </c>
      <c r="AB109" s="65" t="s">
        <v>1276</v>
      </c>
      <c r="AC109" s="65" t="s">
        <v>1277</v>
      </c>
      <c r="AD109" s="7" t="s">
        <v>1264</v>
      </c>
      <c r="AE109" s="58">
        <f t="shared" si="3"/>
        <v>30</v>
      </c>
      <c r="AF109" s="18"/>
      <c r="AG109" s="7"/>
      <c r="AH109" s="18"/>
      <c r="AI109" s="18"/>
    </row>
    <row r="110" spans="1:35" s="18" customFormat="1" ht="58">
      <c r="A110" s="61">
        <v>2109</v>
      </c>
      <c r="B110" s="47" t="s">
        <v>161</v>
      </c>
      <c r="C110" s="47" t="s">
        <v>732</v>
      </c>
      <c r="D110" s="65" t="s">
        <v>1270</v>
      </c>
      <c r="E110" s="47" t="s">
        <v>164</v>
      </c>
      <c r="F110" s="65" t="s">
        <v>1271</v>
      </c>
      <c r="G110" s="7" t="s">
        <v>783</v>
      </c>
      <c r="H110" s="65" t="s">
        <v>7</v>
      </c>
      <c r="I110" s="213" t="s">
        <v>1272</v>
      </c>
      <c r="J110" s="65" t="s">
        <v>1273</v>
      </c>
      <c r="K110" s="65" t="s">
        <v>1274</v>
      </c>
      <c r="L110" s="58" t="s">
        <v>808</v>
      </c>
      <c r="M110" s="483" t="s">
        <v>5</v>
      </c>
      <c r="N110" s="58">
        <v>14850</v>
      </c>
      <c r="O110" s="47" t="s">
        <v>1275</v>
      </c>
      <c r="P110" s="89">
        <v>42.422580836428203</v>
      </c>
      <c r="Q110" s="89">
        <v>-76.501857393269404</v>
      </c>
      <c r="R110" s="127">
        <v>11</v>
      </c>
      <c r="S110" s="97"/>
      <c r="T110" s="68"/>
      <c r="U110" s="129" t="s">
        <v>1270</v>
      </c>
      <c r="V110" s="189" t="s">
        <v>1272</v>
      </c>
      <c r="W110" s="65" t="s">
        <v>1274</v>
      </c>
      <c r="X110" s="47" t="s">
        <v>808</v>
      </c>
      <c r="Y110" s="47" t="s">
        <v>5</v>
      </c>
      <c r="Z110" s="90" t="s">
        <v>172</v>
      </c>
      <c r="AA110" s="59">
        <v>44891</v>
      </c>
      <c r="AB110" s="7" t="s">
        <v>1276</v>
      </c>
      <c r="AC110" s="65" t="s">
        <v>1277</v>
      </c>
      <c r="AD110" s="7" t="s">
        <v>1278</v>
      </c>
      <c r="AE110" s="58">
        <f t="shared" si="3"/>
        <v>30</v>
      </c>
      <c r="AG110" s="7"/>
    </row>
    <row r="111" spans="1:35" s="18" customFormat="1" ht="43.5">
      <c r="A111" s="61">
        <v>2110</v>
      </c>
      <c r="B111" s="47" t="s">
        <v>198</v>
      </c>
      <c r="C111" s="177" t="s">
        <v>732</v>
      </c>
      <c r="D111" s="178" t="s">
        <v>8173</v>
      </c>
      <c r="E111" s="177" t="s">
        <v>164</v>
      </c>
      <c r="F111" s="1585" t="s">
        <v>8173</v>
      </c>
      <c r="G111" s="179" t="s">
        <v>783</v>
      </c>
      <c r="H111" s="178" t="s">
        <v>1459</v>
      </c>
      <c r="I111" s="1586" t="s">
        <v>8174</v>
      </c>
      <c r="J111" s="178"/>
      <c r="K111" s="178" t="s">
        <v>444</v>
      </c>
      <c r="L111" s="363" t="s">
        <v>436</v>
      </c>
      <c r="M111" s="1588" t="s">
        <v>5</v>
      </c>
      <c r="N111" s="363"/>
      <c r="O111" s="177"/>
      <c r="P111" s="1589">
        <v>46.51</v>
      </c>
      <c r="Q111" s="1589">
        <v>-87.96</v>
      </c>
      <c r="R111" s="1590">
        <v>5</v>
      </c>
      <c r="S111" s="1591"/>
      <c r="T111" s="1585"/>
      <c r="U111" s="178"/>
      <c r="V111" s="1593"/>
      <c r="W111" s="178"/>
      <c r="X111" s="177"/>
      <c r="Y111" s="177"/>
      <c r="Z111" s="58" t="s">
        <v>7853</v>
      </c>
      <c r="AA111" s="59">
        <v>45560</v>
      </c>
      <c r="AB111" s="302" t="s">
        <v>6107</v>
      </c>
      <c r="AC111" s="178"/>
      <c r="AD111" s="179" t="s">
        <v>8221</v>
      </c>
      <c r="AE111" s="58">
        <f t="shared" si="3"/>
        <v>23</v>
      </c>
      <c r="AF111" s="365"/>
      <c r="AG111" s="179"/>
      <c r="AH111" s="365"/>
    </row>
    <row r="112" spans="1:35" s="18" customFormat="1" ht="43.5">
      <c r="A112" s="61">
        <v>2111</v>
      </c>
      <c r="B112" s="47" t="s">
        <v>198</v>
      </c>
      <c r="C112" s="47" t="s">
        <v>732</v>
      </c>
      <c r="D112" s="65" t="s">
        <v>8173</v>
      </c>
      <c r="E112" s="47" t="s">
        <v>164</v>
      </c>
      <c r="F112" s="68" t="s">
        <v>8173</v>
      </c>
      <c r="G112" s="7" t="s">
        <v>783</v>
      </c>
      <c r="H112" s="65" t="s">
        <v>1459</v>
      </c>
      <c r="I112" s="393" t="s">
        <v>8174</v>
      </c>
      <c r="J112" s="65"/>
      <c r="K112" s="65" t="s">
        <v>8175</v>
      </c>
      <c r="L112" s="58" t="s">
        <v>436</v>
      </c>
      <c r="M112" s="483" t="s">
        <v>5</v>
      </c>
      <c r="N112" s="58"/>
      <c r="O112" s="47"/>
      <c r="P112" s="89">
        <v>46.275300000000001</v>
      </c>
      <c r="Q112" s="89">
        <v>-87.437799999999996</v>
      </c>
      <c r="R112" s="105">
        <v>5</v>
      </c>
      <c r="S112" s="394"/>
      <c r="T112" s="68"/>
      <c r="U112" s="65"/>
      <c r="V112" s="495"/>
      <c r="W112" s="65"/>
      <c r="X112" s="47"/>
      <c r="Y112" s="47"/>
      <c r="Z112" s="58" t="s">
        <v>7853</v>
      </c>
      <c r="AA112" s="59">
        <v>45560</v>
      </c>
      <c r="AB112" s="302" t="s">
        <v>6107</v>
      </c>
      <c r="AC112" s="65"/>
      <c r="AD112" s="7" t="s">
        <v>8221</v>
      </c>
      <c r="AE112" s="58">
        <f t="shared" si="3"/>
        <v>23</v>
      </c>
      <c r="AG112" s="7"/>
    </row>
    <row r="113" spans="1:90" ht="130.5">
      <c r="A113" s="61">
        <v>2112</v>
      </c>
      <c r="B113" s="1016" t="s">
        <v>198</v>
      </c>
      <c r="C113" s="1016" t="s">
        <v>732</v>
      </c>
      <c r="D113" s="1017" t="s">
        <v>1279</v>
      </c>
      <c r="E113" s="1016" t="s">
        <v>164</v>
      </c>
      <c r="F113" s="1017" t="s">
        <v>1280</v>
      </c>
      <c r="G113" s="1017" t="s">
        <v>783</v>
      </c>
      <c r="H113" s="1017" t="s">
        <v>784</v>
      </c>
      <c r="I113" s="1319" t="s">
        <v>1281</v>
      </c>
      <c r="J113" s="1017"/>
      <c r="K113" s="1017" t="s">
        <v>10981</v>
      </c>
      <c r="L113" s="1059" t="s">
        <v>214</v>
      </c>
      <c r="M113" s="1059" t="s">
        <v>6</v>
      </c>
      <c r="N113" s="1059" t="s">
        <v>1282</v>
      </c>
      <c r="O113" s="1016" t="s">
        <v>1283</v>
      </c>
      <c r="P113" s="1060">
        <v>43.650490683347897</v>
      </c>
      <c r="Q113" s="1060">
        <v>-79.380438045974103</v>
      </c>
      <c r="R113" s="1147">
        <v>25</v>
      </c>
      <c r="S113" s="1148">
        <v>24000</v>
      </c>
      <c r="T113" s="1063" t="s">
        <v>758</v>
      </c>
      <c r="U113" s="1179" t="s">
        <v>1279</v>
      </c>
      <c r="V113" s="1319" t="s">
        <v>1281</v>
      </c>
      <c r="W113" s="1017" t="s">
        <v>217</v>
      </c>
      <c r="X113" s="1016" t="s">
        <v>214</v>
      </c>
      <c r="Y113" s="1016" t="s">
        <v>6</v>
      </c>
      <c r="Z113" s="1064" t="s">
        <v>172</v>
      </c>
      <c r="AA113" s="1025">
        <v>45295</v>
      </c>
      <c r="AB113" s="1026" t="s">
        <v>10982</v>
      </c>
      <c r="AC113" s="1017" t="s">
        <v>1285</v>
      </c>
      <c r="AD113" s="1018" t="s">
        <v>11360</v>
      </c>
      <c r="AE113" s="1059">
        <f t="shared" ref="AE113:AE144" si="4">IF(LEN(TRIM(AD113))=0,0,LEN(TRIM(AD113))-LEN(SUBSTITUTE(AD113," ",""))+1)</f>
        <v>26</v>
      </c>
      <c r="AF113" s="18"/>
      <c r="AG113" s="7"/>
      <c r="AH113" s="18"/>
      <c r="AI113" s="18"/>
    </row>
    <row r="114" spans="1:90" s="786" customFormat="1" ht="78" customHeight="1">
      <c r="A114" s="61">
        <v>2113</v>
      </c>
      <c r="B114" s="1016" t="s">
        <v>198</v>
      </c>
      <c r="C114" s="1016" t="s">
        <v>732</v>
      </c>
      <c r="D114" s="1017" t="s">
        <v>10419</v>
      </c>
      <c r="E114" s="1016" t="s">
        <v>164</v>
      </c>
      <c r="F114" s="1017" t="s">
        <v>10417</v>
      </c>
      <c r="G114" s="1017" t="s">
        <v>1049</v>
      </c>
      <c r="H114" s="1017" t="s">
        <v>10416</v>
      </c>
      <c r="I114" s="1145" t="s">
        <v>10418</v>
      </c>
      <c r="J114" s="1017"/>
      <c r="K114" s="1017"/>
      <c r="L114" s="1059"/>
      <c r="M114" s="1059" t="s">
        <v>5</v>
      </c>
      <c r="N114" s="1059"/>
      <c r="O114" s="1016"/>
      <c r="P114" s="1060"/>
      <c r="Q114" s="1060"/>
      <c r="R114" s="1085"/>
      <c r="S114" s="1062">
        <v>17500</v>
      </c>
      <c r="T114" s="1063" t="s">
        <v>758</v>
      </c>
      <c r="U114" s="1017" t="s">
        <v>10419</v>
      </c>
      <c r="V114" s="1324" t="s">
        <v>10418</v>
      </c>
      <c r="W114" s="1017" t="s">
        <v>1146</v>
      </c>
      <c r="X114" s="1016" t="s">
        <v>603</v>
      </c>
      <c r="Y114" s="1016" t="s">
        <v>246</v>
      </c>
      <c r="Z114" s="1059" t="s">
        <v>7932</v>
      </c>
      <c r="AA114" s="1025">
        <v>46056</v>
      </c>
      <c r="AB114" s="1138" t="s">
        <v>10421</v>
      </c>
      <c r="AC114" s="1017" t="s">
        <v>10423</v>
      </c>
      <c r="AD114" s="1018" t="s">
        <v>10420</v>
      </c>
      <c r="AE114" s="1059">
        <f t="shared" si="4"/>
        <v>31</v>
      </c>
      <c r="AF114" s="1086"/>
      <c r="AG114" s="1026"/>
      <c r="AH114" s="1058"/>
      <c r="AI114" s="1086"/>
    </row>
    <row r="115" spans="1:90" s="18" customFormat="1" ht="87">
      <c r="A115" s="61">
        <v>2114</v>
      </c>
      <c r="B115" s="1016" t="s">
        <v>174</v>
      </c>
      <c r="C115" s="1016" t="s">
        <v>732</v>
      </c>
      <c r="D115" s="1017" t="s">
        <v>1286</v>
      </c>
      <c r="E115" s="1016" t="s">
        <v>164</v>
      </c>
      <c r="F115" s="1017" t="s">
        <v>1287</v>
      </c>
      <c r="G115" s="1017" t="s">
        <v>767</v>
      </c>
      <c r="H115" s="1017" t="s">
        <v>466</v>
      </c>
      <c r="I115" s="1076" t="s">
        <v>1288</v>
      </c>
      <c r="J115" s="1017" t="s">
        <v>1289</v>
      </c>
      <c r="K115" s="1017" t="s">
        <v>1290</v>
      </c>
      <c r="L115" s="1059" t="s">
        <v>188</v>
      </c>
      <c r="M115" s="1084" t="s">
        <v>5</v>
      </c>
      <c r="N115" s="1059">
        <v>28655</v>
      </c>
      <c r="O115" s="1016" t="s">
        <v>1291</v>
      </c>
      <c r="P115" s="1060">
        <v>35.7317910373324</v>
      </c>
      <c r="Q115" s="1060">
        <v>-81.724254443171006</v>
      </c>
      <c r="R115" s="1147">
        <v>90</v>
      </c>
      <c r="S115" s="1148">
        <v>5000</v>
      </c>
      <c r="T115" s="1063" t="s">
        <v>959</v>
      </c>
      <c r="U115" s="1017" t="s">
        <v>1286</v>
      </c>
      <c r="V115" s="1076" t="s">
        <v>1288</v>
      </c>
      <c r="W115" s="1063" t="s">
        <v>1292</v>
      </c>
      <c r="X115" s="1059" t="s">
        <v>1293</v>
      </c>
      <c r="Y115" s="1059" t="s">
        <v>907</v>
      </c>
      <c r="Z115" s="1059" t="s">
        <v>8379</v>
      </c>
      <c r="AA115" s="1025" t="s">
        <v>10457</v>
      </c>
      <c r="AB115" s="1017" t="s">
        <v>1294</v>
      </c>
      <c r="AC115" s="1017" t="s">
        <v>1296</v>
      </c>
      <c r="AD115" s="1609" t="s">
        <v>1303</v>
      </c>
      <c r="AE115" s="1059">
        <f t="shared" si="4"/>
        <v>28</v>
      </c>
      <c r="AG115" s="7"/>
      <c r="AI115" s="465"/>
    </row>
    <row r="116" spans="1:90" s="18" customFormat="1" ht="58">
      <c r="A116" s="61">
        <v>2115</v>
      </c>
      <c r="B116" s="47" t="s">
        <v>174</v>
      </c>
      <c r="C116" s="47" t="s">
        <v>732</v>
      </c>
      <c r="D116" s="65" t="s">
        <v>1286</v>
      </c>
      <c r="E116" s="47" t="s">
        <v>164</v>
      </c>
      <c r="F116" s="65" t="s">
        <v>1297</v>
      </c>
      <c r="G116" s="65" t="s">
        <v>767</v>
      </c>
      <c r="H116" s="65" t="s">
        <v>778</v>
      </c>
      <c r="I116" s="224" t="s">
        <v>1288</v>
      </c>
      <c r="J116" s="65" t="s">
        <v>1298</v>
      </c>
      <c r="K116" s="65" t="s">
        <v>1299</v>
      </c>
      <c r="L116" s="58" t="s">
        <v>1300</v>
      </c>
      <c r="M116" s="483" t="s">
        <v>5</v>
      </c>
      <c r="N116" s="58">
        <v>19608</v>
      </c>
      <c r="O116" s="47" t="s">
        <v>1301</v>
      </c>
      <c r="P116" s="89">
        <v>40.304335499614503</v>
      </c>
      <c r="Q116" s="89">
        <v>-76.046881712878104</v>
      </c>
      <c r="R116" s="185">
        <v>30</v>
      </c>
      <c r="S116" s="96"/>
      <c r="T116" s="68"/>
      <c r="U116" s="65" t="s">
        <v>1286</v>
      </c>
      <c r="V116" s="224" t="s">
        <v>1288</v>
      </c>
      <c r="W116" s="68" t="s">
        <v>1292</v>
      </c>
      <c r="X116" s="58" t="s">
        <v>1293</v>
      </c>
      <c r="Y116" s="58" t="s">
        <v>907</v>
      </c>
      <c r="Z116" s="58" t="s">
        <v>172</v>
      </c>
      <c r="AA116" s="59">
        <v>44899</v>
      </c>
      <c r="AB116" s="65" t="s">
        <v>1302</v>
      </c>
      <c r="AC116" s="68"/>
      <c r="AD116" s="7" t="s">
        <v>1303</v>
      </c>
      <c r="AE116" s="58">
        <f t="shared" si="4"/>
        <v>28</v>
      </c>
      <c r="AG116" s="7"/>
    </row>
    <row r="117" spans="1:90" ht="74" customHeight="1">
      <c r="A117" s="61">
        <v>2116</v>
      </c>
      <c r="B117" s="47" t="s">
        <v>174</v>
      </c>
      <c r="C117" s="47" t="s">
        <v>732</v>
      </c>
      <c r="D117" s="65" t="s">
        <v>1286</v>
      </c>
      <c r="E117" s="47" t="s">
        <v>164</v>
      </c>
      <c r="F117" s="65" t="s">
        <v>1304</v>
      </c>
      <c r="G117" s="65" t="s">
        <v>767</v>
      </c>
      <c r="H117" s="65" t="s">
        <v>778</v>
      </c>
      <c r="I117" s="213" t="s">
        <v>1288</v>
      </c>
      <c r="J117" s="65" t="s">
        <v>1305</v>
      </c>
      <c r="K117" s="65" t="s">
        <v>1306</v>
      </c>
      <c r="L117" s="58" t="s">
        <v>1300</v>
      </c>
      <c r="M117" s="483" t="s">
        <v>5</v>
      </c>
      <c r="N117" s="58">
        <v>15857</v>
      </c>
      <c r="O117" s="47" t="s">
        <v>1307</v>
      </c>
      <c r="P117" s="89">
        <v>41.431434406432999</v>
      </c>
      <c r="Q117" s="89">
        <v>-78.543045646695305</v>
      </c>
      <c r="R117" s="185">
        <v>240</v>
      </c>
      <c r="S117" s="96"/>
      <c r="T117" s="68"/>
      <c r="U117" s="65" t="s">
        <v>1286</v>
      </c>
      <c r="V117" s="213" t="s">
        <v>1288</v>
      </c>
      <c r="W117" s="68" t="s">
        <v>1292</v>
      </c>
      <c r="X117" s="58" t="s">
        <v>1293</v>
      </c>
      <c r="Y117" s="58" t="s">
        <v>907</v>
      </c>
      <c r="Z117" s="58" t="s">
        <v>172</v>
      </c>
      <c r="AA117" s="59">
        <v>44899</v>
      </c>
      <c r="AB117" s="65" t="s">
        <v>1294</v>
      </c>
      <c r="AC117" s="68"/>
      <c r="AD117" s="7" t="s">
        <v>1303</v>
      </c>
      <c r="AE117" s="58">
        <f t="shared" si="4"/>
        <v>28</v>
      </c>
      <c r="AF117" s="18"/>
      <c r="AG117" s="7"/>
      <c r="AH117" s="18"/>
      <c r="AI117" s="18"/>
    </row>
    <row r="118" spans="1:90" s="11" customFormat="1" ht="70" customHeight="1">
      <c r="A118" s="61">
        <v>2117</v>
      </c>
      <c r="B118" s="47" t="s">
        <v>174</v>
      </c>
      <c r="C118" s="47" t="s">
        <v>732</v>
      </c>
      <c r="D118" s="65" t="s">
        <v>1286</v>
      </c>
      <c r="E118" s="47" t="s">
        <v>164</v>
      </c>
      <c r="F118" s="65" t="s">
        <v>1308</v>
      </c>
      <c r="G118" s="65" t="s">
        <v>767</v>
      </c>
      <c r="H118" s="65" t="s">
        <v>778</v>
      </c>
      <c r="I118" s="213" t="s">
        <v>1288</v>
      </c>
      <c r="J118" s="65" t="s">
        <v>1309</v>
      </c>
      <c r="K118" s="65" t="s">
        <v>1310</v>
      </c>
      <c r="L118" s="58" t="s">
        <v>170</v>
      </c>
      <c r="M118" s="483" t="s">
        <v>5</v>
      </c>
      <c r="N118" s="58">
        <v>91355</v>
      </c>
      <c r="O118" s="47" t="s">
        <v>1311</v>
      </c>
      <c r="P118" s="89">
        <v>34.436055757100398</v>
      </c>
      <c r="Q118" s="89">
        <v>-118.588908832101</v>
      </c>
      <c r="R118" s="185">
        <v>70</v>
      </c>
      <c r="S118" s="96"/>
      <c r="T118" s="68"/>
      <c r="U118" s="65" t="s">
        <v>1286</v>
      </c>
      <c r="V118" s="189" t="s">
        <v>1288</v>
      </c>
      <c r="W118" s="68" t="s">
        <v>1292</v>
      </c>
      <c r="X118" s="58" t="s">
        <v>1293</v>
      </c>
      <c r="Y118" s="58" t="s">
        <v>907</v>
      </c>
      <c r="Z118" s="58" t="s">
        <v>172</v>
      </c>
      <c r="AA118" s="59">
        <v>44899</v>
      </c>
      <c r="AB118" s="65" t="s">
        <v>1294</v>
      </c>
      <c r="AC118" s="68"/>
      <c r="AD118" s="7" t="s">
        <v>1303</v>
      </c>
      <c r="AE118" s="58">
        <f t="shared" si="4"/>
        <v>28</v>
      </c>
      <c r="AF118" s="18"/>
      <c r="AG118" s="7"/>
      <c r="AH118" s="18"/>
      <c r="AI118" s="18"/>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row>
    <row r="119" spans="1:90" ht="116">
      <c r="A119" s="61">
        <v>2118</v>
      </c>
      <c r="B119" s="47" t="s">
        <v>174</v>
      </c>
      <c r="C119" s="47" t="s">
        <v>732</v>
      </c>
      <c r="D119" s="65" t="s">
        <v>1312</v>
      </c>
      <c r="E119" s="47" t="s">
        <v>164</v>
      </c>
      <c r="F119" s="65" t="s">
        <v>1313</v>
      </c>
      <c r="G119" s="7" t="s">
        <v>783</v>
      </c>
      <c r="H119" s="65" t="s">
        <v>1314</v>
      </c>
      <c r="I119" s="224" t="s">
        <v>497</v>
      </c>
      <c r="J119" s="65" t="s">
        <v>1315</v>
      </c>
      <c r="K119" s="65" t="s">
        <v>1313</v>
      </c>
      <c r="L119" s="58" t="s">
        <v>997</v>
      </c>
      <c r="M119" s="58" t="s">
        <v>6</v>
      </c>
      <c r="N119" s="58" t="s">
        <v>1316</v>
      </c>
      <c r="O119" s="47" t="s">
        <v>1317</v>
      </c>
      <c r="P119" s="89">
        <v>53.719682066525301</v>
      </c>
      <c r="Q119" s="89">
        <v>-113.190432815544</v>
      </c>
      <c r="R119" s="127">
        <v>750</v>
      </c>
      <c r="S119" s="190">
        <v>31184</v>
      </c>
      <c r="T119" s="68" t="s">
        <v>1318</v>
      </c>
      <c r="U119" s="65" t="s">
        <v>1312</v>
      </c>
      <c r="V119" s="224" t="s">
        <v>1319</v>
      </c>
      <c r="W119" s="68" t="s">
        <v>217</v>
      </c>
      <c r="X119" s="58" t="s">
        <v>214</v>
      </c>
      <c r="Y119" s="58" t="s">
        <v>217</v>
      </c>
      <c r="Z119" s="58" t="s">
        <v>172</v>
      </c>
      <c r="AA119" s="59">
        <v>44776</v>
      </c>
      <c r="AB119" s="1" t="s">
        <v>1320</v>
      </c>
      <c r="AC119" s="65" t="s">
        <v>1322</v>
      </c>
      <c r="AD119" s="7" t="s">
        <v>1321</v>
      </c>
      <c r="AE119" s="58">
        <f t="shared" si="4"/>
        <v>28</v>
      </c>
      <c r="AF119" s="18"/>
      <c r="AG119" s="7"/>
      <c r="AH119" s="18"/>
      <c r="AI119" s="18"/>
    </row>
    <row r="120" spans="1:90" ht="63.75" customHeight="1">
      <c r="A120" s="61">
        <v>2119</v>
      </c>
      <c r="B120" s="47" t="s">
        <v>174</v>
      </c>
      <c r="C120" s="47" t="s">
        <v>732</v>
      </c>
      <c r="D120" s="65" t="s">
        <v>1312</v>
      </c>
      <c r="E120" s="47" t="s">
        <v>164</v>
      </c>
      <c r="F120" s="65" t="s">
        <v>1313</v>
      </c>
      <c r="G120" s="7" t="s">
        <v>783</v>
      </c>
      <c r="H120" s="65" t="s">
        <v>1323</v>
      </c>
      <c r="I120" s="224" t="s">
        <v>497</v>
      </c>
      <c r="J120" s="65" t="s">
        <v>1315</v>
      </c>
      <c r="K120" s="65" t="s">
        <v>1313</v>
      </c>
      <c r="L120" s="58" t="s">
        <v>997</v>
      </c>
      <c r="M120" s="58" t="s">
        <v>6</v>
      </c>
      <c r="N120" s="58" t="s">
        <v>1316</v>
      </c>
      <c r="O120" s="47" t="s">
        <v>1317</v>
      </c>
      <c r="P120" s="89">
        <v>53.719682066525301</v>
      </c>
      <c r="Q120" s="89">
        <v>-113.190432815544</v>
      </c>
      <c r="R120" s="127">
        <v>750</v>
      </c>
      <c r="S120" s="190">
        <v>3526</v>
      </c>
      <c r="T120" s="68" t="s">
        <v>1324</v>
      </c>
      <c r="U120" s="65" t="s">
        <v>1312</v>
      </c>
      <c r="V120" s="224" t="s">
        <v>1319</v>
      </c>
      <c r="W120" s="68" t="s">
        <v>217</v>
      </c>
      <c r="X120" s="58" t="s">
        <v>504</v>
      </c>
      <c r="Y120" s="58" t="s">
        <v>6</v>
      </c>
      <c r="Z120" s="58" t="s">
        <v>172</v>
      </c>
      <c r="AA120" s="59">
        <v>44776</v>
      </c>
      <c r="AB120" s="1" t="s">
        <v>1320</v>
      </c>
      <c r="AC120" s="65" t="s">
        <v>1322</v>
      </c>
      <c r="AD120" s="7" t="s">
        <v>1321</v>
      </c>
      <c r="AE120" s="58">
        <f t="shared" si="4"/>
        <v>28</v>
      </c>
      <c r="AF120" s="18"/>
      <c r="AG120" s="7"/>
      <c r="AH120" s="18"/>
      <c r="AI120" s="18"/>
    </row>
    <row r="121" spans="1:90" ht="45" customHeight="1">
      <c r="A121" s="61">
        <v>2120</v>
      </c>
      <c r="B121" s="1016" t="s">
        <v>198</v>
      </c>
      <c r="C121" s="1016" t="s">
        <v>732</v>
      </c>
      <c r="D121" s="1058" t="s">
        <v>10477</v>
      </c>
      <c r="E121" s="1016" t="s">
        <v>164</v>
      </c>
      <c r="F121" s="1026" t="s">
        <v>10478</v>
      </c>
      <c r="G121" s="1017" t="s">
        <v>799</v>
      </c>
      <c r="H121" s="1017" t="s">
        <v>10479</v>
      </c>
      <c r="I121" s="1145" t="s">
        <v>10480</v>
      </c>
      <c r="J121" s="1017" t="s">
        <v>10481</v>
      </c>
      <c r="K121" s="1017" t="s">
        <v>10481</v>
      </c>
      <c r="L121" s="1059" t="s">
        <v>10481</v>
      </c>
      <c r="M121" s="1059" t="s">
        <v>5</v>
      </c>
      <c r="N121" s="1084"/>
      <c r="O121" s="1016"/>
      <c r="P121" s="1060"/>
      <c r="Q121" s="1060"/>
      <c r="R121" s="1085"/>
      <c r="S121" s="1062">
        <v>6700</v>
      </c>
      <c r="T121" s="1063" t="s">
        <v>758</v>
      </c>
      <c r="U121" s="1058" t="s">
        <v>10477</v>
      </c>
      <c r="V121" s="1134" t="s">
        <v>10480</v>
      </c>
      <c r="W121" s="1058" t="s">
        <v>10484</v>
      </c>
      <c r="X121" s="1016" t="s">
        <v>603</v>
      </c>
      <c r="Y121" s="1016" t="s">
        <v>246</v>
      </c>
      <c r="Z121" s="1059" t="s">
        <v>7932</v>
      </c>
      <c r="AA121" s="1025">
        <v>46056</v>
      </c>
      <c r="AB121" s="1078" t="s">
        <v>10483</v>
      </c>
      <c r="AC121" s="1058" t="s">
        <v>10482</v>
      </c>
      <c r="AD121" s="1026" t="s">
        <v>10485</v>
      </c>
      <c r="AE121" s="1059">
        <f t="shared" si="4"/>
        <v>23</v>
      </c>
      <c r="AF121" s="1086"/>
      <c r="AG121" s="1026"/>
      <c r="AH121" s="1058"/>
      <c r="AI121" s="1086"/>
    </row>
    <row r="122" spans="1:90" ht="34" customHeight="1">
      <c r="A122" s="61">
        <v>2121</v>
      </c>
      <c r="B122" s="47" t="s">
        <v>198</v>
      </c>
      <c r="C122" s="47" t="s">
        <v>732</v>
      </c>
      <c r="D122" s="65" t="s">
        <v>1325</v>
      </c>
      <c r="E122" s="47" t="s">
        <v>176</v>
      </c>
      <c r="F122" s="65" t="s">
        <v>1326</v>
      </c>
      <c r="G122" s="65" t="s">
        <v>799</v>
      </c>
      <c r="H122" s="65" t="s">
        <v>800</v>
      </c>
      <c r="I122" s="224" t="s">
        <v>1327</v>
      </c>
      <c r="J122" s="65" t="s">
        <v>1328</v>
      </c>
      <c r="K122" s="65" t="s">
        <v>1326</v>
      </c>
      <c r="L122" s="58" t="s">
        <v>170</v>
      </c>
      <c r="M122" s="483" t="s">
        <v>5</v>
      </c>
      <c r="N122" s="58">
        <v>94501</v>
      </c>
      <c r="O122" s="47" t="s">
        <v>1329</v>
      </c>
      <c r="P122" s="89">
        <v>37.7871635582854</v>
      </c>
      <c r="Q122" s="89">
        <v>-122.277362231468</v>
      </c>
      <c r="R122" s="127" t="s">
        <v>8723</v>
      </c>
      <c r="S122" s="97">
        <v>20</v>
      </c>
      <c r="T122" s="68" t="s">
        <v>1330</v>
      </c>
      <c r="U122" s="65" t="s">
        <v>1325</v>
      </c>
      <c r="V122" s="224" t="s">
        <v>1327</v>
      </c>
      <c r="W122" s="68" t="s">
        <v>1326</v>
      </c>
      <c r="X122" s="58" t="s">
        <v>170</v>
      </c>
      <c r="Y122" s="58" t="s">
        <v>5</v>
      </c>
      <c r="Z122" s="58" t="s">
        <v>172</v>
      </c>
      <c r="AA122" s="59">
        <v>45092</v>
      </c>
      <c r="AB122" s="65" t="s">
        <v>1331</v>
      </c>
      <c r="AC122" s="65" t="s">
        <v>1333</v>
      </c>
      <c r="AD122" s="7" t="s">
        <v>1332</v>
      </c>
      <c r="AE122" s="58">
        <f t="shared" si="4"/>
        <v>21</v>
      </c>
      <c r="AF122" s="18"/>
      <c r="AG122" s="7"/>
      <c r="AH122" s="18"/>
      <c r="AI122" s="18"/>
    </row>
    <row r="123" spans="1:90" ht="82" customHeight="1">
      <c r="A123" s="61">
        <v>2122</v>
      </c>
      <c r="B123" s="47" t="s">
        <v>174</v>
      </c>
      <c r="C123" s="47" t="s">
        <v>732</v>
      </c>
      <c r="D123" s="65" t="s">
        <v>1325</v>
      </c>
      <c r="E123" s="47" t="s">
        <v>176</v>
      </c>
      <c r="F123" s="65" t="s">
        <v>1334</v>
      </c>
      <c r="G123" s="65" t="s">
        <v>799</v>
      </c>
      <c r="H123" s="65" t="s">
        <v>800</v>
      </c>
      <c r="I123" s="224" t="s">
        <v>1327</v>
      </c>
      <c r="J123" s="65" t="s">
        <v>1335</v>
      </c>
      <c r="K123" s="65" t="s">
        <v>1334</v>
      </c>
      <c r="L123" s="58" t="s">
        <v>363</v>
      </c>
      <c r="M123" s="483" t="s">
        <v>5</v>
      </c>
      <c r="N123" s="58">
        <v>98837</v>
      </c>
      <c r="O123" s="47"/>
      <c r="P123" s="89">
        <v>47.141408317326203</v>
      </c>
      <c r="Q123" s="89">
        <v>-119.19109836871201</v>
      </c>
      <c r="R123" s="127" t="s">
        <v>8711</v>
      </c>
      <c r="S123" s="97">
        <v>300</v>
      </c>
      <c r="T123" s="68" t="s">
        <v>758</v>
      </c>
      <c r="U123" s="65" t="s">
        <v>1325</v>
      </c>
      <c r="V123" s="224" t="s">
        <v>1327</v>
      </c>
      <c r="W123" s="68" t="s">
        <v>1326</v>
      </c>
      <c r="X123" s="58" t="s">
        <v>170</v>
      </c>
      <c r="Y123" s="58" t="s">
        <v>5</v>
      </c>
      <c r="Z123" s="58" t="s">
        <v>8379</v>
      </c>
      <c r="AA123" s="59" t="s">
        <v>11124</v>
      </c>
      <c r="AB123" s="65" t="s">
        <v>1336</v>
      </c>
      <c r="AC123" s="65" t="s">
        <v>11125</v>
      </c>
      <c r="AD123" s="7" t="s">
        <v>1332</v>
      </c>
      <c r="AE123" s="58">
        <f t="shared" si="4"/>
        <v>21</v>
      </c>
      <c r="AF123" s="18"/>
      <c r="AG123" s="7"/>
      <c r="AH123" s="18"/>
      <c r="AI123" s="18"/>
    </row>
    <row r="124" spans="1:90" ht="79" customHeight="1">
      <c r="A124" s="61">
        <v>2123</v>
      </c>
      <c r="B124" s="1016" t="s">
        <v>161</v>
      </c>
      <c r="C124" s="1016" t="s">
        <v>732</v>
      </c>
      <c r="D124" s="1017" t="s">
        <v>2078</v>
      </c>
      <c r="E124" s="1016" t="s">
        <v>164</v>
      </c>
      <c r="F124" s="1017" t="s">
        <v>2079</v>
      </c>
      <c r="G124" s="1017" t="s">
        <v>767</v>
      </c>
      <c r="H124" s="1016" t="s">
        <v>768</v>
      </c>
      <c r="I124" s="1017" t="s">
        <v>2082</v>
      </c>
      <c r="J124" s="1017" t="s">
        <v>2083</v>
      </c>
      <c r="K124" s="1017" t="s">
        <v>2084</v>
      </c>
      <c r="L124" s="1016" t="s">
        <v>808</v>
      </c>
      <c r="M124" s="1016" t="s">
        <v>5</v>
      </c>
      <c r="N124" s="1016">
        <v>14615</v>
      </c>
      <c r="O124" s="1016" t="s">
        <v>10215</v>
      </c>
      <c r="P124" s="1060">
        <v>43.194537913041501</v>
      </c>
      <c r="Q124" s="1060">
        <v>-77.661718487112395</v>
      </c>
      <c r="R124" s="1135">
        <v>20</v>
      </c>
      <c r="S124" s="1135"/>
      <c r="T124" s="1017"/>
      <c r="U124" s="1179" t="s">
        <v>2078</v>
      </c>
      <c r="V124" s="1017" t="s">
        <v>2082</v>
      </c>
      <c r="W124" s="1017" t="s">
        <v>2084</v>
      </c>
      <c r="X124" s="1016" t="s">
        <v>808</v>
      </c>
      <c r="Y124" s="1016" t="s">
        <v>5</v>
      </c>
      <c r="Z124" s="1016" t="s">
        <v>8379</v>
      </c>
      <c r="AA124" s="1025" t="s">
        <v>10217</v>
      </c>
      <c r="AB124" s="1016" t="s">
        <v>9900</v>
      </c>
      <c r="AC124" s="1017" t="s">
        <v>10216</v>
      </c>
      <c r="AD124" s="1322" t="s">
        <v>8481</v>
      </c>
      <c r="AE124" s="1059">
        <f t="shared" si="4"/>
        <v>20</v>
      </c>
      <c r="AF124" s="1086" t="s">
        <v>10212</v>
      </c>
      <c r="AG124" s="1058" t="s">
        <v>10213</v>
      </c>
      <c r="AH124" s="1058" t="s">
        <v>10214</v>
      </c>
      <c r="AI124" s="1086"/>
    </row>
    <row r="125" spans="1:90" ht="78" customHeight="1">
      <c r="A125" s="61">
        <v>2124</v>
      </c>
      <c r="B125" s="47" t="s">
        <v>198</v>
      </c>
      <c r="C125" s="47" t="s">
        <v>732</v>
      </c>
      <c r="D125" s="65" t="s">
        <v>1337</v>
      </c>
      <c r="E125" s="47" t="s">
        <v>164</v>
      </c>
      <c r="F125" s="65" t="s">
        <v>1338</v>
      </c>
      <c r="G125" s="7" t="s">
        <v>783</v>
      </c>
      <c r="H125" s="65" t="s">
        <v>994</v>
      </c>
      <c r="I125" s="225" t="s">
        <v>1339</v>
      </c>
      <c r="J125" s="65" t="s">
        <v>1340</v>
      </c>
      <c r="K125" s="65" t="s">
        <v>1341</v>
      </c>
      <c r="L125" s="58" t="s">
        <v>1342</v>
      </c>
      <c r="M125" s="58" t="s">
        <v>957</v>
      </c>
      <c r="N125" s="58"/>
      <c r="O125" s="47" t="s">
        <v>1343</v>
      </c>
      <c r="P125" s="89">
        <v>29.809914301978001</v>
      </c>
      <c r="Q125" s="89">
        <v>-109.141236942421</v>
      </c>
      <c r="R125" s="185" t="s">
        <v>8724</v>
      </c>
      <c r="S125" s="96">
        <v>6580</v>
      </c>
      <c r="T125" s="65" t="s">
        <v>184</v>
      </c>
      <c r="U125" s="65" t="s">
        <v>1344</v>
      </c>
      <c r="V125" s="225" t="s">
        <v>1339</v>
      </c>
      <c r="W125" s="68" t="s">
        <v>279</v>
      </c>
      <c r="X125" s="47" t="s">
        <v>1345</v>
      </c>
      <c r="Y125" s="58" t="s">
        <v>311</v>
      </c>
      <c r="Z125" s="58" t="s">
        <v>172</v>
      </c>
      <c r="AA125" s="59">
        <v>44776</v>
      </c>
      <c r="AB125" s="65" t="s">
        <v>1346</v>
      </c>
      <c r="AC125" s="65" t="s">
        <v>1348</v>
      </c>
      <c r="AD125" s="7" t="s">
        <v>1347</v>
      </c>
      <c r="AE125" s="58">
        <f t="shared" si="4"/>
        <v>21</v>
      </c>
      <c r="AF125" s="18"/>
      <c r="AG125" s="7"/>
      <c r="AH125" s="18"/>
      <c r="AI125" s="18"/>
    </row>
    <row r="126" spans="1:90" ht="67" customHeight="1">
      <c r="A126" s="61">
        <v>2125</v>
      </c>
      <c r="B126" s="47" t="s">
        <v>198</v>
      </c>
      <c r="C126" s="47" t="s">
        <v>732</v>
      </c>
      <c r="D126" s="65" t="s">
        <v>8169</v>
      </c>
      <c r="E126" s="47" t="s">
        <v>176</v>
      </c>
      <c r="F126" s="65" t="s">
        <v>8169</v>
      </c>
      <c r="G126" s="65" t="s">
        <v>783</v>
      </c>
      <c r="H126" s="65" t="s">
        <v>8251</v>
      </c>
      <c r="I126" s="393" t="s">
        <v>8170</v>
      </c>
      <c r="J126" s="65"/>
      <c r="K126" s="65" t="s">
        <v>8171</v>
      </c>
      <c r="L126" s="58" t="s">
        <v>1045</v>
      </c>
      <c r="M126" s="483" t="s">
        <v>5</v>
      </c>
      <c r="N126" s="58"/>
      <c r="O126" s="47"/>
      <c r="P126" s="89">
        <v>31.5383</v>
      </c>
      <c r="Q126" s="89">
        <v>-110.752</v>
      </c>
      <c r="R126" s="105" t="s">
        <v>8709</v>
      </c>
      <c r="S126" s="394"/>
      <c r="T126" s="68"/>
      <c r="U126" s="65"/>
      <c r="V126" s="495"/>
      <c r="W126" s="65"/>
      <c r="X126" s="47"/>
      <c r="Y126" s="47"/>
      <c r="Z126" s="58" t="s">
        <v>7853</v>
      </c>
      <c r="AA126" s="59">
        <v>45560</v>
      </c>
      <c r="AB126" s="302" t="s">
        <v>8172</v>
      </c>
      <c r="AC126" s="65"/>
      <c r="AD126" s="7" t="s">
        <v>8220</v>
      </c>
      <c r="AE126" s="58">
        <f t="shared" si="4"/>
        <v>20</v>
      </c>
      <c r="AF126" s="18"/>
      <c r="AG126" s="7"/>
      <c r="AH126" s="18"/>
      <c r="AI126" s="18"/>
    </row>
    <row r="127" spans="1:90" ht="66.75" customHeight="1">
      <c r="A127" s="61">
        <v>2126</v>
      </c>
      <c r="B127" s="1016" t="s">
        <v>174</v>
      </c>
      <c r="C127" s="1016" t="s">
        <v>732</v>
      </c>
      <c r="D127" s="1017" t="s">
        <v>10486</v>
      </c>
      <c r="E127" s="1016" t="s">
        <v>164</v>
      </c>
      <c r="F127" s="1026" t="s">
        <v>10487</v>
      </c>
      <c r="G127" s="1017" t="s">
        <v>6397</v>
      </c>
      <c r="H127" s="1026" t="s">
        <v>10488</v>
      </c>
      <c r="I127" s="1145" t="s">
        <v>10489</v>
      </c>
      <c r="J127" s="1058" t="s">
        <v>10490</v>
      </c>
      <c r="K127" s="1058" t="s">
        <v>1911</v>
      </c>
      <c r="L127" s="1059" t="s">
        <v>170</v>
      </c>
      <c r="M127" s="1059" t="s">
        <v>5</v>
      </c>
      <c r="N127" s="1058">
        <v>95837</v>
      </c>
      <c r="O127" s="1016"/>
      <c r="P127" s="1060">
        <v>38.683300000000003</v>
      </c>
      <c r="Q127" s="1060">
        <v>-121.5908</v>
      </c>
      <c r="R127" s="1085">
        <v>50</v>
      </c>
      <c r="S127" s="1062">
        <v>5000</v>
      </c>
      <c r="T127" s="1063" t="s">
        <v>758</v>
      </c>
      <c r="U127" s="1058" t="s">
        <v>3119</v>
      </c>
      <c r="V127" s="1134" t="s">
        <v>10489</v>
      </c>
      <c r="W127" s="1017" t="s">
        <v>3122</v>
      </c>
      <c r="X127" s="1016" t="s">
        <v>170</v>
      </c>
      <c r="Y127" s="1016" t="s">
        <v>5</v>
      </c>
      <c r="Z127" s="1059" t="s">
        <v>7932</v>
      </c>
      <c r="AA127" s="1025">
        <v>46056</v>
      </c>
      <c r="AB127" s="1078" t="s">
        <v>10491</v>
      </c>
      <c r="AC127" s="1058" t="s">
        <v>10492</v>
      </c>
      <c r="AD127" s="1610" t="s">
        <v>11361</v>
      </c>
      <c r="AE127" s="1059">
        <f t="shared" si="4"/>
        <v>24</v>
      </c>
      <c r="AF127" s="1086"/>
      <c r="AG127" s="1026"/>
      <c r="AH127" s="1058"/>
      <c r="AI127" s="1086"/>
    </row>
    <row r="128" spans="1:90" ht="78.75" customHeight="1">
      <c r="A128" s="61">
        <v>2127</v>
      </c>
      <c r="B128" s="1016" t="s">
        <v>198</v>
      </c>
      <c r="C128" s="1016" t="s">
        <v>732</v>
      </c>
      <c r="D128" s="1017" t="s">
        <v>10486</v>
      </c>
      <c r="E128" s="1016" t="s">
        <v>164</v>
      </c>
      <c r="F128" s="1026" t="s">
        <v>10493</v>
      </c>
      <c r="G128" s="1017" t="s">
        <v>873</v>
      </c>
      <c r="H128" s="1017" t="s">
        <v>10494</v>
      </c>
      <c r="I128" s="1145" t="s">
        <v>10489</v>
      </c>
      <c r="J128" s="1017"/>
      <c r="K128" s="1017" t="s">
        <v>9970</v>
      </c>
      <c r="L128" s="1059" t="s">
        <v>831</v>
      </c>
      <c r="M128" s="1059" t="s">
        <v>5</v>
      </c>
      <c r="N128" s="1058">
        <v>26330</v>
      </c>
      <c r="O128" s="1016"/>
      <c r="P128" s="1060">
        <v>39.299999999999997</v>
      </c>
      <c r="Q128" s="1060">
        <v>-80.125</v>
      </c>
      <c r="R128" s="1085">
        <v>75</v>
      </c>
      <c r="S128" s="1062"/>
      <c r="T128" s="1063"/>
      <c r="U128" s="1058" t="s">
        <v>3119</v>
      </c>
      <c r="V128" s="1134" t="s">
        <v>10489</v>
      </c>
      <c r="W128" s="1017" t="s">
        <v>3122</v>
      </c>
      <c r="X128" s="1016" t="s">
        <v>170</v>
      </c>
      <c r="Y128" s="1016" t="s">
        <v>5</v>
      </c>
      <c r="Z128" s="1059" t="s">
        <v>7932</v>
      </c>
      <c r="AA128" s="1025">
        <v>46056</v>
      </c>
      <c r="AB128" s="1078" t="s">
        <v>10495</v>
      </c>
      <c r="AC128" s="1017" t="s">
        <v>10496</v>
      </c>
      <c r="AD128" s="1610" t="s">
        <v>11361</v>
      </c>
      <c r="AE128" s="1059">
        <f t="shared" si="4"/>
        <v>24</v>
      </c>
      <c r="AF128" s="1086"/>
      <c r="AG128" s="1026"/>
      <c r="AH128" s="1058"/>
      <c r="AI128" s="1086"/>
    </row>
    <row r="129" spans="1:35" ht="72.75" customHeight="1">
      <c r="A129" s="61">
        <v>2128</v>
      </c>
      <c r="B129" s="1016" t="s">
        <v>198</v>
      </c>
      <c r="C129" s="1016" t="s">
        <v>732</v>
      </c>
      <c r="D129" s="1017" t="s">
        <v>10974</v>
      </c>
      <c r="E129" s="1016" t="s">
        <v>164</v>
      </c>
      <c r="F129" s="1026" t="s">
        <v>10975</v>
      </c>
      <c r="G129" s="1058" t="s">
        <v>9096</v>
      </c>
      <c r="H129" s="1017" t="s">
        <v>7649</v>
      </c>
      <c r="I129" s="1302" t="s">
        <v>10976</v>
      </c>
      <c r="J129" s="1017"/>
      <c r="K129" s="1017" t="s">
        <v>10977</v>
      </c>
      <c r="L129" s="1059" t="s">
        <v>755</v>
      </c>
      <c r="M129" s="1084" t="s">
        <v>5</v>
      </c>
      <c r="N129" s="1059">
        <v>75455</v>
      </c>
      <c r="O129" s="1016" t="s">
        <v>10978</v>
      </c>
      <c r="P129" s="1060">
        <v>33.155000000000001</v>
      </c>
      <c r="Q129" s="1060">
        <v>-94.967500000000001</v>
      </c>
      <c r="R129" s="1147"/>
      <c r="S129" s="1148">
        <v>100000</v>
      </c>
      <c r="T129" s="1063" t="s">
        <v>6761</v>
      </c>
      <c r="U129" s="1017" t="s">
        <v>10974</v>
      </c>
      <c r="V129" s="1134" t="s">
        <v>1169</v>
      </c>
      <c r="W129" s="1017" t="s">
        <v>226</v>
      </c>
      <c r="X129" s="1016" t="s">
        <v>227</v>
      </c>
      <c r="Y129" s="1016" t="s">
        <v>6</v>
      </c>
      <c r="Z129" s="1059" t="s">
        <v>7932</v>
      </c>
      <c r="AA129" s="1025">
        <v>46064</v>
      </c>
      <c r="AB129" s="1138" t="s">
        <v>10976</v>
      </c>
      <c r="AC129" s="1017" t="s">
        <v>10980</v>
      </c>
      <c r="AD129" s="1026" t="s">
        <v>10979</v>
      </c>
      <c r="AE129" s="1059">
        <f t="shared" si="4"/>
        <v>25</v>
      </c>
      <c r="AF129" s="18"/>
      <c r="AG129" s="7"/>
      <c r="AH129" s="18"/>
      <c r="AI129" s="18"/>
    </row>
    <row r="130" spans="1:35" ht="90.75" customHeight="1">
      <c r="A130" s="61">
        <v>2129</v>
      </c>
      <c r="B130" s="1016" t="s">
        <v>198</v>
      </c>
      <c r="C130" s="1016" t="s">
        <v>732</v>
      </c>
      <c r="D130" s="1017" t="s">
        <v>9403</v>
      </c>
      <c r="E130" s="1016" t="s">
        <v>164</v>
      </c>
      <c r="F130" s="1017" t="s">
        <v>9404</v>
      </c>
      <c r="G130" s="1017" t="s">
        <v>9096</v>
      </c>
      <c r="H130" s="1017" t="s">
        <v>6389</v>
      </c>
      <c r="I130" s="1145" t="s">
        <v>9405</v>
      </c>
      <c r="J130" s="1017"/>
      <c r="K130" s="1017" t="s">
        <v>9406</v>
      </c>
      <c r="L130" s="1059" t="s">
        <v>3657</v>
      </c>
      <c r="M130" s="1084" t="s">
        <v>5</v>
      </c>
      <c r="N130" s="1059"/>
      <c r="O130" s="1016"/>
      <c r="P130" s="1060">
        <v>35.747900000000001</v>
      </c>
      <c r="Q130" s="1060">
        <v>-95.369699999999995</v>
      </c>
      <c r="R130" s="1085"/>
      <c r="S130" s="1062">
        <v>50000</v>
      </c>
      <c r="T130" s="1063" t="s">
        <v>6761</v>
      </c>
      <c r="U130" s="1017" t="s">
        <v>9403</v>
      </c>
      <c r="V130" s="1134" t="s">
        <v>9405</v>
      </c>
      <c r="W130" s="1017" t="s">
        <v>10262</v>
      </c>
      <c r="X130" s="1016" t="s">
        <v>2352</v>
      </c>
      <c r="Y130" s="1016" t="s">
        <v>5</v>
      </c>
      <c r="Z130" s="1059" t="s">
        <v>7932</v>
      </c>
      <c r="AA130" s="1025">
        <v>45872</v>
      </c>
      <c r="AB130" s="1078" t="s">
        <v>9405</v>
      </c>
      <c r="AC130" s="1017"/>
      <c r="AD130" s="1026" t="s">
        <v>9407</v>
      </c>
      <c r="AE130" s="1059">
        <f t="shared" si="4"/>
        <v>21</v>
      </c>
      <c r="AF130" s="1086"/>
      <c r="AG130" s="1087"/>
      <c r="AH130" s="1086"/>
      <c r="AI130" s="1086"/>
    </row>
    <row r="131" spans="1:35" ht="74.25" customHeight="1">
      <c r="A131" s="61">
        <v>2130</v>
      </c>
      <c r="B131" s="47" t="s">
        <v>161</v>
      </c>
      <c r="C131" s="47" t="s">
        <v>732</v>
      </c>
      <c r="D131" s="65" t="s">
        <v>6395</v>
      </c>
      <c r="E131" s="47" t="s">
        <v>176</v>
      </c>
      <c r="F131" s="65" t="s">
        <v>6396</v>
      </c>
      <c r="G131" s="65" t="s">
        <v>6397</v>
      </c>
      <c r="H131" s="65" t="s">
        <v>6398</v>
      </c>
      <c r="I131" s="393" t="s">
        <v>6399</v>
      </c>
      <c r="J131" s="65" t="s">
        <v>6400</v>
      </c>
      <c r="K131" s="65" t="s">
        <v>3218</v>
      </c>
      <c r="L131" s="58" t="s">
        <v>1300</v>
      </c>
      <c r="M131" s="483" t="s">
        <v>5</v>
      </c>
      <c r="N131" s="58">
        <v>15208</v>
      </c>
      <c r="O131" s="47" t="s">
        <v>6401</v>
      </c>
      <c r="P131" s="89">
        <v>40.45478</v>
      </c>
      <c r="Q131" s="89">
        <v>-79.904949999999999</v>
      </c>
      <c r="R131" s="105">
        <v>30</v>
      </c>
      <c r="S131" s="394"/>
      <c r="T131" s="68"/>
      <c r="U131" s="65" t="s">
        <v>6395</v>
      </c>
      <c r="V131" s="495" t="s">
        <v>6399</v>
      </c>
      <c r="W131" s="65" t="s">
        <v>3218</v>
      </c>
      <c r="X131" s="47" t="s">
        <v>1300</v>
      </c>
      <c r="Y131" s="47" t="s">
        <v>5</v>
      </c>
      <c r="Z131" s="58" t="s">
        <v>7853</v>
      </c>
      <c r="AA131" s="59" t="s">
        <v>7873</v>
      </c>
      <c r="AB131" s="65" t="s">
        <v>6403</v>
      </c>
      <c r="AC131" s="65"/>
      <c r="AD131" s="7" t="s">
        <v>8026</v>
      </c>
      <c r="AE131" s="47">
        <f t="shared" si="4"/>
        <v>22</v>
      </c>
      <c r="AF131" s="18"/>
      <c r="AG131" s="7"/>
      <c r="AH131" s="18"/>
      <c r="AI131" s="7" t="s">
        <v>6404</v>
      </c>
    </row>
    <row r="132" spans="1:35" ht="40.5" customHeight="1">
      <c r="A132" s="61">
        <v>2131</v>
      </c>
      <c r="B132" s="47" t="s">
        <v>174</v>
      </c>
      <c r="C132" s="47" t="s">
        <v>732</v>
      </c>
      <c r="D132" s="65" t="s">
        <v>1349</v>
      </c>
      <c r="E132" s="47" t="s">
        <v>164</v>
      </c>
      <c r="F132" s="65" t="s">
        <v>1350</v>
      </c>
      <c r="G132" s="65" t="s">
        <v>1004</v>
      </c>
      <c r="H132" s="65" t="s">
        <v>1351</v>
      </c>
      <c r="I132" s="742" t="s">
        <v>1352</v>
      </c>
      <c r="J132" s="65" t="s">
        <v>1353</v>
      </c>
      <c r="K132" s="65" t="s">
        <v>1354</v>
      </c>
      <c r="L132" s="58" t="s">
        <v>916</v>
      </c>
      <c r="M132" s="483" t="s">
        <v>5</v>
      </c>
      <c r="N132" s="58">
        <v>45232</v>
      </c>
      <c r="O132" s="47"/>
      <c r="P132" s="743">
        <v>39.170567555550299</v>
      </c>
      <c r="Q132" s="230">
        <v>-84.507057917372705</v>
      </c>
      <c r="R132" s="744"/>
      <c r="S132" s="745"/>
      <c r="T132" s="231"/>
      <c r="U132" s="746" t="s">
        <v>1355</v>
      </c>
      <c r="V132" s="747" t="s">
        <v>1352</v>
      </c>
      <c r="W132" s="748" t="s">
        <v>1356</v>
      </c>
      <c r="X132" s="749" t="s">
        <v>1357</v>
      </c>
      <c r="Y132" s="750" t="s">
        <v>5</v>
      </c>
      <c r="Z132" s="751" t="s">
        <v>172</v>
      </c>
      <c r="AA132" s="447">
        <v>45289</v>
      </c>
      <c r="AB132" s="748" t="s">
        <v>1358</v>
      </c>
      <c r="AC132" s="92"/>
      <c r="AD132" s="805" t="s">
        <v>1359</v>
      </c>
      <c r="AE132" s="58">
        <f t="shared" si="4"/>
        <v>27</v>
      </c>
      <c r="AF132" s="18"/>
      <c r="AG132" s="7"/>
      <c r="AH132" s="18"/>
      <c r="AI132" s="18"/>
    </row>
    <row r="133" spans="1:35" ht="43.5" customHeight="1">
      <c r="A133" s="61">
        <v>2132</v>
      </c>
      <c r="B133" s="47" t="s">
        <v>174</v>
      </c>
      <c r="C133" s="47" t="s">
        <v>732</v>
      </c>
      <c r="D133" s="65" t="s">
        <v>1360</v>
      </c>
      <c r="E133" s="47" t="s">
        <v>164</v>
      </c>
      <c r="F133" s="65" t="s">
        <v>1361</v>
      </c>
      <c r="G133" s="65" t="s">
        <v>767</v>
      </c>
      <c r="H133" s="333" t="s">
        <v>840</v>
      </c>
      <c r="I133" s="213" t="s">
        <v>1362</v>
      </c>
      <c r="J133" s="65" t="s">
        <v>1363</v>
      </c>
      <c r="K133" s="65" t="s">
        <v>1364</v>
      </c>
      <c r="L133" s="58" t="s">
        <v>836</v>
      </c>
      <c r="M133" s="483" t="s">
        <v>5</v>
      </c>
      <c r="N133" s="58">
        <v>60638</v>
      </c>
      <c r="O133" s="47" t="s">
        <v>1365</v>
      </c>
      <c r="P133" s="89">
        <v>41.773344110620798</v>
      </c>
      <c r="Q133" s="89">
        <v>-87.752246344006295</v>
      </c>
      <c r="R133" s="185">
        <v>300</v>
      </c>
      <c r="S133" s="131"/>
      <c r="T133" s="1592"/>
      <c r="U133" s="65" t="s">
        <v>1360</v>
      </c>
      <c r="V133" s="189" t="s">
        <v>1362</v>
      </c>
      <c r="W133" s="68" t="s">
        <v>835</v>
      </c>
      <c r="X133" s="58" t="s">
        <v>836</v>
      </c>
      <c r="Y133" s="58" t="s">
        <v>5</v>
      </c>
      <c r="Z133" s="58" t="s">
        <v>172</v>
      </c>
      <c r="AA133" s="59">
        <v>44780</v>
      </c>
      <c r="AB133" s="65" t="s">
        <v>1366</v>
      </c>
      <c r="AC133" s="68" t="s">
        <v>1368</v>
      </c>
      <c r="AD133" s="469" t="s">
        <v>1367</v>
      </c>
      <c r="AE133" s="58">
        <f t="shared" si="4"/>
        <v>18</v>
      </c>
      <c r="AF133" s="18"/>
      <c r="AG133" s="7"/>
      <c r="AH133" s="18"/>
      <c r="AI133" s="18"/>
    </row>
    <row r="134" spans="1:35" ht="59.5" customHeight="1">
      <c r="A134" s="61">
        <v>2133</v>
      </c>
      <c r="B134" s="47" t="s">
        <v>174</v>
      </c>
      <c r="C134" s="47" t="s">
        <v>732</v>
      </c>
      <c r="D134" s="65" t="s">
        <v>1360</v>
      </c>
      <c r="E134" s="47" t="s">
        <v>164</v>
      </c>
      <c r="F134" s="65" t="s">
        <v>1369</v>
      </c>
      <c r="G134" s="65" t="s">
        <v>767</v>
      </c>
      <c r="H134" s="65" t="s">
        <v>840</v>
      </c>
      <c r="I134" s="224" t="s">
        <v>1362</v>
      </c>
      <c r="J134" s="65" t="s">
        <v>1370</v>
      </c>
      <c r="K134" s="65" t="s">
        <v>835</v>
      </c>
      <c r="L134" s="58" t="s">
        <v>836</v>
      </c>
      <c r="M134" s="483" t="s">
        <v>5</v>
      </c>
      <c r="N134" s="58">
        <v>60632</v>
      </c>
      <c r="O134" s="47" t="s">
        <v>1371</v>
      </c>
      <c r="P134" s="89">
        <v>41.827085773592003</v>
      </c>
      <c r="Q134" s="89">
        <v>-87.731517745859804</v>
      </c>
      <c r="R134" s="185">
        <v>300</v>
      </c>
      <c r="S134" s="96"/>
      <c r="T134" s="68"/>
      <c r="U134" s="65" t="s">
        <v>1360</v>
      </c>
      <c r="V134" s="225" t="s">
        <v>1362</v>
      </c>
      <c r="W134" s="68" t="s">
        <v>835</v>
      </c>
      <c r="X134" s="58" t="s">
        <v>836</v>
      </c>
      <c r="Y134" s="58" t="s">
        <v>5</v>
      </c>
      <c r="Z134" s="58" t="s">
        <v>172</v>
      </c>
      <c r="AA134" s="59">
        <v>44780</v>
      </c>
      <c r="AB134" s="65" t="s">
        <v>1372</v>
      </c>
      <c r="AC134" s="68" t="s">
        <v>1368</v>
      </c>
      <c r="AD134" s="469" t="s">
        <v>1367</v>
      </c>
      <c r="AE134" s="58">
        <f t="shared" si="4"/>
        <v>18</v>
      </c>
      <c r="AF134" s="18"/>
      <c r="AG134" s="7"/>
      <c r="AH134" s="18"/>
      <c r="AI134" s="18"/>
    </row>
    <row r="135" spans="1:35" ht="58.5" customHeight="1">
      <c r="A135" s="61">
        <v>2134</v>
      </c>
      <c r="B135" s="47" t="s">
        <v>392</v>
      </c>
      <c r="C135" s="47" t="s">
        <v>732</v>
      </c>
      <c r="D135" s="65" t="s">
        <v>1373</v>
      </c>
      <c r="E135" s="47" t="s">
        <v>164</v>
      </c>
      <c r="F135" s="65" t="s">
        <v>1374</v>
      </c>
      <c r="G135" s="65" t="s">
        <v>799</v>
      </c>
      <c r="H135" s="65" t="s">
        <v>778</v>
      </c>
      <c r="I135" s="213" t="s">
        <v>1375</v>
      </c>
      <c r="J135" s="65" t="s">
        <v>1376</v>
      </c>
      <c r="K135" s="65" t="s">
        <v>1377</v>
      </c>
      <c r="L135" s="58" t="s">
        <v>772</v>
      </c>
      <c r="M135" s="483" t="s">
        <v>5</v>
      </c>
      <c r="N135" s="58">
        <v>71373</v>
      </c>
      <c r="O135" s="47"/>
      <c r="P135" s="89">
        <v>31.5480766284055</v>
      </c>
      <c r="Q135" s="89">
        <v>-91.487466659750297</v>
      </c>
      <c r="R135" s="127" t="s">
        <v>8725</v>
      </c>
      <c r="S135" s="97">
        <v>11250</v>
      </c>
      <c r="T135" s="68" t="s">
        <v>1378</v>
      </c>
      <c r="U135" s="65" t="s">
        <v>1379</v>
      </c>
      <c r="V135" s="189" t="s">
        <v>1375</v>
      </c>
      <c r="W135" s="65" t="s">
        <v>1380</v>
      </c>
      <c r="X135" s="47" t="s">
        <v>400</v>
      </c>
      <c r="Y135" s="47" t="s">
        <v>246</v>
      </c>
      <c r="Z135" s="58" t="s">
        <v>172</v>
      </c>
      <c r="AA135" s="59">
        <v>44892</v>
      </c>
      <c r="AB135" s="1" t="s">
        <v>1381</v>
      </c>
      <c r="AC135" s="65" t="s">
        <v>1383</v>
      </c>
      <c r="AD135" s="7" t="s">
        <v>1382</v>
      </c>
      <c r="AE135" s="58">
        <f t="shared" si="4"/>
        <v>25</v>
      </c>
      <c r="AF135" s="18"/>
      <c r="AG135" s="7"/>
      <c r="AH135" s="18"/>
      <c r="AI135" s="18"/>
    </row>
    <row r="136" spans="1:35" ht="55.5" customHeight="1">
      <c r="A136" s="61">
        <v>2135</v>
      </c>
      <c r="B136" s="47" t="s">
        <v>174</v>
      </c>
      <c r="C136" s="47" t="s">
        <v>732</v>
      </c>
      <c r="D136" s="65" t="s">
        <v>6388</v>
      </c>
      <c r="E136" s="47" t="s">
        <v>164</v>
      </c>
      <c r="F136" s="65" t="s">
        <v>6388</v>
      </c>
      <c r="G136" s="65" t="s">
        <v>7877</v>
      </c>
      <c r="H136" s="65" t="s">
        <v>6389</v>
      </c>
      <c r="I136" s="776" t="s">
        <v>6390</v>
      </c>
      <c r="J136" s="65" t="s">
        <v>6391</v>
      </c>
      <c r="K136" s="65" t="s">
        <v>1483</v>
      </c>
      <c r="L136" s="58" t="s">
        <v>755</v>
      </c>
      <c r="M136" s="483" t="s">
        <v>5</v>
      </c>
      <c r="N136" s="58">
        <v>77019</v>
      </c>
      <c r="O136" s="47" t="s">
        <v>6392</v>
      </c>
      <c r="P136" s="89">
        <v>29.749030000000001</v>
      </c>
      <c r="Q136" s="89">
        <v>-95.414490000000001</v>
      </c>
      <c r="R136" s="127">
        <v>5</v>
      </c>
      <c r="S136" s="97"/>
      <c r="T136" s="68"/>
      <c r="U136" s="65" t="s">
        <v>6388</v>
      </c>
      <c r="V136" s="494" t="s">
        <v>6390</v>
      </c>
      <c r="W136" s="65" t="s">
        <v>1483</v>
      </c>
      <c r="X136" s="47" t="s">
        <v>755</v>
      </c>
      <c r="Y136" s="47" t="s">
        <v>5</v>
      </c>
      <c r="Z136" s="58" t="s">
        <v>7853</v>
      </c>
      <c r="AA136" s="59" t="s">
        <v>7880</v>
      </c>
      <c r="AB136" s="65" t="s">
        <v>6393</v>
      </c>
      <c r="AC136" s="65"/>
      <c r="AD136" s="7" t="s">
        <v>8029</v>
      </c>
      <c r="AE136" s="47">
        <f t="shared" si="4"/>
        <v>30</v>
      </c>
      <c r="AF136" s="18"/>
      <c r="AG136" s="7"/>
      <c r="AH136" s="18"/>
      <c r="AI136" s="7" t="s">
        <v>6394</v>
      </c>
    </row>
    <row r="137" spans="1:35" ht="71" customHeight="1">
      <c r="A137" s="61">
        <v>2136</v>
      </c>
      <c r="B137" s="1016" t="s">
        <v>392</v>
      </c>
      <c r="C137" s="1016" t="s">
        <v>732</v>
      </c>
      <c r="D137" s="1017" t="s">
        <v>1384</v>
      </c>
      <c r="E137" s="1016" t="s">
        <v>164</v>
      </c>
      <c r="F137" s="1017" t="s">
        <v>1385</v>
      </c>
      <c r="G137" s="1018" t="s">
        <v>783</v>
      </c>
      <c r="H137" s="1017" t="s">
        <v>9096</v>
      </c>
      <c r="I137" s="1076" t="s">
        <v>1386</v>
      </c>
      <c r="J137" s="1017" t="s">
        <v>1387</v>
      </c>
      <c r="K137" s="1017" t="s">
        <v>1388</v>
      </c>
      <c r="L137" s="1059" t="s">
        <v>755</v>
      </c>
      <c r="M137" s="1084" t="s">
        <v>5</v>
      </c>
      <c r="N137" s="1059">
        <v>78380</v>
      </c>
      <c r="O137" s="1016"/>
      <c r="P137" s="1060">
        <v>28.337244202207401</v>
      </c>
      <c r="Q137" s="1060">
        <v>-97.671116644717202</v>
      </c>
      <c r="R137" s="1147">
        <v>400</v>
      </c>
      <c r="S137" s="1148">
        <v>50</v>
      </c>
      <c r="T137" s="1063" t="s">
        <v>1389</v>
      </c>
      <c r="U137" s="1017" t="s">
        <v>1384</v>
      </c>
      <c r="V137" s="1149" t="s">
        <v>1386</v>
      </c>
      <c r="W137" s="1017" t="s">
        <v>1390</v>
      </c>
      <c r="X137" s="1016" t="s">
        <v>755</v>
      </c>
      <c r="Y137" s="1016" t="s">
        <v>5</v>
      </c>
      <c r="Z137" s="1059" t="s">
        <v>8379</v>
      </c>
      <c r="AA137" s="1025" t="s">
        <v>10422</v>
      </c>
      <c r="AB137" s="1017" t="s">
        <v>1391</v>
      </c>
      <c r="AC137" s="1017" t="s">
        <v>1393</v>
      </c>
      <c r="AD137" s="1018" t="s">
        <v>1392</v>
      </c>
      <c r="AE137" s="1059">
        <f t="shared" si="4"/>
        <v>26</v>
      </c>
      <c r="AF137" s="18"/>
      <c r="AG137" s="7"/>
      <c r="AH137" s="18"/>
      <c r="AI137" s="18"/>
    </row>
    <row r="138" spans="1:35" ht="70.5" customHeight="1">
      <c r="A138" s="61">
        <v>2137</v>
      </c>
      <c r="B138" s="1016" t="s">
        <v>392</v>
      </c>
      <c r="C138" s="1016" t="s">
        <v>732</v>
      </c>
      <c r="D138" s="1017" t="s">
        <v>1384</v>
      </c>
      <c r="E138" s="1016" t="s">
        <v>164</v>
      </c>
      <c r="F138" s="1017" t="s">
        <v>1394</v>
      </c>
      <c r="G138" s="1018" t="s">
        <v>783</v>
      </c>
      <c r="H138" s="1017" t="s">
        <v>10458</v>
      </c>
      <c r="I138" s="1076" t="s">
        <v>1386</v>
      </c>
      <c r="J138" s="1017" t="s">
        <v>1395</v>
      </c>
      <c r="K138" s="1017" t="s">
        <v>1390</v>
      </c>
      <c r="L138" s="1016" t="s">
        <v>755</v>
      </c>
      <c r="M138" s="1115" t="s">
        <v>5</v>
      </c>
      <c r="N138" s="1016">
        <v>78725</v>
      </c>
      <c r="O138" s="1016" t="s">
        <v>1396</v>
      </c>
      <c r="P138" s="1060">
        <v>30.23</v>
      </c>
      <c r="Q138" s="1070">
        <v>-97.6</v>
      </c>
      <c r="R138" s="1325">
        <v>300</v>
      </c>
      <c r="S138" s="1080">
        <v>30000</v>
      </c>
      <c r="T138" s="1080" t="s">
        <v>758</v>
      </c>
      <c r="U138" s="1017" t="s">
        <v>1384</v>
      </c>
      <c r="V138" s="1149" t="s">
        <v>1386</v>
      </c>
      <c r="W138" s="1017" t="s">
        <v>1390</v>
      </c>
      <c r="X138" s="1016" t="s">
        <v>755</v>
      </c>
      <c r="Y138" s="1016" t="s">
        <v>5</v>
      </c>
      <c r="Z138" s="1059" t="s">
        <v>8379</v>
      </c>
      <c r="AA138" s="1025" t="s">
        <v>10422</v>
      </c>
      <c r="AB138" s="1081" t="s">
        <v>1397</v>
      </c>
      <c r="AC138" s="1017" t="s">
        <v>10384</v>
      </c>
      <c r="AD138" s="1018" t="s">
        <v>1392</v>
      </c>
      <c r="AE138" s="1059">
        <f t="shared" si="4"/>
        <v>26</v>
      </c>
      <c r="AF138" s="18"/>
      <c r="AG138" s="7"/>
      <c r="AH138" s="18"/>
      <c r="AI138" s="18"/>
    </row>
    <row r="139" spans="1:35" ht="63" customHeight="1">
      <c r="A139" s="61">
        <v>2138</v>
      </c>
      <c r="B139" s="47" t="s">
        <v>161</v>
      </c>
      <c r="C139" s="47" t="s">
        <v>732</v>
      </c>
      <c r="D139" s="65" t="s">
        <v>1398</v>
      </c>
      <c r="E139" s="47" t="s">
        <v>164</v>
      </c>
      <c r="F139" s="65" t="s">
        <v>1398</v>
      </c>
      <c r="G139" s="65" t="s">
        <v>1399</v>
      </c>
      <c r="H139" s="65" t="s">
        <v>1400</v>
      </c>
      <c r="I139" s="776" t="s">
        <v>1401</v>
      </c>
      <c r="J139" s="65" t="s">
        <v>1402</v>
      </c>
      <c r="K139" s="65" t="s">
        <v>1403</v>
      </c>
      <c r="L139" s="58" t="s">
        <v>436</v>
      </c>
      <c r="M139" s="483" t="s">
        <v>5</v>
      </c>
      <c r="N139" s="58">
        <v>48103</v>
      </c>
      <c r="O139" s="47"/>
      <c r="P139" s="89">
        <v>42.277501606318999</v>
      </c>
      <c r="Q139" s="89">
        <v>-83.800691417212406</v>
      </c>
      <c r="R139" s="127">
        <v>7</v>
      </c>
      <c r="S139" s="97"/>
      <c r="T139" s="68"/>
      <c r="U139" s="65" t="s">
        <v>1398</v>
      </c>
      <c r="V139" s="776" t="s">
        <v>1401</v>
      </c>
      <c r="W139" s="65" t="s">
        <v>1403</v>
      </c>
      <c r="X139" s="58" t="s">
        <v>436</v>
      </c>
      <c r="Y139" s="58" t="s">
        <v>5</v>
      </c>
      <c r="Z139" s="58" t="s">
        <v>172</v>
      </c>
      <c r="AA139" s="59">
        <v>45339</v>
      </c>
      <c r="AB139" s="65" t="s">
        <v>313</v>
      </c>
      <c r="AC139" s="65"/>
      <c r="AD139" s="7" t="s">
        <v>1404</v>
      </c>
      <c r="AE139" s="58">
        <f t="shared" si="4"/>
        <v>23</v>
      </c>
      <c r="AF139" t="s">
        <v>1405</v>
      </c>
      <c r="AG139" s="1" t="s">
        <v>1406</v>
      </c>
      <c r="AH139" s="18"/>
      <c r="AI139" s="18"/>
    </row>
    <row r="140" spans="1:35" ht="93" customHeight="1">
      <c r="A140" s="61">
        <v>2139</v>
      </c>
      <c r="B140" s="47" t="s">
        <v>161</v>
      </c>
      <c r="C140" s="47" t="s">
        <v>732</v>
      </c>
      <c r="D140" s="65" t="s">
        <v>662</v>
      </c>
      <c r="E140" s="47" t="s">
        <v>176</v>
      </c>
      <c r="F140" s="65" t="s">
        <v>1407</v>
      </c>
      <c r="G140" s="7" t="s">
        <v>783</v>
      </c>
      <c r="H140" s="65" t="s">
        <v>1015</v>
      </c>
      <c r="I140" s="1587" t="s">
        <v>664</v>
      </c>
      <c r="J140" s="65" t="s">
        <v>1408</v>
      </c>
      <c r="K140" s="65"/>
      <c r="L140" s="58" t="s">
        <v>755</v>
      </c>
      <c r="M140" s="483" t="s">
        <v>5</v>
      </c>
      <c r="N140" s="58"/>
      <c r="O140" s="58"/>
      <c r="P140" s="89">
        <v>29.6072933822301</v>
      </c>
      <c r="Q140" s="89">
        <v>-95.523344038028199</v>
      </c>
      <c r="R140" s="127">
        <v>150</v>
      </c>
      <c r="S140" s="97">
        <v>5500</v>
      </c>
      <c r="T140" s="68" t="s">
        <v>1409</v>
      </c>
      <c r="U140" s="65" t="s">
        <v>662</v>
      </c>
      <c r="V140" s="225" t="s">
        <v>664</v>
      </c>
      <c r="W140" s="65" t="s">
        <v>226</v>
      </c>
      <c r="X140" s="47" t="s">
        <v>227</v>
      </c>
      <c r="Y140" s="47" t="s">
        <v>6</v>
      </c>
      <c r="Z140" s="58" t="s">
        <v>172</v>
      </c>
      <c r="AA140" s="59">
        <v>44780</v>
      </c>
      <c r="AB140" s="65" t="s">
        <v>1410</v>
      </c>
      <c r="AC140" s="65"/>
      <c r="AD140" s="7" t="s">
        <v>1411</v>
      </c>
      <c r="AE140" s="58">
        <f t="shared" si="4"/>
        <v>25</v>
      </c>
      <c r="AF140" s="18"/>
      <c r="AG140" s="7"/>
      <c r="AH140" s="18"/>
      <c r="AI140" s="18"/>
    </row>
    <row r="141" spans="1:35" ht="92" customHeight="1">
      <c r="A141" s="61">
        <v>2140</v>
      </c>
      <c r="B141" s="47" t="s">
        <v>161</v>
      </c>
      <c r="C141" s="47" t="s">
        <v>732</v>
      </c>
      <c r="D141" s="65" t="s">
        <v>662</v>
      </c>
      <c r="E141" s="47" t="s">
        <v>176</v>
      </c>
      <c r="F141" s="65" t="s">
        <v>1407</v>
      </c>
      <c r="G141" s="7" t="s">
        <v>783</v>
      </c>
      <c r="H141" s="65" t="s">
        <v>1412</v>
      </c>
      <c r="I141" s="213" t="s">
        <v>664</v>
      </c>
      <c r="J141" s="65" t="s">
        <v>1408</v>
      </c>
      <c r="K141" s="65"/>
      <c r="L141" s="58" t="s">
        <v>755</v>
      </c>
      <c r="M141" s="483" t="s">
        <v>5</v>
      </c>
      <c r="N141" s="58"/>
      <c r="O141" s="58"/>
      <c r="P141" s="89">
        <v>29.6072933822301</v>
      </c>
      <c r="Q141" s="89">
        <v>-95.523344038028199</v>
      </c>
      <c r="R141" s="127">
        <v>150</v>
      </c>
      <c r="S141" s="97">
        <v>62700</v>
      </c>
      <c r="T141" s="68" t="s">
        <v>289</v>
      </c>
      <c r="U141" s="65" t="s">
        <v>662</v>
      </c>
      <c r="V141" s="189" t="s">
        <v>664</v>
      </c>
      <c r="W141" s="65" t="s">
        <v>226</v>
      </c>
      <c r="X141" s="47" t="s">
        <v>227</v>
      </c>
      <c r="Y141" s="47" t="s">
        <v>6</v>
      </c>
      <c r="Z141" s="58" t="s">
        <v>172</v>
      </c>
      <c r="AA141" s="59">
        <v>44780</v>
      </c>
      <c r="AB141" s="65" t="s">
        <v>1410</v>
      </c>
      <c r="AC141" s="65"/>
      <c r="AD141" s="469" t="s">
        <v>1411</v>
      </c>
      <c r="AE141" s="58">
        <f t="shared" si="4"/>
        <v>25</v>
      </c>
      <c r="AF141" s="18"/>
      <c r="AG141" s="7"/>
      <c r="AH141" s="18"/>
      <c r="AI141" s="18"/>
    </row>
    <row r="142" spans="1:35" ht="85" customHeight="1">
      <c r="A142" s="61">
        <v>2141</v>
      </c>
      <c r="B142" s="47" t="s">
        <v>174</v>
      </c>
      <c r="C142" s="47" t="s">
        <v>732</v>
      </c>
      <c r="D142" s="1342" t="s">
        <v>1413</v>
      </c>
      <c r="E142" s="47" t="s">
        <v>176</v>
      </c>
      <c r="F142" s="65" t="s">
        <v>1413</v>
      </c>
      <c r="G142" s="65" t="s">
        <v>783</v>
      </c>
      <c r="H142" s="65" t="s">
        <v>1414</v>
      </c>
      <c r="I142" s="375" t="s">
        <v>1415</v>
      </c>
      <c r="J142" s="65" t="s">
        <v>1416</v>
      </c>
      <c r="K142" s="65" t="s">
        <v>1417</v>
      </c>
      <c r="L142" s="58" t="s">
        <v>1418</v>
      </c>
      <c r="M142" s="483" t="s">
        <v>5</v>
      </c>
      <c r="N142" s="58">
        <v>33602</v>
      </c>
      <c r="O142" s="47" t="s">
        <v>1419</v>
      </c>
      <c r="P142" s="89">
        <v>27.9473129287706</v>
      </c>
      <c r="Q142" s="89">
        <v>-82.459583504362101</v>
      </c>
      <c r="R142" s="127">
        <v>4500</v>
      </c>
      <c r="S142" s="97"/>
      <c r="T142" s="68"/>
      <c r="U142" s="128" t="s">
        <v>1413</v>
      </c>
      <c r="V142" s="228" t="s">
        <v>1415</v>
      </c>
      <c r="W142" s="65" t="s">
        <v>1417</v>
      </c>
      <c r="X142" s="47" t="s">
        <v>1418</v>
      </c>
      <c r="Y142" s="47" t="s">
        <v>5</v>
      </c>
      <c r="Z142" s="58" t="s">
        <v>172</v>
      </c>
      <c r="AA142" s="59">
        <v>45289</v>
      </c>
      <c r="AB142" s="65" t="s">
        <v>1420</v>
      </c>
      <c r="AC142" s="119"/>
      <c r="AD142" s="469" t="s">
        <v>1421</v>
      </c>
      <c r="AE142" s="58">
        <f t="shared" si="4"/>
        <v>21</v>
      </c>
      <c r="AF142" s="18"/>
      <c r="AG142" s="7"/>
      <c r="AH142" s="18"/>
      <c r="AI142" s="18"/>
    </row>
    <row r="143" spans="1:35" ht="92.25" customHeight="1">
      <c r="A143" s="61">
        <v>2142</v>
      </c>
      <c r="B143" s="47" t="s">
        <v>174</v>
      </c>
      <c r="C143" s="47" t="s">
        <v>732</v>
      </c>
      <c r="D143" s="65" t="s">
        <v>1422</v>
      </c>
      <c r="E143" s="47" t="s">
        <v>164</v>
      </c>
      <c r="F143" s="65" t="s">
        <v>1423</v>
      </c>
      <c r="G143" s="7" t="s">
        <v>873</v>
      </c>
      <c r="H143" s="65" t="s">
        <v>1424</v>
      </c>
      <c r="I143" s="376" t="s">
        <v>1425</v>
      </c>
      <c r="J143" s="65" t="s">
        <v>1426</v>
      </c>
      <c r="K143" s="65" t="s">
        <v>1427</v>
      </c>
      <c r="L143" s="58" t="s">
        <v>214</v>
      </c>
      <c r="M143" s="58" t="s">
        <v>6</v>
      </c>
      <c r="N143" s="58" t="s">
        <v>1428</v>
      </c>
      <c r="O143" s="47" t="s">
        <v>1429</v>
      </c>
      <c r="P143" s="89">
        <v>42.9459691278389</v>
      </c>
      <c r="Q143" s="89">
        <v>-82.418163399797606</v>
      </c>
      <c r="R143" s="185">
        <v>32</v>
      </c>
      <c r="S143" s="96">
        <v>4000</v>
      </c>
      <c r="T143" s="68" t="s">
        <v>880</v>
      </c>
      <c r="U143" s="65" t="s">
        <v>1430</v>
      </c>
      <c r="V143" s="326" t="s">
        <v>1425</v>
      </c>
      <c r="W143" s="68" t="s">
        <v>925</v>
      </c>
      <c r="X143" s="58" t="s">
        <v>925</v>
      </c>
      <c r="Y143" s="58" t="s">
        <v>926</v>
      </c>
      <c r="Z143" s="58" t="s">
        <v>172</v>
      </c>
      <c r="AA143" s="59">
        <v>44776</v>
      </c>
      <c r="AB143" s="65" t="s">
        <v>1431</v>
      </c>
      <c r="AC143" s="65" t="s">
        <v>1433</v>
      </c>
      <c r="AD143" s="7" t="s">
        <v>1432</v>
      </c>
      <c r="AE143" s="58">
        <f t="shared" si="4"/>
        <v>18</v>
      </c>
      <c r="AF143" s="18"/>
      <c r="AG143" s="7"/>
      <c r="AH143" s="18"/>
      <c r="AI143" s="18"/>
    </row>
    <row r="144" spans="1:35" ht="83.25" customHeight="1">
      <c r="A144" s="61">
        <v>2143</v>
      </c>
      <c r="B144" s="1016" t="s">
        <v>392</v>
      </c>
      <c r="C144" s="1016" t="s">
        <v>732</v>
      </c>
      <c r="D144" s="1017" t="s">
        <v>1434</v>
      </c>
      <c r="E144" s="1016" t="s">
        <v>164</v>
      </c>
      <c r="F144" s="1017" t="s">
        <v>10459</v>
      </c>
      <c r="G144" s="1018" t="s">
        <v>783</v>
      </c>
      <c r="H144" s="1017" t="s">
        <v>10458</v>
      </c>
      <c r="I144" s="1076" t="s">
        <v>1435</v>
      </c>
      <c r="J144" s="1017"/>
      <c r="K144" s="1017" t="s">
        <v>901</v>
      </c>
      <c r="L144" s="1059" t="s">
        <v>149</v>
      </c>
      <c r="M144" s="1059" t="s">
        <v>6</v>
      </c>
      <c r="N144" s="1059"/>
      <c r="O144" s="1016"/>
      <c r="P144" s="1060">
        <v>46.353216995090001</v>
      </c>
      <c r="Q144" s="1060">
        <v>-72.431768926018194</v>
      </c>
      <c r="R144" s="1147" t="s">
        <v>8701</v>
      </c>
      <c r="S144" s="1148">
        <v>30000</v>
      </c>
      <c r="T144" s="1063" t="s">
        <v>1436</v>
      </c>
      <c r="U144" s="1017" t="s">
        <v>1437</v>
      </c>
      <c r="V144" s="1138" t="s">
        <v>1438</v>
      </c>
      <c r="W144" s="1017" t="s">
        <v>1439</v>
      </c>
      <c r="X144" s="1016" t="s">
        <v>1440</v>
      </c>
      <c r="Y144" s="1016" t="s">
        <v>1441</v>
      </c>
      <c r="Z144" s="1059" t="s">
        <v>8379</v>
      </c>
      <c r="AA144" s="1025" t="s">
        <v>10422</v>
      </c>
      <c r="AB144" s="1017" t="s">
        <v>10460</v>
      </c>
      <c r="AC144" s="1017" t="s">
        <v>10461</v>
      </c>
      <c r="AD144" s="1609" t="s">
        <v>11362</v>
      </c>
      <c r="AE144" s="1059">
        <f t="shared" si="4"/>
        <v>30</v>
      </c>
      <c r="AF144" s="18"/>
      <c r="AG144" s="7"/>
      <c r="AH144" s="18"/>
      <c r="AI144" s="18"/>
    </row>
    <row r="145" spans="1:35" ht="54.5" customHeight="1">
      <c r="A145" s="61">
        <v>2144</v>
      </c>
      <c r="B145" s="47" t="s">
        <v>198</v>
      </c>
      <c r="C145" s="47" t="s">
        <v>732</v>
      </c>
      <c r="D145" s="65" t="s">
        <v>1443</v>
      </c>
      <c r="E145" s="47" t="s">
        <v>164</v>
      </c>
      <c r="F145" s="65" t="s">
        <v>1444</v>
      </c>
      <c r="G145" s="65" t="s">
        <v>735</v>
      </c>
      <c r="H145" s="65" t="s">
        <v>874</v>
      </c>
      <c r="I145" s="213" t="s">
        <v>1445</v>
      </c>
      <c r="J145" s="65"/>
      <c r="K145" s="65" t="s">
        <v>1446</v>
      </c>
      <c r="L145" s="58" t="s">
        <v>214</v>
      </c>
      <c r="M145" s="58" t="s">
        <v>6</v>
      </c>
      <c r="N145" s="58"/>
      <c r="O145" s="47"/>
      <c r="P145" s="89">
        <v>44.278312020813097</v>
      </c>
      <c r="Q145" s="89">
        <v>-76.712296150783104</v>
      </c>
      <c r="R145" s="127" t="s">
        <v>8711</v>
      </c>
      <c r="S145" s="97">
        <v>35</v>
      </c>
      <c r="T145" s="65" t="s">
        <v>1447</v>
      </c>
      <c r="U145" s="65" t="s">
        <v>1448</v>
      </c>
      <c r="V145" s="213" t="s">
        <v>1449</v>
      </c>
      <c r="W145" s="65" t="s">
        <v>1450</v>
      </c>
      <c r="X145" s="47" t="s">
        <v>1451</v>
      </c>
      <c r="Y145" s="47" t="s">
        <v>1452</v>
      </c>
      <c r="Z145" s="47" t="s">
        <v>172</v>
      </c>
      <c r="AA145" s="59">
        <v>45094</v>
      </c>
      <c r="AB145" s="65" t="s">
        <v>1453</v>
      </c>
      <c r="AC145" s="65" t="s">
        <v>1455</v>
      </c>
      <c r="AD145" s="7" t="s">
        <v>1454</v>
      </c>
      <c r="AE145" s="58">
        <f t="shared" ref="AE145:AE158" si="5">IF(LEN(TRIM(AD145))=0,0,LEN(TRIM(AD145))-LEN(SUBSTITUTE(AD145," ",""))+1)</f>
        <v>27</v>
      </c>
      <c r="AF145" s="18"/>
      <c r="AG145" s="7"/>
      <c r="AH145" s="18"/>
      <c r="AI145" s="18"/>
    </row>
    <row r="146" spans="1:35" ht="54.5" customHeight="1">
      <c r="A146" s="61">
        <v>2145</v>
      </c>
      <c r="B146" s="47" t="s">
        <v>198</v>
      </c>
      <c r="C146" s="47" t="s">
        <v>732</v>
      </c>
      <c r="D146" s="65" t="s">
        <v>1443</v>
      </c>
      <c r="E146" s="47" t="s">
        <v>164</v>
      </c>
      <c r="F146" s="65" t="s">
        <v>1444</v>
      </c>
      <c r="G146" s="65" t="s">
        <v>735</v>
      </c>
      <c r="H146" s="65" t="s">
        <v>1456</v>
      </c>
      <c r="I146" s="224" t="s">
        <v>1445</v>
      </c>
      <c r="J146" s="65"/>
      <c r="K146" s="65" t="s">
        <v>1446</v>
      </c>
      <c r="L146" s="58" t="s">
        <v>214</v>
      </c>
      <c r="M146" s="58" t="s">
        <v>6</v>
      </c>
      <c r="N146" s="58"/>
      <c r="O146" s="47"/>
      <c r="P146" s="89">
        <v>44.278312020813097</v>
      </c>
      <c r="Q146" s="89">
        <v>-76.712296150783104</v>
      </c>
      <c r="R146" s="127" t="s">
        <v>8711</v>
      </c>
      <c r="S146" s="97">
        <v>35</v>
      </c>
      <c r="T146" s="65" t="s">
        <v>1447</v>
      </c>
      <c r="U146" s="65" t="s">
        <v>1448</v>
      </c>
      <c r="V146" s="224" t="s">
        <v>1449</v>
      </c>
      <c r="W146" s="65" t="s">
        <v>1450</v>
      </c>
      <c r="X146" s="47" t="s">
        <v>1451</v>
      </c>
      <c r="Y146" s="47" t="s">
        <v>1452</v>
      </c>
      <c r="Z146" s="47" t="s">
        <v>172</v>
      </c>
      <c r="AA146" s="59">
        <v>45094</v>
      </c>
      <c r="AB146" s="65" t="s">
        <v>1453</v>
      </c>
      <c r="AC146" s="65" t="s">
        <v>1455</v>
      </c>
      <c r="AD146" s="7" t="s">
        <v>1457</v>
      </c>
      <c r="AE146" s="58">
        <f t="shared" si="5"/>
        <v>26</v>
      </c>
      <c r="AF146" s="18"/>
      <c r="AG146" s="7"/>
      <c r="AH146" s="18"/>
      <c r="AI146" s="18"/>
    </row>
    <row r="147" spans="1:35" ht="67" customHeight="1">
      <c r="A147" s="61">
        <v>2146</v>
      </c>
      <c r="B147" s="311" t="s">
        <v>198</v>
      </c>
      <c r="C147" s="311" t="s">
        <v>732</v>
      </c>
      <c r="D147" s="311" t="s">
        <v>1458</v>
      </c>
      <c r="E147" s="311" t="s">
        <v>164</v>
      </c>
      <c r="F147" s="241" t="s">
        <v>901</v>
      </c>
      <c r="G147" s="310" t="s">
        <v>783</v>
      </c>
      <c r="H147" s="232" t="s">
        <v>1459</v>
      </c>
      <c r="I147" s="399" t="s">
        <v>1460</v>
      </c>
      <c r="J147" s="311"/>
      <c r="K147" s="400" t="s">
        <v>901</v>
      </c>
      <c r="L147" s="328" t="s">
        <v>149</v>
      </c>
      <c r="M147" s="311" t="s">
        <v>6</v>
      </c>
      <c r="N147" s="58"/>
      <c r="O147" s="47"/>
      <c r="P147" s="317">
        <v>46.350621500000003</v>
      </c>
      <c r="Q147" s="317">
        <v>-72.435055199999994</v>
      </c>
      <c r="R147" s="328"/>
      <c r="S147" s="321">
        <v>25000</v>
      </c>
      <c r="T147" s="310" t="s">
        <v>289</v>
      </c>
      <c r="U147" s="311" t="s">
        <v>690</v>
      </c>
      <c r="V147" s="322" t="s">
        <v>1460</v>
      </c>
      <c r="W147" s="65" t="s">
        <v>691</v>
      </c>
      <c r="X147" s="47" t="s">
        <v>691</v>
      </c>
      <c r="Y147" s="47" t="s">
        <v>692</v>
      </c>
      <c r="Z147" s="58" t="s">
        <v>172</v>
      </c>
      <c r="AA147" s="59">
        <v>45290</v>
      </c>
      <c r="AB147" s="390" t="s">
        <v>1461</v>
      </c>
      <c r="AC147" s="65" t="s">
        <v>1462</v>
      </c>
      <c r="AD147" s="1347" t="s">
        <v>694</v>
      </c>
      <c r="AE147" s="58">
        <f t="shared" si="5"/>
        <v>26</v>
      </c>
      <c r="AF147" s="18"/>
      <c r="AG147" s="7"/>
      <c r="AH147" s="18"/>
      <c r="AI147" s="18"/>
    </row>
    <row r="148" spans="1:35" ht="73.5" customHeight="1">
      <c r="A148" s="61">
        <v>2147</v>
      </c>
      <c r="B148" s="47" t="s">
        <v>174</v>
      </c>
      <c r="C148" s="47" t="s">
        <v>732</v>
      </c>
      <c r="D148" s="65" t="s">
        <v>683</v>
      </c>
      <c r="E148" s="47" t="s">
        <v>164</v>
      </c>
      <c r="F148" s="65" t="s">
        <v>1463</v>
      </c>
      <c r="G148" s="7" t="s">
        <v>783</v>
      </c>
      <c r="H148" s="65" t="s">
        <v>1314</v>
      </c>
      <c r="I148" s="211" t="s">
        <v>685</v>
      </c>
      <c r="J148" s="65" t="s">
        <v>1464</v>
      </c>
      <c r="K148" s="65" t="s">
        <v>338</v>
      </c>
      <c r="L148" s="58" t="s">
        <v>214</v>
      </c>
      <c r="M148" s="58" t="s">
        <v>6</v>
      </c>
      <c r="N148" s="58" t="s">
        <v>1465</v>
      </c>
      <c r="O148" s="47" t="s">
        <v>1466</v>
      </c>
      <c r="P148" s="89">
        <v>46.448134425030702</v>
      </c>
      <c r="Q148" s="89">
        <v>-81.0841214581597</v>
      </c>
      <c r="R148" s="127">
        <v>1000</v>
      </c>
      <c r="S148" s="96">
        <v>66000</v>
      </c>
      <c r="T148" s="65" t="s">
        <v>289</v>
      </c>
      <c r="U148" s="65" t="s">
        <v>690</v>
      </c>
      <c r="V148" s="189" t="s">
        <v>685</v>
      </c>
      <c r="W148" s="65" t="s">
        <v>691</v>
      </c>
      <c r="X148" s="47" t="s">
        <v>691</v>
      </c>
      <c r="Y148" s="47" t="s">
        <v>692</v>
      </c>
      <c r="Z148" s="58" t="s">
        <v>172</v>
      </c>
      <c r="AA148" s="59">
        <v>44780</v>
      </c>
      <c r="AB148" s="65" t="s">
        <v>1467</v>
      </c>
      <c r="AC148" s="65" t="s">
        <v>1468</v>
      </c>
      <c r="AD148" s="7" t="s">
        <v>694</v>
      </c>
      <c r="AE148" s="58">
        <f t="shared" si="5"/>
        <v>26</v>
      </c>
      <c r="AF148" s="18"/>
      <c r="AG148" s="7"/>
      <c r="AH148" s="18"/>
      <c r="AI148" s="18"/>
    </row>
    <row r="149" spans="1:35" ht="95.5" customHeight="1">
      <c r="A149" s="61">
        <v>2148</v>
      </c>
      <c r="B149" s="47" t="s">
        <v>174</v>
      </c>
      <c r="C149" s="47" t="s">
        <v>732</v>
      </c>
      <c r="D149" s="65" t="s">
        <v>683</v>
      </c>
      <c r="E149" s="47" t="s">
        <v>164</v>
      </c>
      <c r="F149" s="65" t="s">
        <v>1463</v>
      </c>
      <c r="G149" s="7" t="s">
        <v>783</v>
      </c>
      <c r="H149" s="65" t="s">
        <v>1323</v>
      </c>
      <c r="I149" s="211" t="s">
        <v>685</v>
      </c>
      <c r="J149" s="65" t="s">
        <v>1464</v>
      </c>
      <c r="K149" s="65" t="s">
        <v>338</v>
      </c>
      <c r="L149" s="58" t="s">
        <v>214</v>
      </c>
      <c r="M149" s="58" t="s">
        <v>6</v>
      </c>
      <c r="N149" s="58" t="s">
        <v>1465</v>
      </c>
      <c r="O149" s="47" t="s">
        <v>1466</v>
      </c>
      <c r="P149" s="89">
        <v>46.448134425030702</v>
      </c>
      <c r="Q149" s="89">
        <v>-81.0841214581597</v>
      </c>
      <c r="R149" s="127">
        <v>1000</v>
      </c>
      <c r="S149" s="96">
        <v>1400</v>
      </c>
      <c r="T149" s="65" t="s">
        <v>331</v>
      </c>
      <c r="U149" s="65" t="s">
        <v>690</v>
      </c>
      <c r="V149" s="189" t="s">
        <v>685</v>
      </c>
      <c r="W149" s="65" t="s">
        <v>691</v>
      </c>
      <c r="X149" s="47" t="s">
        <v>691</v>
      </c>
      <c r="Y149" s="47" t="s">
        <v>692</v>
      </c>
      <c r="Z149" s="58" t="s">
        <v>172</v>
      </c>
      <c r="AA149" s="59">
        <v>44780</v>
      </c>
      <c r="AB149" s="65" t="s">
        <v>1469</v>
      </c>
      <c r="AC149" s="65" t="s">
        <v>1468</v>
      </c>
      <c r="AD149" s="7" t="s">
        <v>694</v>
      </c>
      <c r="AE149" s="58">
        <f t="shared" si="5"/>
        <v>26</v>
      </c>
      <c r="AF149" s="18"/>
      <c r="AG149" s="7"/>
      <c r="AH149" s="18"/>
      <c r="AI149" s="18"/>
    </row>
    <row r="150" spans="1:35" ht="54.5" customHeight="1">
      <c r="A150" s="61">
        <v>2149</v>
      </c>
      <c r="B150" s="47" t="s">
        <v>174</v>
      </c>
      <c r="C150" s="47" t="s">
        <v>732</v>
      </c>
      <c r="D150" s="65" t="s">
        <v>683</v>
      </c>
      <c r="E150" s="47" t="s">
        <v>164</v>
      </c>
      <c r="F150" s="65" t="s">
        <v>1470</v>
      </c>
      <c r="G150" s="7" t="s">
        <v>783</v>
      </c>
      <c r="H150" s="194" t="s">
        <v>1314</v>
      </c>
      <c r="I150" s="376" t="s">
        <v>685</v>
      </c>
      <c r="J150" s="65" t="s">
        <v>1471</v>
      </c>
      <c r="K150" s="65" t="s">
        <v>1472</v>
      </c>
      <c r="L150" s="58" t="s">
        <v>559</v>
      </c>
      <c r="M150" s="58" t="s">
        <v>6</v>
      </c>
      <c r="N150" s="58" t="s">
        <v>1473</v>
      </c>
      <c r="O150" s="47" t="s">
        <v>706</v>
      </c>
      <c r="P150" s="89">
        <v>47.424355706583398</v>
      </c>
      <c r="Q150" s="89">
        <v>-53.816613358123199</v>
      </c>
      <c r="R150" s="127">
        <v>250</v>
      </c>
      <c r="S150" s="96">
        <v>50000</v>
      </c>
      <c r="T150" s="65" t="s">
        <v>289</v>
      </c>
      <c r="U150" s="65" t="s">
        <v>690</v>
      </c>
      <c r="V150" s="225" t="s">
        <v>685</v>
      </c>
      <c r="W150" s="65" t="s">
        <v>691</v>
      </c>
      <c r="X150" s="47" t="s">
        <v>691</v>
      </c>
      <c r="Y150" s="47" t="s">
        <v>692</v>
      </c>
      <c r="Z150" s="58" t="s">
        <v>172</v>
      </c>
      <c r="AA150" s="59">
        <v>44780</v>
      </c>
      <c r="AB150" s="65" t="s">
        <v>1474</v>
      </c>
      <c r="AC150" s="65"/>
      <c r="AD150" s="7" t="s">
        <v>694</v>
      </c>
      <c r="AE150" s="58">
        <f t="shared" si="5"/>
        <v>26</v>
      </c>
      <c r="AF150" s="18"/>
      <c r="AG150" s="7"/>
      <c r="AH150" s="18"/>
      <c r="AI150" s="18"/>
    </row>
    <row r="151" spans="1:35" ht="79.5" customHeight="1">
      <c r="A151" s="61">
        <v>2150</v>
      </c>
      <c r="B151" s="47" t="s">
        <v>174</v>
      </c>
      <c r="C151" s="47" t="s">
        <v>732</v>
      </c>
      <c r="D151" s="65" t="s">
        <v>683</v>
      </c>
      <c r="E151" s="47" t="s">
        <v>164</v>
      </c>
      <c r="F151" s="65" t="s">
        <v>1470</v>
      </c>
      <c r="G151" s="7" t="s">
        <v>783</v>
      </c>
      <c r="H151" s="65" t="s">
        <v>1323</v>
      </c>
      <c r="I151" s="376" t="s">
        <v>685</v>
      </c>
      <c r="J151" s="65" t="s">
        <v>1471</v>
      </c>
      <c r="K151" s="65" t="s">
        <v>1472</v>
      </c>
      <c r="L151" s="58" t="s">
        <v>559</v>
      </c>
      <c r="M151" s="58" t="s">
        <v>6</v>
      </c>
      <c r="N151" s="58" t="s">
        <v>1473</v>
      </c>
      <c r="O151" s="47" t="s">
        <v>706</v>
      </c>
      <c r="P151" s="89">
        <v>47.424355706583398</v>
      </c>
      <c r="Q151" s="89">
        <v>-53.816613358123199</v>
      </c>
      <c r="R151" s="127">
        <v>250</v>
      </c>
      <c r="S151" s="96">
        <v>1700</v>
      </c>
      <c r="T151" s="65" t="s">
        <v>331</v>
      </c>
      <c r="U151" s="65" t="s">
        <v>690</v>
      </c>
      <c r="V151" s="225" t="s">
        <v>685</v>
      </c>
      <c r="W151" s="65" t="s">
        <v>691</v>
      </c>
      <c r="X151" s="47" t="s">
        <v>691</v>
      </c>
      <c r="Y151" s="47" t="s">
        <v>692</v>
      </c>
      <c r="Z151" s="58" t="s">
        <v>172</v>
      </c>
      <c r="AA151" s="59">
        <v>44780</v>
      </c>
      <c r="AB151" s="65" t="s">
        <v>1475</v>
      </c>
      <c r="AC151" s="65"/>
      <c r="AD151" s="7" t="s">
        <v>694</v>
      </c>
      <c r="AE151" s="58">
        <f t="shared" si="5"/>
        <v>26</v>
      </c>
      <c r="AF151" s="18"/>
      <c r="AG151" s="7"/>
      <c r="AH151" s="18"/>
      <c r="AI151" s="18"/>
    </row>
    <row r="152" spans="1:35" ht="79.5" customHeight="1">
      <c r="A152" s="61">
        <v>2151</v>
      </c>
      <c r="B152" s="1016" t="s">
        <v>392</v>
      </c>
      <c r="C152" s="1016" t="s">
        <v>732</v>
      </c>
      <c r="D152" s="1058" t="s">
        <v>10507</v>
      </c>
      <c r="E152" s="1016" t="s">
        <v>164</v>
      </c>
      <c r="F152" s="1058" t="s">
        <v>10506</v>
      </c>
      <c r="G152" s="1017" t="s">
        <v>799</v>
      </c>
      <c r="H152" s="1017" t="s">
        <v>840</v>
      </c>
      <c r="I152" s="1145" t="s">
        <v>10508</v>
      </c>
      <c r="J152" s="1058" t="s">
        <v>10509</v>
      </c>
      <c r="K152" s="1017" t="s">
        <v>10510</v>
      </c>
      <c r="L152" s="1059" t="s">
        <v>214</v>
      </c>
      <c r="M152" s="1059" t="s">
        <v>6</v>
      </c>
      <c r="N152" s="1059" t="s">
        <v>10511</v>
      </c>
      <c r="O152" s="1016"/>
      <c r="P152" s="1060">
        <v>42.779200000000003</v>
      </c>
      <c r="Q152" s="1060">
        <v>81.193200000000004</v>
      </c>
      <c r="R152" s="1085">
        <v>300</v>
      </c>
      <c r="S152" s="1062">
        <v>70000</v>
      </c>
      <c r="T152" s="1063" t="s">
        <v>758</v>
      </c>
      <c r="U152" s="1058" t="s">
        <v>10507</v>
      </c>
      <c r="V152" s="1134" t="s">
        <v>10508</v>
      </c>
      <c r="W152" s="1017" t="s">
        <v>4852</v>
      </c>
      <c r="X152" s="1016"/>
      <c r="Y152" s="1016" t="s">
        <v>4853</v>
      </c>
      <c r="Z152" s="1059" t="s">
        <v>7932</v>
      </c>
      <c r="AA152" s="1025">
        <v>46056</v>
      </c>
      <c r="AB152" s="1078" t="s">
        <v>10512</v>
      </c>
      <c r="AC152" s="1026" t="s">
        <v>10514</v>
      </c>
      <c r="AD152" s="1018" t="s">
        <v>10513</v>
      </c>
      <c r="AE152" s="1059">
        <f t="shared" si="5"/>
        <v>20</v>
      </c>
      <c r="AF152" s="1086"/>
      <c r="AG152" s="1026"/>
      <c r="AH152" s="1058"/>
      <c r="AI152" s="1086"/>
    </row>
    <row r="153" spans="1:35" ht="46.5" customHeight="1">
      <c r="A153" s="61">
        <v>2152</v>
      </c>
      <c r="B153" s="47" t="s">
        <v>198</v>
      </c>
      <c r="C153" s="47" t="s">
        <v>732</v>
      </c>
      <c r="D153" s="65" t="s">
        <v>1476</v>
      </c>
      <c r="E153" s="47" t="s">
        <v>164</v>
      </c>
      <c r="F153" s="65" t="s">
        <v>1477</v>
      </c>
      <c r="G153" s="65" t="s">
        <v>783</v>
      </c>
      <c r="H153" s="65" t="s">
        <v>8034</v>
      </c>
      <c r="I153" s="493" t="s">
        <v>1478</v>
      </c>
      <c r="J153" s="65" t="s">
        <v>6375</v>
      </c>
      <c r="K153" s="65" t="s">
        <v>6376</v>
      </c>
      <c r="L153" s="58" t="s">
        <v>1481</v>
      </c>
      <c r="M153" s="58" t="s">
        <v>957</v>
      </c>
      <c r="N153" s="58">
        <v>92018</v>
      </c>
      <c r="O153" s="47"/>
      <c r="P153" s="89">
        <v>22.219142922577301</v>
      </c>
      <c r="Q153" s="89">
        <v>-97.994989810405499</v>
      </c>
      <c r="R153" s="127"/>
      <c r="S153" s="97">
        <v>45000</v>
      </c>
      <c r="T153" s="68" t="s">
        <v>1482</v>
      </c>
      <c r="U153" s="65" t="s">
        <v>1476</v>
      </c>
      <c r="V153" s="494" t="s">
        <v>1478</v>
      </c>
      <c r="W153" s="65" t="s">
        <v>1483</v>
      </c>
      <c r="X153" s="47" t="s">
        <v>755</v>
      </c>
      <c r="Y153" s="47" t="s">
        <v>5</v>
      </c>
      <c r="Z153" s="58" t="s">
        <v>172</v>
      </c>
      <c r="AA153" s="59">
        <v>45465</v>
      </c>
      <c r="AB153" s="65" t="s">
        <v>1484</v>
      </c>
      <c r="AC153" s="65" t="s">
        <v>1485</v>
      </c>
      <c r="AD153" s="7" t="s">
        <v>8027</v>
      </c>
      <c r="AE153" s="58">
        <f t="shared" si="5"/>
        <v>18</v>
      </c>
      <c r="AF153" s="18"/>
      <c r="AG153" s="7"/>
      <c r="AH153" s="18"/>
      <c r="AI153" s="18"/>
    </row>
    <row r="154" spans="1:35" ht="60" customHeight="1">
      <c r="A154" s="61">
        <v>2153</v>
      </c>
      <c r="B154" s="47" t="s">
        <v>198</v>
      </c>
      <c r="C154" s="47" t="s">
        <v>732</v>
      </c>
      <c r="D154" s="7" t="s">
        <v>1486</v>
      </c>
      <c r="E154" s="58" t="s">
        <v>164</v>
      </c>
      <c r="F154" s="68" t="s">
        <v>1487</v>
      </c>
      <c r="G154" s="47" t="s">
        <v>750</v>
      </c>
      <c r="H154" s="65" t="s">
        <v>1131</v>
      </c>
      <c r="I154" s="327" t="s">
        <v>752</v>
      </c>
      <c r="J154" s="18"/>
      <c r="K154" s="18" t="s">
        <v>1488</v>
      </c>
      <c r="L154" s="58" t="s">
        <v>170</v>
      </c>
      <c r="M154" s="483" t="s">
        <v>5</v>
      </c>
      <c r="N154" s="58"/>
      <c r="O154" s="353"/>
      <c r="P154" s="18">
        <v>32.7467670188841</v>
      </c>
      <c r="Q154" s="18">
        <v>-117.13925945744801</v>
      </c>
      <c r="R154" s="807" t="s">
        <v>8714</v>
      </c>
      <c r="S154" s="394">
        <v>15000</v>
      </c>
      <c r="T154" s="18" t="s">
        <v>758</v>
      </c>
      <c r="U154" s="18" t="s">
        <v>1486</v>
      </c>
      <c r="V154" s="18" t="s">
        <v>752</v>
      </c>
      <c r="W154" s="18" t="s">
        <v>1488</v>
      </c>
      <c r="X154" s="58" t="s">
        <v>170</v>
      </c>
      <c r="Y154" s="58" t="s">
        <v>5</v>
      </c>
      <c r="Z154" s="58" t="s">
        <v>760</v>
      </c>
      <c r="AA154" s="48">
        <v>45334</v>
      </c>
      <c r="AB154" s="65" t="s">
        <v>313</v>
      </c>
      <c r="AC154" s="7" t="s">
        <v>762</v>
      </c>
      <c r="AD154" s="7" t="s">
        <v>1489</v>
      </c>
      <c r="AE154" s="58">
        <f t="shared" si="5"/>
        <v>29</v>
      </c>
      <c r="AF154" s="18" t="s">
        <v>1490</v>
      </c>
      <c r="AG154" s="7" t="s">
        <v>1491</v>
      </c>
      <c r="AH154" s="18" t="s">
        <v>1492</v>
      </c>
      <c r="AI154" s="18"/>
    </row>
    <row r="155" spans="1:35" ht="82.5" customHeight="1">
      <c r="A155" s="61">
        <v>2154</v>
      </c>
      <c r="B155" s="47" t="s">
        <v>198</v>
      </c>
      <c r="C155" s="47" t="s">
        <v>732</v>
      </c>
      <c r="D155" s="7" t="s">
        <v>1486</v>
      </c>
      <c r="E155" s="58" t="s">
        <v>164</v>
      </c>
      <c r="F155" s="68" t="s">
        <v>1487</v>
      </c>
      <c r="G155" s="47" t="s">
        <v>750</v>
      </c>
      <c r="H155" s="65" t="s">
        <v>1493</v>
      </c>
      <c r="I155" s="327" t="s">
        <v>752</v>
      </c>
      <c r="J155" s="18"/>
      <c r="K155" s="18" t="s">
        <v>1488</v>
      </c>
      <c r="L155" s="58" t="s">
        <v>170</v>
      </c>
      <c r="M155" s="483" t="s">
        <v>5</v>
      </c>
      <c r="N155" s="58"/>
      <c r="O155" s="353"/>
      <c r="P155" s="18">
        <v>32.7467670188841</v>
      </c>
      <c r="Q155" s="18">
        <v>-117.13925945744801</v>
      </c>
      <c r="R155" s="807" t="s">
        <v>8714</v>
      </c>
      <c r="S155" s="394">
        <v>100000</v>
      </c>
      <c r="T155" s="18" t="s">
        <v>758</v>
      </c>
      <c r="U155" s="18" t="s">
        <v>1486</v>
      </c>
      <c r="V155" s="18" t="s">
        <v>752</v>
      </c>
      <c r="W155" s="18" t="s">
        <v>1488</v>
      </c>
      <c r="X155" s="58" t="s">
        <v>170</v>
      </c>
      <c r="Y155" s="58" t="s">
        <v>5</v>
      </c>
      <c r="Z155" s="58" t="s">
        <v>760</v>
      </c>
      <c r="AA155" s="48">
        <v>45334</v>
      </c>
      <c r="AB155" s="65" t="s">
        <v>313</v>
      </c>
      <c r="AC155" s="7" t="s">
        <v>762</v>
      </c>
      <c r="AD155" s="7" t="s">
        <v>1489</v>
      </c>
      <c r="AE155" s="58">
        <f t="shared" si="5"/>
        <v>29</v>
      </c>
      <c r="AF155" s="18" t="s">
        <v>1490</v>
      </c>
      <c r="AG155" s="7" t="s">
        <v>1491</v>
      </c>
      <c r="AH155" s="18" t="s">
        <v>1492</v>
      </c>
      <c r="AI155" s="68"/>
    </row>
    <row r="156" spans="1:35" ht="79.5" customHeight="1">
      <c r="A156" s="61">
        <v>2155</v>
      </c>
      <c r="B156" s="47" t="s">
        <v>198</v>
      </c>
      <c r="C156" s="47" t="s">
        <v>732</v>
      </c>
      <c r="D156" s="7" t="s">
        <v>1486</v>
      </c>
      <c r="E156" s="58" t="s">
        <v>164</v>
      </c>
      <c r="F156" s="68" t="s">
        <v>1487</v>
      </c>
      <c r="G156" s="47" t="s">
        <v>750</v>
      </c>
      <c r="H156" s="47" t="s">
        <v>1494</v>
      </c>
      <c r="I156" s="327" t="s">
        <v>752</v>
      </c>
      <c r="J156" s="18"/>
      <c r="K156" s="18" t="s">
        <v>1488</v>
      </c>
      <c r="L156" s="58" t="s">
        <v>170</v>
      </c>
      <c r="M156" s="483" t="s">
        <v>5</v>
      </c>
      <c r="N156" s="58"/>
      <c r="O156" s="353"/>
      <c r="P156" s="18">
        <v>32.7467670188841</v>
      </c>
      <c r="Q156" s="18">
        <v>-117.13925945744801</v>
      </c>
      <c r="R156" s="105" t="s">
        <v>8714</v>
      </c>
      <c r="S156" s="132">
        <v>5000</v>
      </c>
      <c r="T156" s="18" t="s">
        <v>758</v>
      </c>
      <c r="U156" s="18" t="s">
        <v>1486</v>
      </c>
      <c r="V156" s="18" t="s">
        <v>752</v>
      </c>
      <c r="W156" s="18" t="s">
        <v>1488</v>
      </c>
      <c r="X156" s="58" t="s">
        <v>170</v>
      </c>
      <c r="Y156" s="58" t="s">
        <v>5</v>
      </c>
      <c r="Z156" s="58" t="s">
        <v>760</v>
      </c>
      <c r="AA156" s="48">
        <v>45334</v>
      </c>
      <c r="AB156" s="65" t="s">
        <v>313</v>
      </c>
      <c r="AC156" s="7" t="s">
        <v>762</v>
      </c>
      <c r="AD156" s="7" t="s">
        <v>1489</v>
      </c>
      <c r="AE156" s="58">
        <f t="shared" si="5"/>
        <v>29</v>
      </c>
      <c r="AF156" s="18" t="s">
        <v>1490</v>
      </c>
      <c r="AG156" s="7" t="s">
        <v>1491</v>
      </c>
      <c r="AH156" s="18" t="s">
        <v>1492</v>
      </c>
      <c r="AI156" s="18"/>
    </row>
    <row r="157" spans="1:35" ht="81.5" customHeight="1">
      <c r="A157" s="61">
        <v>2156</v>
      </c>
      <c r="B157" s="47" t="s">
        <v>198</v>
      </c>
      <c r="C157" s="47" t="s">
        <v>732</v>
      </c>
      <c r="D157" s="65" t="s">
        <v>1486</v>
      </c>
      <c r="E157" s="47" t="s">
        <v>164</v>
      </c>
      <c r="F157" s="65" t="s">
        <v>1487</v>
      </c>
      <c r="G157" s="65" t="s">
        <v>750</v>
      </c>
      <c r="H157" s="65" t="s">
        <v>1131</v>
      </c>
      <c r="I157" s="393" t="s">
        <v>752</v>
      </c>
      <c r="J157" s="65"/>
      <c r="K157" s="65"/>
      <c r="L157" s="58"/>
      <c r="M157" s="483" t="s">
        <v>5</v>
      </c>
      <c r="N157" s="58"/>
      <c r="O157" s="47"/>
      <c r="P157" s="89"/>
      <c r="Q157" s="89"/>
      <c r="R157" s="105"/>
      <c r="S157" s="394">
        <v>15000</v>
      </c>
      <c r="T157" s="68" t="s">
        <v>758</v>
      </c>
      <c r="U157" s="65" t="s">
        <v>1486</v>
      </c>
      <c r="V157" s="495" t="s">
        <v>752</v>
      </c>
      <c r="W157" s="65" t="s">
        <v>1488</v>
      </c>
      <c r="X157" s="47" t="s">
        <v>170</v>
      </c>
      <c r="Y157" s="47" t="s">
        <v>5</v>
      </c>
      <c r="Z157" s="58" t="s">
        <v>7759</v>
      </c>
      <c r="AA157" s="59">
        <v>45504</v>
      </c>
      <c r="AB157" s="342" t="s">
        <v>6405</v>
      </c>
      <c r="AC157" s="65" t="s">
        <v>6406</v>
      </c>
      <c r="AD157" s="7" t="s">
        <v>8028</v>
      </c>
      <c r="AE157" s="58">
        <f t="shared" si="5"/>
        <v>29</v>
      </c>
      <c r="AF157" s="18"/>
      <c r="AG157" s="7"/>
      <c r="AH157" s="18"/>
      <c r="AI157" s="18"/>
    </row>
    <row r="158" spans="1:35" ht="87" customHeight="1">
      <c r="A158" s="61">
        <v>2157</v>
      </c>
      <c r="B158" s="47" t="s">
        <v>198</v>
      </c>
      <c r="C158" s="47" t="s">
        <v>732</v>
      </c>
      <c r="D158" s="65" t="s">
        <v>8265</v>
      </c>
      <c r="E158" s="47" t="s">
        <v>164</v>
      </c>
      <c r="F158" s="65" t="s">
        <v>8267</v>
      </c>
      <c r="G158" s="65" t="s">
        <v>7826</v>
      </c>
      <c r="H158" s="65" t="s">
        <v>8270</v>
      </c>
      <c r="I158" s="396" t="s">
        <v>8271</v>
      </c>
      <c r="J158"/>
      <c r="K158" s="65" t="s">
        <v>8266</v>
      </c>
      <c r="L158" s="58" t="s">
        <v>214</v>
      </c>
      <c r="M158" s="483" t="s">
        <v>6</v>
      </c>
      <c r="N158" s="71" t="s">
        <v>8269</v>
      </c>
      <c r="O158" s="71" t="s">
        <v>8268</v>
      </c>
      <c r="P158" s="89"/>
      <c r="Q158" s="89"/>
      <c r="R158" s="105" t="s">
        <v>8701</v>
      </c>
      <c r="S158">
        <v>15000</v>
      </c>
      <c r="T158" s="68" t="s">
        <v>758</v>
      </c>
      <c r="U158" s="65" t="s">
        <v>8265</v>
      </c>
      <c r="V158" t="s">
        <v>8271</v>
      </c>
      <c r="W158" s="65" t="s">
        <v>217</v>
      </c>
      <c r="X158" s="47" t="s">
        <v>214</v>
      </c>
      <c r="Y158" s="47" t="s">
        <v>6</v>
      </c>
      <c r="Z158" s="58" t="s">
        <v>7932</v>
      </c>
      <c r="AA158" s="59">
        <v>45580</v>
      </c>
      <c r="AB158" s="342" t="s">
        <v>313</v>
      </c>
      <c r="AC158" s="65"/>
      <c r="AD158" s="1" t="s">
        <v>8272</v>
      </c>
      <c r="AE158" s="58">
        <f t="shared" si="5"/>
        <v>24</v>
      </c>
      <c r="AF158" s="18" t="s">
        <v>8262</v>
      </c>
      <c r="AG158" s="327" t="s">
        <v>8263</v>
      </c>
      <c r="AH158" s="18" t="s">
        <v>8264</v>
      </c>
      <c r="AI158" s="18"/>
    </row>
    <row r="159" spans="1:35" ht="11.25" customHeight="1">
      <c r="R159" s="724"/>
      <c r="S159" s="725"/>
    </row>
    <row r="163" spans="1:4" ht="61" customHeight="1">
      <c r="A163" s="1650" t="s">
        <v>11396</v>
      </c>
      <c r="B163" s="1651"/>
      <c r="C163" s="1651"/>
      <c r="D163" s="1651"/>
    </row>
    <row r="164" spans="1:4" ht="66" customHeight="1">
      <c r="A164" s="1653" t="s">
        <v>11397</v>
      </c>
      <c r="B164" s="1653"/>
      <c r="C164" s="1653"/>
      <c r="D164" s="1653"/>
    </row>
  </sheetData>
  <mergeCells count="2">
    <mergeCell ref="A163:D163"/>
    <mergeCell ref="A164:D164"/>
  </mergeCells>
  <phoneticPr fontId="8" type="noConversion"/>
  <conditionalFormatting sqref="Q2 Q5:Q59 Q61:Q77 Q79:Q115 Q117:Q126 Q128:Q132 Q159:Q1048576">
    <cfRule type="cellIs" dxfId="18" priority="5" operator="greaterThan">
      <formula>1</formula>
    </cfRule>
  </conditionalFormatting>
  <conditionalFormatting sqref="Q140:Q142">
    <cfRule type="cellIs" dxfId="17" priority="1" operator="greaterThan">
      <formula>1</formula>
    </cfRule>
  </conditionalFormatting>
  <dataValidations count="6">
    <dataValidation type="list" allowBlank="1" showInputMessage="1" showErrorMessage="1" sqref="F87 F101:F103 F89:F99 F107:F110 F112:F115 F128 F130:F131" xr:uid="{8FF6330C-C2E3-42B6-B96E-573F699D34EE}">
      <formula1>IF(H87="Cathode",Cathode_Raw_Matl,IF(H87="Anode",Anode_Raw_Matl,IF(H87="Liquid electrolyte",Liquid_Electrolyte,IF(H87="Solid electrolyte",Solid_Electrolyte,IF(H87="Current collectors",Current_Collectors,"")))))</formula1>
    </dataValidation>
    <dataValidation type="list" allowBlank="1" showInputMessage="1" showErrorMessage="1" sqref="G85:G86 G98:G100 G107:G115 G90:G91 G128:G132" xr:uid="{9A375D11-9825-4BB7-A1DC-5548A42F1EEF}">
      <formula1>IF(#REF!="Housing",Housing_Type,IF(#REF!="Electrode materials",Electrode_Material,""))</formula1>
    </dataValidation>
    <dataValidation type="list" allowBlank="1" showInputMessage="1" showErrorMessage="1" sqref="H112:H115 H107:H110 H85:H100 H60:H62 H64 H128:H132" xr:uid="{31887FA0-6959-4C95-B172-8394CC01A7AB}">
      <formula1>IF(G60="Cathode",Cathode_Raw_Matl,IF(G60="Anode",Anode_Raw_Matl,IF(G60="Liquid electrolyte",Liquid_Electrolyte,IF(G60="Solid electrolyte",Solid_Electrolyte,IF(G60="Current collectors",Current_Collectors,"")))))</formula1>
    </dataValidation>
    <dataValidation type="list" allowBlank="1" showInputMessage="1" showErrorMessage="1" sqref="G96 G17:G18 G59 G8" xr:uid="{3A2582EF-CB19-40FA-AF50-C1B72419F492}">
      <formula1>EOL_Facilities</formula1>
    </dataValidation>
    <dataValidation type="list" allowBlank="1" showInputMessage="1" showErrorMessage="1" sqref="H111" xr:uid="{9696BDA0-7776-4763-8F7C-1DF357B4B79F}">
      <formula1>IF(G111="Testing Equipment",Test_Equip,IF(G111="Service Equipment",Service_Equip,IF(G111="Manufacturing Equipment",Manuf_Equip,"")))</formula1>
    </dataValidation>
    <dataValidation type="list" allowBlank="1" showInputMessage="1" showErrorMessage="1" sqref="G111" xr:uid="{B8A2E17B-54ED-4BAE-B29D-AA5BC115751C}">
      <formula1>Equip_Type</formula1>
    </dataValidation>
  </dataValidations>
  <hyperlinks>
    <hyperlink ref="O36" r:id="rId1" display=" (770) 792-9400" xr:uid="{E831DB06-CD8A-4A1A-A537-6E8D0CC5826D}"/>
    <hyperlink ref="V146" r:id="rId2" xr:uid="{D3736166-0555-434C-A5B8-D8F986BE7BBC}"/>
    <hyperlink ref="V145" r:id="rId3" xr:uid="{249856A0-EA2C-426C-9B8A-38604AE5CFF7}"/>
    <hyperlink ref="I147" r:id="rId4" xr:uid="{7C96F342-8D3F-4930-9B11-E0FDFF699B5E}"/>
    <hyperlink ref="AB147" r:id="rId5" display="http://ale.com/w/vale-and-gm-sign-long-term-nickel-supply-agreement-in-canada-critical-to-north-american-ev-supply-chain-1" xr:uid="{2EC31C0A-8709-4108-9616-0F9E7356F3A9}"/>
    <hyperlink ref="V147" r:id="rId6" xr:uid="{8AFDEA21-50C7-41FD-B872-44A35270704B}"/>
    <hyperlink ref="AB22" r:id="rId7" display="https://www.energy.gov/mesc/bipartisan-infrastructure-law-battery-materials-processing-and-battery-manufacturing-recycling  " xr:uid="{A7E73F28-BF10-4CF9-8E2A-751E3AC156C8}"/>
    <hyperlink ref="I28" r:id="rId8" xr:uid="{EDAF7503-DD0E-4E59-97C7-AC0C6EE7D082}"/>
    <hyperlink ref="V28" r:id="rId9" xr:uid="{CA08FB23-3CC4-4EFC-BC5D-0E6E50DD318F}"/>
    <hyperlink ref="I113" r:id="rId10" xr:uid="{1E5F08B3-EE69-4267-B885-42E50EB87954}"/>
    <hyperlink ref="V113" r:id="rId11" xr:uid="{A560FBB3-0D80-4C38-AAD5-29522E4838DF}"/>
    <hyperlink ref="I57" r:id="rId12" xr:uid="{2AA419E9-029A-42CF-B06D-6CECA19A22BC}"/>
    <hyperlink ref="V57" r:id="rId13" xr:uid="{6CC4760B-9D63-4276-908A-AFA4F84A5DE0}"/>
    <hyperlink ref="V49" r:id="rId14" xr:uid="{B3370BC0-FE7A-4EC6-945E-1420511D4ED7}"/>
    <hyperlink ref="I74" r:id="rId15" xr:uid="{839DFA80-5325-4023-94C6-5CDE14FD3A59}"/>
    <hyperlink ref="I73" r:id="rId16" xr:uid="{536A6DEC-F3CD-4816-B354-F4B53C459F5F}"/>
    <hyperlink ref="I6" r:id="rId17" xr:uid="{2E9DD885-3758-FE4E-802B-D0B8AAADEF10}"/>
    <hyperlink ref="I54" r:id="rId18" xr:uid="{B48B54DE-A971-DF4A-9321-D971FE62FB4C}"/>
    <hyperlink ref="I156" r:id="rId19" xr:uid="{815B8748-5C85-2047-8C81-47161DDEF99D}"/>
    <hyperlink ref="I64" r:id="rId20" xr:uid="{4CBBE227-67EB-4216-8582-3BCD371EDC7F}"/>
    <hyperlink ref="V64" r:id="rId21" xr:uid="{7634ED5E-D231-4169-9B63-EF8B08E67DDA}"/>
    <hyperlink ref="I58" r:id="rId22" display="https://gcc02.safelinks.protection.outlook.com/?url=https%3A%2F%2Fwww.gfl.co.in%2FAmericas.php&amp;data=05%7C02%7CSara.Dunn%40nrel.gov%7Caf6061286c2a4e8a455008dc97978877%7Ca0f29d7e28cd4f5484427885aee7c080%7C0%7C0%7C638551924304793328%7CUnknown%7CTWFpbGZsb3d8eyJWIjoiMC4wLjAwMDAiLCJQIjoiV2luMzIiLCJBTiI6Ik1haWwiLCJXVCI6Mn0%3D%7C0%7C%7C%7C&amp;sdata=u32ibRsgWLUXGMdssKetfBxDGoLzdudtUNPY4Wd6d5g%3D&amp;reserved=0" xr:uid="{DC879BB1-A128-40C8-BE6A-F76C823C7727}"/>
    <hyperlink ref="V58" r:id="rId23" display="https://gcc02.safelinks.protection.outlook.com/?url=https%3A%2F%2Fwww.gfl.co.in%2FAmericas.php&amp;data=05%7C02%7CSara.Dunn%40nrel.gov%7Caf6061286c2a4e8a455008dc97978877%7Ca0f29d7e28cd4f5484427885aee7c080%7C0%7C0%7C638551924304793328%7CUnknown%7CTWFpbGZsb3d8eyJWIjoiMC4wLjAwMDAiLCJQIjoiV2luMzIiLCJBTiI6Ik1haWwiLCJXVCI6Mn0%3D%7C0%7C%7C%7C&amp;sdata=u32ibRsgWLUXGMdssKetfBxDGoLzdudtUNPY4Wd6d5g%3D&amp;reserved=0" xr:uid="{C760542C-FEB9-4FC4-BA89-FB009FCC34EB}"/>
    <hyperlink ref="V136" r:id="rId24" xr:uid="{A41DEBBF-6FC9-4C21-AB70-C066441F8F0D}"/>
    <hyperlink ref="I131" r:id="rId25" xr:uid="{EFFBBDC4-0507-439E-88D9-944A93A00006}"/>
    <hyperlink ref="AB157" r:id="rId26" location=":~:text=Wildcat%20recently%20produced%201MT%20of,(M)FP%20black%20mass" xr:uid="{3EE10CA1-5218-4140-AACA-54882E1771F6}"/>
    <hyperlink ref="I136" r:id="rId27" xr:uid="{76B17E24-0CD1-9B4B-8A1E-568B15E37926}"/>
    <hyperlink ref="I126" r:id="rId28" xr:uid="{68379EA9-8605-5144-8143-015221810E2B}"/>
    <hyperlink ref="AB126" r:id="rId29" display="https://south32hermosa.com/en_US/" xr:uid="{E9A5F73C-3BA6-0648-94DB-B9C6EB330160}"/>
    <hyperlink ref="I111" r:id="rId30" xr:uid="{D78FE4A3-B551-984B-B467-70A90B26149E}"/>
    <hyperlink ref="I112" r:id="rId31" xr:uid="{B9A0E0C4-03AF-6B4D-A495-2421C4BC73B1}"/>
    <hyperlink ref="AB111" r:id="rId32" xr:uid="{A574D545-D305-644B-99F6-82C66DAD13FA}"/>
    <hyperlink ref="AB112" r:id="rId33" xr:uid="{82B13738-6056-B04F-BAAE-A19908BE6B76}"/>
    <hyperlink ref="I83" r:id="rId34" xr:uid="{714E08AB-32FE-584F-BCFD-FD138DB863AD}"/>
    <hyperlink ref="AB83" r:id="rId35" xr:uid="{8A74A195-3666-BC4D-8FE1-8B31CFB8C5D4}"/>
    <hyperlink ref="AG158" r:id="rId36" xr:uid="{2EFAD599-9EE0-4E9D-AE69-2BDB40EDA010}"/>
    <hyperlink ref="I158" r:id="rId37" xr:uid="{886F4C33-E034-4EC5-A41B-313D9BBE681B}"/>
    <hyperlink ref="I76" r:id="rId38" xr:uid="{B316AD35-FE06-480B-97C1-42CDF91895F0}"/>
    <hyperlink ref="AB27" r:id="rId39" display="https://www.electrive.com/2024/12/11/made-in-the-usa-ascend-ready-to-supply-lithium-carbonate-from-recycled-batteries/; " xr:uid="{6C0D89F7-C757-40E2-92FD-7122EE2654F4}"/>
    <hyperlink ref="AB48" r:id="rId40" display="https://www.globenewswire.com/news-release/2025/01/28/3016237/0/en/Electra-Initiates-Feasibility-Study-for-Battery-Recycling-Refinery.html" xr:uid="{DE829CA0-8CE8-43B0-8B94-43E492FABC21}"/>
    <hyperlink ref="I81" r:id="rId41" xr:uid="{4FEFBA94-4DBF-400B-8E0D-862AC033AA67}"/>
    <hyperlink ref="V81" r:id="rId42" xr:uid="{6099B78F-D615-4A1B-9151-7630CEDFBFB8}"/>
    <hyperlink ref="I82" r:id="rId43" xr:uid="{22A886FA-38A2-4841-8BA7-92465015EE19}"/>
    <hyperlink ref="V82" r:id="rId44" xr:uid="{1696D01F-98C4-4020-8EC2-6F6076402DEF}"/>
    <hyperlink ref="I79" r:id="rId45" xr:uid="{7885D1ED-93C8-4560-B134-92340B19AF60}"/>
    <hyperlink ref="I72" r:id="rId46" xr:uid="{EB58177C-4B54-4F15-A624-B090DA0F5651}"/>
    <hyperlink ref="I114" r:id="rId47" xr:uid="{63DC3D6A-E374-4F9B-A963-56419257FB6E}"/>
    <hyperlink ref="AB114" r:id="rId48" display="https://chargedevs.com/newswire/magnis-to-supply-us-processed-graphite-anode-material-to-tesla/" xr:uid="{70F4EB2C-98E0-4B45-8DE6-1746A5579870}"/>
    <hyperlink ref="V114" r:id="rId49" xr:uid="{350172C1-00FC-4BF0-A73C-1323AE1216FD}"/>
    <hyperlink ref="AB93" r:id="rId50" xr:uid="{BA53374B-B049-4244-B371-25CA413EEE9B}"/>
    <hyperlink ref="AB94" r:id="rId51" xr:uid="{D7158C6B-7999-4BFA-BC68-0FE68A41C340}"/>
    <hyperlink ref="AB53" r:id="rId52" display="https://lowcarbon.exxonmobil.com/about-us/community/our-footprint-in-arkansas" xr:uid="{C0865024-9AFB-4864-9E38-F38C330BEBD6}"/>
    <hyperlink ref="AB129" r:id="rId53" xr:uid="{62445F7B-C7D8-4D8F-8855-FEC3E8333302}"/>
    <hyperlink ref="AB3" r:id="rId54" display="https://www.6kinc.com/6k-energy-production-facilities/_x000a_Email from Carlie Owen, DOE on 7/10/24" xr:uid="{88CB5AC2-E831-4FCB-81DF-872845DC34E2}"/>
    <hyperlink ref="AB4" r:id="rId55" display="https://www.6kinc.com/6k-energy-production-facilities/_x000a_Email from Carlie Owen, DOE on 7/10/24" xr:uid="{5365039F-6946-4131-A7F9-132B033EDD44}"/>
    <hyperlink ref="I45" r:id="rId56" xr:uid="{65EC008A-BC0D-4E8A-B5D0-9035C0D74DA4}"/>
    <hyperlink ref="V45" r:id="rId57" xr:uid="{0DDEB956-C3F7-4C1B-BA91-08072BAF136F}"/>
    <hyperlink ref="I78" r:id="rId58" xr:uid="{39CEECE8-1140-428C-9819-EBF81B3052DE}"/>
    <hyperlink ref="AB78" r:id="rId59" display="https://lilacsolutions.com/news/lilac-and-traxys-announce-binding-10-year-offtake-agreement-for-great-salt-lake-lithium-production" xr:uid="{DAE497B7-DCD5-41C4-91EC-0FE02C871CBC}"/>
    <hyperlink ref="I59" r:id="rId60" xr:uid="{575B618C-697B-4375-9EB7-28FE42C69BCF}"/>
  </hyperlinks>
  <pageMargins left="0.7" right="0.7" top="0.75" bottom="0.75" header="0.3" footer="0.3"/>
  <pageSetup orientation="portrait" r:id="rId61"/>
  <legacyDrawing r:id="rId62"/>
  <tableParts count="1">
    <tablePart r:id="rId6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BC150-A658-4245-B95B-7E3B37D67CD5}">
  <sheetPr codeName="Sheet20">
    <tabColor theme="7" tint="-0.249977111117893"/>
  </sheetPr>
  <dimension ref="A1:AJ113"/>
  <sheetViews>
    <sheetView zoomScale="84" zoomScaleNormal="84" workbookViewId="0">
      <pane xSplit="4" ySplit="1" topLeftCell="AB103" activePane="bottomRight" state="frozen"/>
      <selection pane="topRight" activeCell="X104" sqref="X104"/>
      <selection pane="bottomLeft" activeCell="X104" sqref="X104"/>
      <selection pane="bottomRight" activeCell="A112" sqref="A112:D112"/>
    </sheetView>
  </sheetViews>
  <sheetFormatPr defaultColWidth="9.1796875" defaultRowHeight="11.25" customHeight="1"/>
  <cols>
    <col min="1" max="1" width="8.36328125" style="285" customWidth="1"/>
    <col min="2" max="2" width="10.453125" style="5" customWidth="1"/>
    <col min="3" max="3" width="18.6328125" style="5" customWidth="1"/>
    <col min="4" max="4" width="30.453125" style="4" customWidth="1"/>
    <col min="5" max="5" width="7.6328125" style="4" customWidth="1"/>
    <col min="6" max="6" width="18.1796875" style="4" customWidth="1"/>
    <col min="7" max="7" width="23.453125" style="4" customWidth="1"/>
    <col min="8" max="8" width="16" style="4" customWidth="1"/>
    <col min="9" max="9" width="18.36328125" style="4" customWidth="1"/>
    <col min="10" max="10" width="22.6328125" style="4" bestFit="1" customWidth="1"/>
    <col min="11" max="11" width="10.6328125" style="4" customWidth="1"/>
    <col min="12" max="12" width="7.1796875" style="5" customWidth="1"/>
    <col min="13" max="13" width="13.453125" style="5" customWidth="1"/>
    <col min="14" max="14" width="10.1796875" style="5" customWidth="1"/>
    <col min="15" max="15" width="12.453125" style="247" customWidth="1"/>
    <col min="16" max="16" width="10.6328125" style="5" customWidth="1"/>
    <col min="17" max="17" width="11.6328125" style="5" customWidth="1"/>
    <col min="18" max="18" width="17.453125" style="282" bestFit="1" customWidth="1"/>
    <col min="19" max="19" width="16.453125" style="283" customWidth="1"/>
    <col min="20" max="20" width="14.36328125" style="5" customWidth="1"/>
    <col min="21" max="22" width="18.453125" style="5" customWidth="1"/>
    <col min="23" max="23" width="10.36328125" style="5" customWidth="1"/>
    <col min="24" max="24" width="11.453125" style="5" customWidth="1"/>
    <col min="25" max="25" width="13.1796875" style="5" customWidth="1"/>
    <col min="26" max="26" width="8.36328125" style="9" customWidth="1"/>
    <col min="27" max="27" width="13.1796875" style="284" customWidth="1"/>
    <col min="28" max="28" width="57.36328125" style="4" customWidth="1"/>
    <col min="29" max="29" width="35.6328125" style="5" customWidth="1"/>
    <col min="30" max="30" width="63.453125" style="5" customWidth="1"/>
    <col min="31" max="31" width="26.1796875" style="5" customWidth="1"/>
    <col min="32" max="35" width="9.1796875" style="5"/>
    <col min="36" max="36" width="37" style="5" customWidth="1"/>
    <col min="37" max="16384" width="9.1796875" style="5"/>
  </cols>
  <sheetData>
    <row r="1" spans="1:36" s="260" customFormat="1" ht="72.5">
      <c r="A1" s="254" t="s">
        <v>113</v>
      </c>
      <c r="B1" s="111" t="s">
        <v>133</v>
      </c>
      <c r="C1" s="111" t="s">
        <v>4</v>
      </c>
      <c r="D1" s="111" t="s">
        <v>112</v>
      </c>
      <c r="E1" s="111" t="s">
        <v>134</v>
      </c>
      <c r="F1" s="111" t="s">
        <v>116</v>
      </c>
      <c r="G1" s="110" t="s">
        <v>135</v>
      </c>
      <c r="H1" s="111" t="s">
        <v>132</v>
      </c>
      <c r="I1" s="111" t="s">
        <v>136</v>
      </c>
      <c r="J1" s="111" t="s">
        <v>137</v>
      </c>
      <c r="K1" s="111" t="s">
        <v>117</v>
      </c>
      <c r="L1" s="111" t="s">
        <v>118</v>
      </c>
      <c r="M1" s="111" t="s">
        <v>119</v>
      </c>
      <c r="N1" s="111" t="s">
        <v>138</v>
      </c>
      <c r="O1" s="255" t="s">
        <v>139</v>
      </c>
      <c r="P1" s="111" t="s">
        <v>140</v>
      </c>
      <c r="Q1" s="111" t="s">
        <v>141</v>
      </c>
      <c r="R1" s="256" t="s">
        <v>142</v>
      </c>
      <c r="S1" s="257" t="s">
        <v>122</v>
      </c>
      <c r="T1" s="111" t="s">
        <v>143</v>
      </c>
      <c r="U1" s="111" t="s">
        <v>144</v>
      </c>
      <c r="V1" s="111" t="s">
        <v>145</v>
      </c>
      <c r="W1" s="111" t="s">
        <v>146</v>
      </c>
      <c r="X1" s="111" t="s">
        <v>147</v>
      </c>
      <c r="Y1" s="111" t="s">
        <v>148</v>
      </c>
      <c r="Z1" s="110" t="s">
        <v>149</v>
      </c>
      <c r="AA1" s="258" t="s">
        <v>150</v>
      </c>
      <c r="AB1" s="111" t="s">
        <v>151</v>
      </c>
      <c r="AC1" s="111" t="s">
        <v>154</v>
      </c>
      <c r="AD1" s="111" t="s">
        <v>152</v>
      </c>
      <c r="AE1" s="259" t="s">
        <v>158</v>
      </c>
      <c r="AF1" s="259" t="s">
        <v>153</v>
      </c>
      <c r="AG1" s="111" t="s">
        <v>155</v>
      </c>
      <c r="AH1" s="111" t="s">
        <v>6414</v>
      </c>
      <c r="AI1" s="111" t="s">
        <v>157</v>
      </c>
      <c r="AJ1" s="111" t="s">
        <v>6327</v>
      </c>
    </row>
    <row r="2" spans="1:36" ht="43.5">
      <c r="A2" s="92">
        <v>3001</v>
      </c>
      <c r="B2" s="1016" t="s">
        <v>174</v>
      </c>
      <c r="C2" s="1017" t="s">
        <v>732</v>
      </c>
      <c r="D2" s="1017" t="s">
        <v>2245</v>
      </c>
      <c r="E2" s="1016" t="s">
        <v>164</v>
      </c>
      <c r="F2" s="1017" t="s">
        <v>2246</v>
      </c>
      <c r="G2" s="1017" t="s">
        <v>7</v>
      </c>
      <c r="H2" s="1017" t="s">
        <v>2248</v>
      </c>
      <c r="I2" s="1017" t="s">
        <v>2249</v>
      </c>
      <c r="J2" s="1017" t="s">
        <v>2250</v>
      </c>
      <c r="K2" s="1016" t="s">
        <v>2251</v>
      </c>
      <c r="L2" s="1017" t="s">
        <v>720</v>
      </c>
      <c r="M2" s="1017" t="s">
        <v>5</v>
      </c>
      <c r="N2" s="1017">
        <v>35563</v>
      </c>
      <c r="O2" s="1017" t="s">
        <v>2252</v>
      </c>
      <c r="P2" s="1264">
        <v>33.966059373282398</v>
      </c>
      <c r="Q2" s="1073">
        <v>-87.898766503865701</v>
      </c>
      <c r="R2" s="1074"/>
      <c r="S2" s="1074"/>
      <c r="T2" s="1069"/>
      <c r="U2" s="1017" t="s">
        <v>2245</v>
      </c>
      <c r="V2" s="1017" t="s">
        <v>2249</v>
      </c>
      <c r="W2" s="1017" t="s">
        <v>2253</v>
      </c>
      <c r="X2" s="1017" t="s">
        <v>529</v>
      </c>
      <c r="Y2" s="1017" t="s">
        <v>5</v>
      </c>
      <c r="Z2" s="1017" t="s">
        <v>9752</v>
      </c>
      <c r="AA2" s="1077" t="s">
        <v>10002</v>
      </c>
      <c r="AB2" s="1017" t="s">
        <v>2255</v>
      </c>
      <c r="AC2" s="1017" t="s">
        <v>2257</v>
      </c>
      <c r="AD2" s="1017" t="s">
        <v>2256</v>
      </c>
      <c r="AE2" s="1138" t="s">
        <v>2258</v>
      </c>
      <c r="AF2" s="1017">
        <f t="shared" ref="AF2:AF33" si="0">IF(LEN(TRIM(AD2))=0,0,LEN(TRIM(AD2))-LEN(SUBSTITUTE(AD2," ",""))+1)</f>
        <v>10</v>
      </c>
      <c r="AG2" s="1114"/>
      <c r="AH2" s="1174"/>
      <c r="AI2" s="1158"/>
      <c r="AJ2" s="191"/>
    </row>
    <row r="3" spans="1:36" ht="43.5">
      <c r="A3" s="92">
        <v>3002</v>
      </c>
      <c r="B3" s="1016" t="s">
        <v>174</v>
      </c>
      <c r="C3" s="1017" t="s">
        <v>732</v>
      </c>
      <c r="D3" s="1017" t="s">
        <v>2245</v>
      </c>
      <c r="E3" s="1016" t="s">
        <v>164</v>
      </c>
      <c r="F3" s="1017" t="s">
        <v>2259</v>
      </c>
      <c r="G3" s="1017" t="s">
        <v>7</v>
      </c>
      <c r="H3" s="1017" t="s">
        <v>2248</v>
      </c>
      <c r="I3" s="1017" t="s">
        <v>2249</v>
      </c>
      <c r="J3" s="1017" t="s">
        <v>2260</v>
      </c>
      <c r="K3" s="1016" t="s">
        <v>2261</v>
      </c>
      <c r="L3" s="1017" t="s">
        <v>529</v>
      </c>
      <c r="M3" s="1017" t="s">
        <v>5</v>
      </c>
      <c r="N3" s="1017">
        <v>55016</v>
      </c>
      <c r="O3" s="1017" t="s">
        <v>2262</v>
      </c>
      <c r="P3" s="1072">
        <v>44.794441305823597</v>
      </c>
      <c r="Q3" s="1073">
        <v>-92.913494457604102</v>
      </c>
      <c r="R3" s="1074"/>
      <c r="S3" s="1074"/>
      <c r="T3" s="1069"/>
      <c r="U3" s="1017" t="s">
        <v>2245</v>
      </c>
      <c r="V3" s="1017" t="s">
        <v>2249</v>
      </c>
      <c r="W3" s="1017" t="s">
        <v>2253</v>
      </c>
      <c r="X3" s="1017" t="s">
        <v>529</v>
      </c>
      <c r="Y3" s="1017" t="s">
        <v>5</v>
      </c>
      <c r="Z3" s="1017" t="s">
        <v>9752</v>
      </c>
      <c r="AA3" s="1077" t="s">
        <v>10002</v>
      </c>
      <c r="AB3" s="1017" t="s">
        <v>2255</v>
      </c>
      <c r="AC3" s="1017" t="s">
        <v>2257</v>
      </c>
      <c r="AD3" s="1017" t="s">
        <v>2256</v>
      </c>
      <c r="AE3" s="1017" t="s">
        <v>2258</v>
      </c>
      <c r="AF3" s="1017">
        <f t="shared" si="0"/>
        <v>10</v>
      </c>
      <c r="AG3" s="1114"/>
      <c r="AH3" s="1174"/>
      <c r="AI3" s="1158"/>
      <c r="AJ3" s="191"/>
    </row>
    <row r="4" spans="1:36" ht="43.5">
      <c r="A4" s="92">
        <v>3003</v>
      </c>
      <c r="B4" s="1016" t="s">
        <v>174</v>
      </c>
      <c r="C4" s="1017" t="s">
        <v>732</v>
      </c>
      <c r="D4" s="1017" t="s">
        <v>2245</v>
      </c>
      <c r="E4" s="1016" t="s">
        <v>164</v>
      </c>
      <c r="F4" s="1017" t="s">
        <v>2263</v>
      </c>
      <c r="G4" s="1017" t="s">
        <v>2247</v>
      </c>
      <c r="H4" s="1017" t="s">
        <v>2264</v>
      </c>
      <c r="I4" s="1017" t="s">
        <v>2249</v>
      </c>
      <c r="J4" s="1017" t="s">
        <v>2265</v>
      </c>
      <c r="K4" s="1016" t="s">
        <v>2266</v>
      </c>
      <c r="L4" s="1017" t="s">
        <v>487</v>
      </c>
      <c r="M4" s="1017" t="s">
        <v>5</v>
      </c>
      <c r="N4" s="1017">
        <v>65802</v>
      </c>
      <c r="O4" s="1017" t="s">
        <v>2267</v>
      </c>
      <c r="P4" s="1072">
        <v>37.2123557132157</v>
      </c>
      <c r="Q4" s="1073">
        <v>-93.227852015445805</v>
      </c>
      <c r="R4" s="1074"/>
      <c r="S4" s="1074"/>
      <c r="T4" s="1069"/>
      <c r="U4" s="1017" t="s">
        <v>2245</v>
      </c>
      <c r="V4" s="1017" t="s">
        <v>2249</v>
      </c>
      <c r="W4" s="1017" t="s">
        <v>2253</v>
      </c>
      <c r="X4" s="1017" t="s">
        <v>529</v>
      </c>
      <c r="Y4" s="1017" t="s">
        <v>5</v>
      </c>
      <c r="Z4" s="1017" t="s">
        <v>9752</v>
      </c>
      <c r="AA4" s="1077" t="s">
        <v>10002</v>
      </c>
      <c r="AB4" s="1017" t="s">
        <v>2255</v>
      </c>
      <c r="AC4" s="1017" t="s">
        <v>2268</v>
      </c>
      <c r="AD4" s="1017" t="s">
        <v>2256</v>
      </c>
      <c r="AE4" s="1017" t="s">
        <v>2258</v>
      </c>
      <c r="AF4" s="1017">
        <f t="shared" si="0"/>
        <v>10</v>
      </c>
      <c r="AG4" s="1114"/>
      <c r="AH4" s="1174"/>
      <c r="AI4" s="1158"/>
      <c r="AJ4" s="191"/>
    </row>
    <row r="5" spans="1:36" ht="43.5">
      <c r="A5" s="92">
        <v>3004</v>
      </c>
      <c r="B5" s="1016" t="s">
        <v>174</v>
      </c>
      <c r="C5" s="1017" t="s">
        <v>732</v>
      </c>
      <c r="D5" s="1017" t="s">
        <v>2291</v>
      </c>
      <c r="E5" s="1016" t="s">
        <v>164</v>
      </c>
      <c r="F5" s="1017" t="s">
        <v>2291</v>
      </c>
      <c r="G5" s="1017" t="s">
        <v>2247</v>
      </c>
      <c r="H5" s="1017" t="s">
        <v>2248</v>
      </c>
      <c r="I5" s="1017" t="s">
        <v>2292</v>
      </c>
      <c r="J5" s="1017" t="s">
        <v>2293</v>
      </c>
      <c r="K5" s="1016" t="s">
        <v>2294</v>
      </c>
      <c r="L5" s="1017" t="s">
        <v>723</v>
      </c>
      <c r="M5" s="1017" t="s">
        <v>5</v>
      </c>
      <c r="N5" s="1017">
        <v>80127</v>
      </c>
      <c r="O5" s="1017" t="s">
        <v>2295</v>
      </c>
      <c r="P5" s="1072">
        <v>39.569675773168498</v>
      </c>
      <c r="Q5" s="1073">
        <v>-105.123557758548</v>
      </c>
      <c r="R5" s="1265">
        <v>20</v>
      </c>
      <c r="S5" s="1140"/>
      <c r="T5" s="1017"/>
      <c r="U5" s="1017" t="s">
        <v>2291</v>
      </c>
      <c r="V5" s="1017" t="s">
        <v>2292</v>
      </c>
      <c r="W5" s="1017" t="s">
        <v>2294</v>
      </c>
      <c r="X5" s="1017" t="s">
        <v>723</v>
      </c>
      <c r="Y5" s="1017" t="s">
        <v>5</v>
      </c>
      <c r="Z5" s="1017" t="s">
        <v>8379</v>
      </c>
      <c r="AA5" s="1077" t="s">
        <v>10003</v>
      </c>
      <c r="AB5" s="1017" t="s">
        <v>2296</v>
      </c>
      <c r="AC5" s="1017" t="s">
        <v>2298</v>
      </c>
      <c r="AD5" s="1017" t="s">
        <v>2297</v>
      </c>
      <c r="AE5" s="1138" t="s">
        <v>2299</v>
      </c>
      <c r="AF5" s="1017">
        <f t="shared" si="0"/>
        <v>8</v>
      </c>
      <c r="AG5" s="1114"/>
      <c r="AH5" s="1174"/>
      <c r="AI5" s="1158"/>
      <c r="AJ5" s="191"/>
    </row>
    <row r="6" spans="1:36" ht="58">
      <c r="A6" s="92">
        <v>3005</v>
      </c>
      <c r="B6" s="65" t="s">
        <v>174</v>
      </c>
      <c r="C6" s="65" t="s">
        <v>732</v>
      </c>
      <c r="D6" s="65" t="s">
        <v>5891</v>
      </c>
      <c r="E6" s="65" t="s">
        <v>164</v>
      </c>
      <c r="F6" s="65" t="s">
        <v>5891</v>
      </c>
      <c r="G6" s="65" t="s">
        <v>5892</v>
      </c>
      <c r="H6" s="65" t="s">
        <v>5893</v>
      </c>
      <c r="I6" s="65" t="s">
        <v>5894</v>
      </c>
      <c r="J6" s="65" t="s">
        <v>5895</v>
      </c>
      <c r="K6" s="65" t="s">
        <v>5521</v>
      </c>
      <c r="L6" s="68" t="s">
        <v>170</v>
      </c>
      <c r="M6" s="68" t="s">
        <v>5</v>
      </c>
      <c r="N6" s="68">
        <v>95014</v>
      </c>
      <c r="O6" s="117"/>
      <c r="P6" s="261">
        <v>37.323662536028003</v>
      </c>
      <c r="Q6" s="261">
        <v>-122.028407830994</v>
      </c>
      <c r="R6" s="105"/>
      <c r="S6" s="394">
        <v>13400</v>
      </c>
      <c r="T6" s="68" t="s">
        <v>758</v>
      </c>
      <c r="U6" s="65" t="s">
        <v>5891</v>
      </c>
      <c r="V6" s="68" t="s">
        <v>5894</v>
      </c>
      <c r="W6" s="68" t="s">
        <v>279</v>
      </c>
      <c r="X6" s="68"/>
      <c r="Y6" s="68" t="s">
        <v>311</v>
      </c>
      <c r="Z6" s="58" t="s">
        <v>7759</v>
      </c>
      <c r="AA6" s="107" t="s">
        <v>7987</v>
      </c>
      <c r="AB6" s="65" t="s">
        <v>8368</v>
      </c>
      <c r="AC6" s="68"/>
      <c r="AD6" s="100" t="s">
        <v>8035</v>
      </c>
      <c r="AE6" s="191" t="s">
        <v>5894</v>
      </c>
      <c r="AF6" s="191">
        <f t="shared" si="0"/>
        <v>27</v>
      </c>
      <c r="AG6" s="191"/>
      <c r="AH6" s="191"/>
      <c r="AI6" s="191"/>
      <c r="AJ6" s="191"/>
    </row>
    <row r="7" spans="1:36" ht="58">
      <c r="A7" s="92">
        <v>3006</v>
      </c>
      <c r="B7" s="65" t="s">
        <v>174</v>
      </c>
      <c r="C7" s="65" t="s">
        <v>732</v>
      </c>
      <c r="D7" t="s">
        <v>797</v>
      </c>
      <c r="E7" s="65" t="s">
        <v>164</v>
      </c>
      <c r="F7" s="1" t="s">
        <v>11054</v>
      </c>
      <c r="G7" s="65" t="s">
        <v>5982</v>
      </c>
      <c r="H7" s="65" t="s">
        <v>5982</v>
      </c>
      <c r="I7" s="65" t="s">
        <v>11055</v>
      </c>
      <c r="J7" s="65" t="s">
        <v>11056</v>
      </c>
      <c r="K7" s="65" t="s">
        <v>4692</v>
      </c>
      <c r="L7" s="68" t="s">
        <v>786</v>
      </c>
      <c r="M7" s="68" t="s">
        <v>5</v>
      </c>
      <c r="N7" s="68">
        <v>29483</v>
      </c>
      <c r="O7" s="117" t="s">
        <v>11057</v>
      </c>
      <c r="P7" s="261">
        <v>33.024700000000003</v>
      </c>
      <c r="Q7" s="261">
        <v>-80.124700000000004</v>
      </c>
      <c r="R7" s="105">
        <v>100</v>
      </c>
      <c r="S7" s="394">
        <v>1.5</v>
      </c>
      <c r="T7" s="68" t="s">
        <v>10690</v>
      </c>
      <c r="U7" t="s">
        <v>797</v>
      </c>
      <c r="V7" s="68" t="s">
        <v>801</v>
      </c>
      <c r="W7" s="68" t="s">
        <v>6381</v>
      </c>
      <c r="X7" s="68" t="s">
        <v>755</v>
      </c>
      <c r="Y7" s="68" t="s">
        <v>5</v>
      </c>
      <c r="Z7" s="58" t="s">
        <v>7932</v>
      </c>
      <c r="AA7" s="107">
        <v>46091</v>
      </c>
      <c r="AB7" s="65" t="s">
        <v>11058</v>
      </c>
      <c r="AC7" s="68"/>
      <c r="AD7" s="1" t="s">
        <v>11059</v>
      </c>
      <c r="AE7" s="191"/>
      <c r="AF7" s="191">
        <f t="shared" si="0"/>
        <v>27</v>
      </c>
      <c r="AG7" s="191"/>
      <c r="AH7" s="191"/>
      <c r="AI7" s="191"/>
      <c r="AJ7" s="191"/>
    </row>
    <row r="8" spans="1:36" ht="43.5">
      <c r="A8" s="92">
        <v>3007</v>
      </c>
      <c r="B8" s="1017" t="s">
        <v>174</v>
      </c>
      <c r="C8" s="1017" t="s">
        <v>732</v>
      </c>
      <c r="D8" s="1058" t="s">
        <v>10761</v>
      </c>
      <c r="E8" s="1017" t="s">
        <v>164</v>
      </c>
      <c r="F8" s="1026" t="s">
        <v>10762</v>
      </c>
      <c r="G8" s="1017" t="s">
        <v>32</v>
      </c>
      <c r="H8" s="1017" t="s">
        <v>10763</v>
      </c>
      <c r="I8" s="1017" t="s">
        <v>10764</v>
      </c>
      <c r="J8" s="1058" t="s">
        <v>10765</v>
      </c>
      <c r="K8" s="1017" t="s">
        <v>10766</v>
      </c>
      <c r="L8" s="1063" t="s">
        <v>836</v>
      </c>
      <c r="M8" s="1063" t="s">
        <v>5</v>
      </c>
      <c r="N8" s="1063">
        <v>60090</v>
      </c>
      <c r="O8" s="1081" t="s">
        <v>10767</v>
      </c>
      <c r="P8" s="1111">
        <v>42.138599999999997</v>
      </c>
      <c r="Q8" s="1111">
        <v>-87.928700000000006</v>
      </c>
      <c r="R8" s="1085">
        <v>19</v>
      </c>
      <c r="S8" s="1062">
        <v>2</v>
      </c>
      <c r="T8" s="1063" t="s">
        <v>9903</v>
      </c>
      <c r="U8" s="1026" t="s">
        <v>10761</v>
      </c>
      <c r="V8" s="1078" t="s">
        <v>10764</v>
      </c>
      <c r="W8" s="1063" t="s">
        <v>10768</v>
      </c>
      <c r="X8" s="1063" t="s">
        <v>836</v>
      </c>
      <c r="Y8" s="1063" t="s">
        <v>5</v>
      </c>
      <c r="Z8" s="1059" t="s">
        <v>7932</v>
      </c>
      <c r="AA8" s="1113">
        <v>46063</v>
      </c>
      <c r="AB8" s="1078" t="s">
        <v>10769</v>
      </c>
      <c r="AC8" s="1017"/>
      <c r="AD8" s="1026" t="s">
        <v>10770</v>
      </c>
      <c r="AE8" s="1114"/>
      <c r="AF8" s="1114">
        <f t="shared" si="0"/>
        <v>30</v>
      </c>
      <c r="AG8" s="191"/>
      <c r="AH8" s="191"/>
      <c r="AI8" s="191"/>
      <c r="AJ8" s="191"/>
    </row>
    <row r="9" spans="1:36" ht="101.5">
      <c r="A9" s="92">
        <v>3008</v>
      </c>
      <c r="B9" s="1017" t="s">
        <v>161</v>
      </c>
      <c r="C9" s="1017" t="s">
        <v>732</v>
      </c>
      <c r="D9" s="1017" t="s">
        <v>5896</v>
      </c>
      <c r="E9" s="1017" t="s">
        <v>164</v>
      </c>
      <c r="F9" s="1017" t="s">
        <v>5897</v>
      </c>
      <c r="G9" s="1017" t="s">
        <v>5898</v>
      </c>
      <c r="H9" s="1017" t="s">
        <v>5899</v>
      </c>
      <c r="I9" s="1017" t="s">
        <v>5900</v>
      </c>
      <c r="J9" s="1017" t="s">
        <v>5530</v>
      </c>
      <c r="K9" s="1017" t="s">
        <v>1556</v>
      </c>
      <c r="L9" s="1063" t="s">
        <v>1045</v>
      </c>
      <c r="M9" s="1063" t="s">
        <v>5</v>
      </c>
      <c r="N9" s="1063">
        <v>85706</v>
      </c>
      <c r="O9" s="1081"/>
      <c r="P9" s="1111">
        <v>32.1352471838158</v>
      </c>
      <c r="Q9" s="1111">
        <v>-110.919408557889</v>
      </c>
      <c r="R9" s="1162">
        <v>11</v>
      </c>
      <c r="S9" s="1421">
        <v>20</v>
      </c>
      <c r="T9" s="1063" t="s">
        <v>758</v>
      </c>
      <c r="U9" s="1063" t="s">
        <v>5901</v>
      </c>
      <c r="V9" s="1063" t="s">
        <v>5900</v>
      </c>
      <c r="W9" s="1063" t="s">
        <v>1556</v>
      </c>
      <c r="X9" s="1063" t="s">
        <v>1045</v>
      </c>
      <c r="Y9" s="1063" t="s">
        <v>5</v>
      </c>
      <c r="Z9" s="1059" t="s">
        <v>8379</v>
      </c>
      <c r="AA9" s="1077" t="s">
        <v>10705</v>
      </c>
      <c r="AB9" s="1017" t="s">
        <v>10706</v>
      </c>
      <c r="AC9" s="1017" t="s">
        <v>5903</v>
      </c>
      <c r="AD9" s="1070" t="s">
        <v>11363</v>
      </c>
      <c r="AE9" s="1138" t="s">
        <v>5904</v>
      </c>
      <c r="AF9" s="1114">
        <f t="shared" si="0"/>
        <v>17</v>
      </c>
      <c r="AG9" s="191"/>
      <c r="AH9" s="191"/>
      <c r="AI9" s="191"/>
      <c r="AJ9" s="191"/>
    </row>
    <row r="10" spans="1:36" ht="58">
      <c r="A10" s="92">
        <v>3009</v>
      </c>
      <c r="B10" s="65" t="s">
        <v>198</v>
      </c>
      <c r="C10" s="65" t="s">
        <v>732</v>
      </c>
      <c r="D10" s="65" t="s">
        <v>8809</v>
      </c>
      <c r="E10" s="65" t="s">
        <v>164</v>
      </c>
      <c r="F10" s="65" t="s">
        <v>8809</v>
      </c>
      <c r="G10" s="65" t="s">
        <v>5941</v>
      </c>
      <c r="H10" s="65" t="s">
        <v>4355</v>
      </c>
      <c r="I10" s="396" t="s">
        <v>8811</v>
      </c>
      <c r="J10" s="65"/>
      <c r="K10" s="65" t="s">
        <v>2103</v>
      </c>
      <c r="L10" s="68" t="s">
        <v>878</v>
      </c>
      <c r="M10" s="68" t="s">
        <v>5</v>
      </c>
      <c r="N10" s="68"/>
      <c r="O10" s="117"/>
      <c r="P10" s="261">
        <v>38.236010852728199</v>
      </c>
      <c r="Q10" s="261">
        <v>-85.7804395301401</v>
      </c>
      <c r="R10" s="105">
        <v>114</v>
      </c>
      <c r="S10" s="394">
        <v>12000</v>
      </c>
      <c r="T10" s="68" t="s">
        <v>758</v>
      </c>
      <c r="U10" s="65" t="s">
        <v>8809</v>
      </c>
      <c r="V10" t="s">
        <v>8811</v>
      </c>
      <c r="W10" s="68" t="s">
        <v>1326</v>
      </c>
      <c r="X10" s="68" t="s">
        <v>170</v>
      </c>
      <c r="Y10" s="68" t="s">
        <v>5</v>
      </c>
      <c r="Z10" s="58" t="s">
        <v>7932</v>
      </c>
      <c r="AA10" s="107">
        <v>45692</v>
      </c>
      <c r="AB10" s="65" t="s">
        <v>8812</v>
      </c>
      <c r="AC10" s="68"/>
      <c r="AD10" s="1" t="s">
        <v>8813</v>
      </c>
      <c r="AE10" s="191"/>
      <c r="AF10" s="191">
        <f t="shared" si="0"/>
        <v>12</v>
      </c>
      <c r="AG10" s="191"/>
      <c r="AH10" s="191"/>
      <c r="AI10" s="191"/>
      <c r="AJ10" s="191"/>
    </row>
    <row r="11" spans="1:36" ht="43.5">
      <c r="A11" s="92">
        <v>3010</v>
      </c>
      <c r="B11" s="65" t="s">
        <v>161</v>
      </c>
      <c r="C11" s="65" t="s">
        <v>732</v>
      </c>
      <c r="D11" s="65" t="s">
        <v>5905</v>
      </c>
      <c r="E11" s="65" t="s">
        <v>176</v>
      </c>
      <c r="F11" s="65" t="s">
        <v>5906</v>
      </c>
      <c r="G11" s="65" t="s">
        <v>5907</v>
      </c>
      <c r="H11" s="65" t="s">
        <v>5908</v>
      </c>
      <c r="I11" s="65" t="s">
        <v>5909</v>
      </c>
      <c r="J11" s="65" t="s">
        <v>5910</v>
      </c>
      <c r="K11" s="65" t="s">
        <v>5911</v>
      </c>
      <c r="L11" s="68" t="s">
        <v>1857</v>
      </c>
      <c r="M11" s="68" t="s">
        <v>5</v>
      </c>
      <c r="N11" s="68">
        <v>20742</v>
      </c>
      <c r="O11" s="117" t="s">
        <v>5912</v>
      </c>
      <c r="P11" s="89">
        <v>38.992705314830999</v>
      </c>
      <c r="Q11" s="261">
        <v>-76.938531547373998</v>
      </c>
      <c r="R11" s="263">
        <v>2</v>
      </c>
      <c r="S11" s="264"/>
      <c r="T11" s="68"/>
      <c r="U11" s="265" t="s">
        <v>5913</v>
      </c>
      <c r="V11" s="68" t="s">
        <v>5909</v>
      </c>
      <c r="W11" s="68" t="s">
        <v>5911</v>
      </c>
      <c r="X11" s="68" t="s">
        <v>1857</v>
      </c>
      <c r="Y11" s="68" t="s">
        <v>5</v>
      </c>
      <c r="Z11" s="58" t="s">
        <v>172</v>
      </c>
      <c r="AA11" s="107">
        <v>44888</v>
      </c>
      <c r="AB11" s="65" t="s">
        <v>5914</v>
      </c>
      <c r="AC11" s="119" t="s">
        <v>5916</v>
      </c>
      <c r="AD11" s="100" t="s">
        <v>5915</v>
      </c>
      <c r="AE11" s="213" t="s">
        <v>5909</v>
      </c>
      <c r="AF11" s="191">
        <f t="shared" si="0"/>
        <v>19</v>
      </c>
      <c r="AG11" s="191"/>
      <c r="AH11" s="191"/>
      <c r="AI11" s="191"/>
      <c r="AJ11" s="191"/>
    </row>
    <row r="12" spans="1:36" ht="43.5">
      <c r="A12" s="92">
        <v>3011</v>
      </c>
      <c r="B12" s="65" t="s">
        <v>174</v>
      </c>
      <c r="C12" s="65" t="s">
        <v>732</v>
      </c>
      <c r="D12" s="65" t="s">
        <v>2381</v>
      </c>
      <c r="E12" s="65" t="s">
        <v>176</v>
      </c>
      <c r="F12" s="65" t="s">
        <v>5917</v>
      </c>
      <c r="G12" s="65" t="s">
        <v>5907</v>
      </c>
      <c r="H12" s="65" t="s">
        <v>5918</v>
      </c>
      <c r="I12" s="65" t="s">
        <v>4725</v>
      </c>
      <c r="J12" s="65" t="s">
        <v>5919</v>
      </c>
      <c r="K12" s="65" t="s">
        <v>5920</v>
      </c>
      <c r="L12" s="68" t="s">
        <v>878</v>
      </c>
      <c r="M12" s="68" t="s">
        <v>5</v>
      </c>
      <c r="N12" s="68">
        <v>42029</v>
      </c>
      <c r="O12" s="117" t="s">
        <v>2386</v>
      </c>
      <c r="P12" s="261">
        <v>37.049776139148499</v>
      </c>
      <c r="Q12" s="261">
        <v>-88.366252687082607</v>
      </c>
      <c r="R12" s="262">
        <v>252</v>
      </c>
      <c r="S12" s="264"/>
      <c r="T12" s="68"/>
      <c r="U12" s="68" t="s">
        <v>2381</v>
      </c>
      <c r="V12" s="68" t="s">
        <v>4725</v>
      </c>
      <c r="W12" s="65" t="s">
        <v>2387</v>
      </c>
      <c r="X12" s="68" t="s">
        <v>1300</v>
      </c>
      <c r="Y12" s="68" t="s">
        <v>5</v>
      </c>
      <c r="Z12" s="58" t="s">
        <v>172</v>
      </c>
      <c r="AA12" s="107">
        <v>44776</v>
      </c>
      <c r="AB12" s="65" t="s">
        <v>5921</v>
      </c>
      <c r="AC12" s="68"/>
      <c r="AD12" s="100" t="s">
        <v>5922</v>
      </c>
      <c r="AE12" s="213" t="s">
        <v>5923</v>
      </c>
      <c r="AF12" s="191">
        <f t="shared" si="0"/>
        <v>18</v>
      </c>
      <c r="AG12" s="191"/>
      <c r="AH12" s="191"/>
      <c r="AI12" s="191"/>
      <c r="AJ12" s="191"/>
    </row>
    <row r="13" spans="1:36" ht="58">
      <c r="A13" s="92">
        <v>3012</v>
      </c>
      <c r="B13" s="65" t="s">
        <v>174</v>
      </c>
      <c r="C13" s="65" t="s">
        <v>732</v>
      </c>
      <c r="D13" s="65" t="s">
        <v>2381</v>
      </c>
      <c r="E13" s="65" t="s">
        <v>176</v>
      </c>
      <c r="F13" s="65" t="s">
        <v>2382</v>
      </c>
      <c r="G13" s="65" t="s">
        <v>5907</v>
      </c>
      <c r="H13" s="65" t="s">
        <v>2390</v>
      </c>
      <c r="I13" s="65" t="s">
        <v>4725</v>
      </c>
      <c r="J13" s="65" t="s">
        <v>2384</v>
      </c>
      <c r="K13" s="65" t="s">
        <v>2385</v>
      </c>
      <c r="L13" s="68" t="s">
        <v>987</v>
      </c>
      <c r="M13" s="68" t="s">
        <v>5</v>
      </c>
      <c r="N13" s="68">
        <v>53226</v>
      </c>
      <c r="O13" s="117" t="s">
        <v>5924</v>
      </c>
      <c r="P13" s="261">
        <v>43.046096428291399</v>
      </c>
      <c r="Q13" s="261">
        <v>-88.054938126525101</v>
      </c>
      <c r="R13" s="262">
        <v>270</v>
      </c>
      <c r="S13" s="264"/>
      <c r="T13" s="68"/>
      <c r="U13" s="68" t="s">
        <v>2381</v>
      </c>
      <c r="V13" s="65" t="s">
        <v>4725</v>
      </c>
      <c r="W13" s="65" t="s">
        <v>2387</v>
      </c>
      <c r="X13" s="68" t="s">
        <v>1300</v>
      </c>
      <c r="Y13" s="68" t="s">
        <v>5</v>
      </c>
      <c r="Z13" s="58" t="s">
        <v>172</v>
      </c>
      <c r="AA13" s="107">
        <v>44776</v>
      </c>
      <c r="AB13" s="65" t="s">
        <v>5925</v>
      </c>
      <c r="AC13" s="68"/>
      <c r="AD13" s="100" t="s">
        <v>5922</v>
      </c>
      <c r="AE13" s="213" t="s">
        <v>5923</v>
      </c>
      <c r="AF13" s="191">
        <f t="shared" si="0"/>
        <v>18</v>
      </c>
      <c r="AG13" s="191"/>
      <c r="AH13" s="191"/>
      <c r="AI13" s="191"/>
      <c r="AJ13" s="191"/>
    </row>
    <row r="14" spans="1:36" ht="98.25" customHeight="1">
      <c r="A14" s="92">
        <v>3013</v>
      </c>
      <c r="B14" s="65" t="s">
        <v>174</v>
      </c>
      <c r="C14" s="92" t="s">
        <v>732</v>
      </c>
      <c r="D14" s="65" t="s">
        <v>5926</v>
      </c>
      <c r="E14" s="92" t="s">
        <v>164</v>
      </c>
      <c r="F14" s="65" t="s">
        <v>5927</v>
      </c>
      <c r="G14" s="92" t="s">
        <v>5928</v>
      </c>
      <c r="H14" s="65" t="s">
        <v>5929</v>
      </c>
      <c r="I14" s="92" t="s">
        <v>5930</v>
      </c>
      <c r="J14" s="65" t="s">
        <v>5931</v>
      </c>
      <c r="K14" s="92" t="s">
        <v>5932</v>
      </c>
      <c r="L14" s="65" t="s">
        <v>214</v>
      </c>
      <c r="M14" s="92" t="s">
        <v>6</v>
      </c>
      <c r="N14" s="65" t="s">
        <v>5933</v>
      </c>
      <c r="O14" s="92" t="s">
        <v>5934</v>
      </c>
      <c r="P14" s="65">
        <v>42.941009699289999</v>
      </c>
      <c r="Q14" s="261">
        <v>-82.422414888364301</v>
      </c>
      <c r="R14" s="47">
        <v>300</v>
      </c>
      <c r="S14" s="126"/>
      <c r="T14" s="65"/>
      <c r="U14" s="92" t="s">
        <v>5927</v>
      </c>
      <c r="V14" s="65" t="s">
        <v>5930</v>
      </c>
      <c r="W14" s="92" t="s">
        <v>5935</v>
      </c>
      <c r="X14" s="65" t="s">
        <v>5936</v>
      </c>
      <c r="Y14" s="92" t="s">
        <v>5117</v>
      </c>
      <c r="Z14" s="47" t="s">
        <v>172</v>
      </c>
      <c r="AA14" s="119">
        <v>45218</v>
      </c>
      <c r="AB14" t="s">
        <v>5937</v>
      </c>
      <c r="AC14" s="92"/>
      <c r="AD14" s="100" t="s">
        <v>5938</v>
      </c>
      <c r="AE14" s="213" t="s">
        <v>5939</v>
      </c>
      <c r="AF14" s="191">
        <f t="shared" si="0"/>
        <v>26</v>
      </c>
      <c r="AG14" s="191"/>
      <c r="AH14" s="191"/>
      <c r="AI14" s="191"/>
      <c r="AJ14" s="191"/>
    </row>
    <row r="15" spans="1:36" ht="79.5" customHeight="1">
      <c r="A15" s="92">
        <v>3014</v>
      </c>
      <c r="B15" s="65" t="s">
        <v>174</v>
      </c>
      <c r="C15" s="65" t="s">
        <v>732</v>
      </c>
      <c r="D15" s="65" t="s">
        <v>8819</v>
      </c>
      <c r="E15" s="65" t="s">
        <v>176</v>
      </c>
      <c r="F15" s="65" t="s">
        <v>8819</v>
      </c>
      <c r="G15" s="65" t="s">
        <v>7</v>
      </c>
      <c r="H15" s="65" t="s">
        <v>8820</v>
      </c>
      <c r="I15" s="396" t="s">
        <v>8822</v>
      </c>
      <c r="J15" t="s">
        <v>8823</v>
      </c>
      <c r="K15" s="65" t="s">
        <v>8824</v>
      </c>
      <c r="L15" s="68" t="s">
        <v>878</v>
      </c>
      <c r="M15" s="68" t="s">
        <v>5</v>
      </c>
      <c r="N15" s="68">
        <v>41048</v>
      </c>
      <c r="O15" s="117" t="s">
        <v>8825</v>
      </c>
      <c r="P15" s="261">
        <v>39.079272899409098</v>
      </c>
      <c r="Q15" s="261">
        <v>-84.666080246523705</v>
      </c>
      <c r="R15" s="105"/>
      <c r="S15" s="394"/>
      <c r="T15" s="68"/>
      <c r="U15" s="65" t="s">
        <v>8819</v>
      </c>
      <c r="V15" s="396" t="s">
        <v>8822</v>
      </c>
      <c r="W15" s="68" t="s">
        <v>8826</v>
      </c>
      <c r="X15" s="68"/>
      <c r="Y15" s="68" t="s">
        <v>2057</v>
      </c>
      <c r="Z15" s="58" t="s">
        <v>7932</v>
      </c>
      <c r="AA15" s="107">
        <v>45692</v>
      </c>
      <c r="AB15" s="302" t="s">
        <v>8827</v>
      </c>
      <c r="AC15" s="68"/>
      <c r="AD15" s="1" t="s">
        <v>8821</v>
      </c>
      <c r="AE15" s="191"/>
      <c r="AF15" s="191">
        <f t="shared" si="0"/>
        <v>12</v>
      </c>
      <c r="AG15" s="191"/>
      <c r="AH15" s="191"/>
      <c r="AI15" s="191"/>
      <c r="AJ15" s="191"/>
    </row>
    <row r="16" spans="1:36" ht="58">
      <c r="A16" s="92">
        <v>3015</v>
      </c>
      <c r="B16" s="1017" t="s">
        <v>174</v>
      </c>
      <c r="C16" s="1017" t="s">
        <v>732</v>
      </c>
      <c r="D16" s="1415" t="s">
        <v>8664</v>
      </c>
      <c r="E16" s="1017" t="s">
        <v>164</v>
      </c>
      <c r="F16" s="1058" t="s">
        <v>10687</v>
      </c>
      <c r="G16" s="1017" t="s">
        <v>5982</v>
      </c>
      <c r="H16" s="1017" t="s">
        <v>5982</v>
      </c>
      <c r="I16" s="1078" t="s">
        <v>10688</v>
      </c>
      <c r="J16" s="1058" t="s">
        <v>5984</v>
      </c>
      <c r="K16" s="1017" t="s">
        <v>187</v>
      </c>
      <c r="L16" s="1063" t="s">
        <v>188</v>
      </c>
      <c r="M16" s="1063" t="s">
        <v>5</v>
      </c>
      <c r="N16" s="1063">
        <v>28273</v>
      </c>
      <c r="O16" s="1081" t="s">
        <v>5985</v>
      </c>
      <c r="P16" s="1111">
        <v>35.101500000000001</v>
      </c>
      <c r="Q16" s="1111">
        <v>-80.971000000000004</v>
      </c>
      <c r="R16" s="1085">
        <v>350</v>
      </c>
      <c r="S16" s="1062" t="s">
        <v>10689</v>
      </c>
      <c r="T16" s="1063" t="s">
        <v>10690</v>
      </c>
      <c r="U16" s="1017" t="s">
        <v>8667</v>
      </c>
      <c r="V16" s="1063" t="s">
        <v>8666</v>
      </c>
      <c r="W16" s="1063" t="s">
        <v>6175</v>
      </c>
      <c r="X16" s="1063" t="s">
        <v>8668</v>
      </c>
      <c r="Y16" s="1063" t="s">
        <v>926</v>
      </c>
      <c r="Z16" s="1059" t="s">
        <v>7932</v>
      </c>
      <c r="AA16" s="1113">
        <v>46058</v>
      </c>
      <c r="AB16" s="1017" t="s">
        <v>10691</v>
      </c>
      <c r="AC16" s="1063"/>
      <c r="AD16" s="1026" t="s">
        <v>8665</v>
      </c>
      <c r="AE16" s="1114"/>
      <c r="AF16" s="1114">
        <f t="shared" si="0"/>
        <v>22</v>
      </c>
      <c r="AG16" s="191"/>
      <c r="AH16" s="191"/>
      <c r="AI16" s="191"/>
      <c r="AJ16" s="191"/>
    </row>
    <row r="17" spans="1:36" ht="43.5">
      <c r="A17" s="92">
        <v>3016</v>
      </c>
      <c r="B17" s="1017" t="s">
        <v>174</v>
      </c>
      <c r="C17" s="1017" t="s">
        <v>732</v>
      </c>
      <c r="D17" s="1017" t="s">
        <v>9434</v>
      </c>
      <c r="E17" s="1017" t="s">
        <v>164</v>
      </c>
      <c r="F17" s="1017" t="s">
        <v>9435</v>
      </c>
      <c r="G17" s="1017" t="s">
        <v>5941</v>
      </c>
      <c r="H17" s="1017" t="s">
        <v>67</v>
      </c>
      <c r="I17" s="1017" t="s">
        <v>9436</v>
      </c>
      <c r="J17" s="1017" t="s">
        <v>9437</v>
      </c>
      <c r="K17" s="1017" t="s">
        <v>2501</v>
      </c>
      <c r="L17" s="1063" t="s">
        <v>170</v>
      </c>
      <c r="M17" s="1063" t="s">
        <v>5</v>
      </c>
      <c r="N17" s="1063">
        <v>94577</v>
      </c>
      <c r="O17" s="1081" t="s">
        <v>9438</v>
      </c>
      <c r="P17" s="1111">
        <v>37.717500000000001</v>
      </c>
      <c r="Q17" s="1111">
        <v>-122.1558</v>
      </c>
      <c r="R17" s="1085">
        <v>5</v>
      </c>
      <c r="S17" s="1062"/>
      <c r="T17" s="1063"/>
      <c r="U17" s="1017" t="s">
        <v>9434</v>
      </c>
      <c r="V17" s="1063" t="s">
        <v>9436</v>
      </c>
      <c r="W17" s="1063" t="s">
        <v>2501</v>
      </c>
      <c r="X17" s="1063" t="s">
        <v>170</v>
      </c>
      <c r="Y17" s="1063" t="s">
        <v>5</v>
      </c>
      <c r="Z17" s="1059" t="s">
        <v>7932</v>
      </c>
      <c r="AA17" s="1113">
        <v>45872</v>
      </c>
      <c r="AB17" s="1017" t="s">
        <v>313</v>
      </c>
      <c r="AC17" s="1017"/>
      <c r="AD17" s="1026" t="s">
        <v>9439</v>
      </c>
      <c r="AE17" s="1114"/>
      <c r="AF17" s="1114">
        <f t="shared" si="0"/>
        <v>25</v>
      </c>
      <c r="AG17" s="1114" t="s">
        <v>9440</v>
      </c>
      <c r="AH17" s="1058" t="s">
        <v>9441</v>
      </c>
      <c r="AI17" s="1154" t="s">
        <v>9442</v>
      </c>
      <c r="AJ17" s="191"/>
    </row>
    <row r="18" spans="1:36" ht="101.5">
      <c r="A18" s="92">
        <v>3017</v>
      </c>
      <c r="B18" s="1017" t="s">
        <v>174</v>
      </c>
      <c r="C18" s="1017" t="s">
        <v>732</v>
      </c>
      <c r="D18" s="1017" t="s">
        <v>9538</v>
      </c>
      <c r="E18" s="1017" t="s">
        <v>176</v>
      </c>
      <c r="F18" s="1017" t="s">
        <v>9539</v>
      </c>
      <c r="G18" s="1017" t="s">
        <v>5928</v>
      </c>
      <c r="H18" s="1017" t="s">
        <v>2390</v>
      </c>
      <c r="I18" s="1078" t="s">
        <v>9540</v>
      </c>
      <c r="J18" s="1017" t="s">
        <v>9541</v>
      </c>
      <c r="K18" s="1017" t="s">
        <v>9542</v>
      </c>
      <c r="L18" s="1063" t="s">
        <v>916</v>
      </c>
      <c r="M18" s="1063" t="s">
        <v>5</v>
      </c>
      <c r="N18" s="1063">
        <v>44077</v>
      </c>
      <c r="O18" s="1081" t="s">
        <v>9543</v>
      </c>
      <c r="P18" s="1111">
        <v>41.727699999999999</v>
      </c>
      <c r="Q18" s="1111">
        <v>-81.243499999999997</v>
      </c>
      <c r="R18" s="1085"/>
      <c r="S18" s="1062"/>
      <c r="T18" s="1063"/>
      <c r="U18" s="1017" t="s">
        <v>9544</v>
      </c>
      <c r="V18" s="1063" t="s">
        <v>9545</v>
      </c>
      <c r="W18" s="1063" t="s">
        <v>9546</v>
      </c>
      <c r="X18" s="1063" t="s">
        <v>916</v>
      </c>
      <c r="Y18" s="1063" t="s">
        <v>5</v>
      </c>
      <c r="Z18" s="1059" t="s">
        <v>7932</v>
      </c>
      <c r="AA18" s="1113">
        <v>45872</v>
      </c>
      <c r="AB18" s="1017" t="s">
        <v>313</v>
      </c>
      <c r="AC18" s="1026" t="s">
        <v>9547</v>
      </c>
      <c r="AD18" s="1026" t="s">
        <v>10267</v>
      </c>
      <c r="AE18" s="1114"/>
      <c r="AF18" s="1114">
        <f t="shared" si="0"/>
        <v>30</v>
      </c>
      <c r="AG18" s="1114" t="s">
        <v>9548</v>
      </c>
      <c r="AH18" s="1058" t="s">
        <v>9549</v>
      </c>
      <c r="AI18" s="1158" t="s">
        <v>9550</v>
      </c>
      <c r="AJ18" s="191"/>
    </row>
    <row r="19" spans="1:36" ht="135" customHeight="1">
      <c r="A19" s="92">
        <v>3018</v>
      </c>
      <c r="B19" s="1017" t="s">
        <v>174</v>
      </c>
      <c r="C19" s="1017" t="s">
        <v>732</v>
      </c>
      <c r="D19" s="1017" t="s">
        <v>9203</v>
      </c>
      <c r="E19" s="1017" t="s">
        <v>164</v>
      </c>
      <c r="F19" s="1017" t="s">
        <v>9203</v>
      </c>
      <c r="G19" s="1017" t="s">
        <v>7</v>
      </c>
      <c r="H19" s="1017" t="s">
        <v>9204</v>
      </c>
      <c r="I19" s="1058" t="s">
        <v>9205</v>
      </c>
      <c r="J19" s="1058" t="s">
        <v>9206</v>
      </c>
      <c r="K19" s="1017" t="s">
        <v>1390</v>
      </c>
      <c r="L19" s="1063" t="s">
        <v>755</v>
      </c>
      <c r="M19" s="1063" t="s">
        <v>5</v>
      </c>
      <c r="N19" s="1063">
        <v>78758</v>
      </c>
      <c r="O19" s="1081" t="s">
        <v>9207</v>
      </c>
      <c r="P19" s="1111">
        <v>30.4026</v>
      </c>
      <c r="Q19" s="1111">
        <v>-97.725999999999999</v>
      </c>
      <c r="R19" s="1085">
        <v>175</v>
      </c>
      <c r="S19" s="1062"/>
      <c r="T19" s="1063"/>
      <c r="U19" s="1063" t="s">
        <v>9203</v>
      </c>
      <c r="V19" s="1058" t="s">
        <v>9205</v>
      </c>
      <c r="W19" s="1063" t="s">
        <v>5956</v>
      </c>
      <c r="X19" s="1063" t="s">
        <v>755</v>
      </c>
      <c r="Y19" s="1063" t="s">
        <v>5</v>
      </c>
      <c r="Z19" s="1059" t="s">
        <v>7932</v>
      </c>
      <c r="AA19" s="1113">
        <v>45867</v>
      </c>
      <c r="AB19" s="1017" t="s">
        <v>9209</v>
      </c>
      <c r="AC19" s="1026" t="s">
        <v>9210</v>
      </c>
      <c r="AD19" s="1026" t="s">
        <v>9211</v>
      </c>
      <c r="AE19" s="1114"/>
      <c r="AF19" s="1114">
        <f t="shared" si="0"/>
        <v>26</v>
      </c>
      <c r="AG19" s="191"/>
      <c r="AH19" s="191"/>
      <c r="AI19" s="191"/>
      <c r="AJ19" s="191"/>
    </row>
    <row r="20" spans="1:36" ht="43.5">
      <c r="A20" s="92">
        <v>3019</v>
      </c>
      <c r="B20" s="1017" t="s">
        <v>174</v>
      </c>
      <c r="C20" s="1017" t="s">
        <v>732</v>
      </c>
      <c r="D20" s="1017" t="s">
        <v>9203</v>
      </c>
      <c r="E20" s="1017" t="s">
        <v>164</v>
      </c>
      <c r="F20" s="1017" t="s">
        <v>9203</v>
      </c>
      <c r="G20" s="1017" t="s">
        <v>7</v>
      </c>
      <c r="H20" s="1017" t="s">
        <v>9204</v>
      </c>
      <c r="I20" s="1058" t="s">
        <v>9205</v>
      </c>
      <c r="J20" s="1058" t="s">
        <v>9212</v>
      </c>
      <c r="K20" s="1017" t="s">
        <v>217</v>
      </c>
      <c r="L20" s="1063" t="s">
        <v>214</v>
      </c>
      <c r="M20" s="1063" t="s">
        <v>6</v>
      </c>
      <c r="N20" s="1058" t="s">
        <v>9213</v>
      </c>
      <c r="O20" s="1081"/>
      <c r="P20" s="1058">
        <v>43.650599999999997</v>
      </c>
      <c r="Q20" s="1058">
        <v>-79.378399999999999</v>
      </c>
      <c r="R20" s="1085"/>
      <c r="S20" s="1062"/>
      <c r="T20" s="1063"/>
      <c r="U20" s="1063" t="s">
        <v>9203</v>
      </c>
      <c r="V20" s="1058" t="s">
        <v>9205</v>
      </c>
      <c r="W20" s="1063" t="s">
        <v>5956</v>
      </c>
      <c r="X20" s="1063" t="s">
        <v>755</v>
      </c>
      <c r="Y20" s="1063" t="s">
        <v>5</v>
      </c>
      <c r="Z20" s="1059" t="s">
        <v>7932</v>
      </c>
      <c r="AA20" s="1113">
        <v>45867</v>
      </c>
      <c r="AB20" s="1017" t="s">
        <v>9209</v>
      </c>
      <c r="AC20" s="1026" t="s">
        <v>9214</v>
      </c>
      <c r="AD20" s="1026" t="s">
        <v>9211</v>
      </c>
      <c r="AE20" s="1114"/>
      <c r="AF20" s="1114">
        <f t="shared" si="0"/>
        <v>26</v>
      </c>
      <c r="AG20" s="191"/>
      <c r="AH20" s="191"/>
      <c r="AI20" s="191"/>
      <c r="AJ20" s="191"/>
    </row>
    <row r="21" spans="1:36" ht="101.5">
      <c r="A21" s="92">
        <v>3020</v>
      </c>
      <c r="B21" s="65" t="s">
        <v>174</v>
      </c>
      <c r="C21" s="65" t="s">
        <v>732</v>
      </c>
      <c r="D21" s="65" t="s">
        <v>903</v>
      </c>
      <c r="E21" s="65" t="s">
        <v>176</v>
      </c>
      <c r="F21" s="65" t="s">
        <v>5940</v>
      </c>
      <c r="G21" s="65" t="s">
        <v>5941</v>
      </c>
      <c r="H21" s="65" t="s">
        <v>5942</v>
      </c>
      <c r="I21" s="65" t="s">
        <v>904</v>
      </c>
      <c r="J21" t="s">
        <v>5943</v>
      </c>
      <c r="K21" s="65" t="s">
        <v>5940</v>
      </c>
      <c r="L21" s="68" t="s">
        <v>772</v>
      </c>
      <c r="M21" s="68" t="s">
        <v>5</v>
      </c>
      <c r="N21" s="68">
        <v>70734</v>
      </c>
      <c r="O21" s="117" t="s">
        <v>5944</v>
      </c>
      <c r="P21" s="261">
        <v>30.1901518954691</v>
      </c>
      <c r="Q21" s="261">
        <v>-91.011508117941801</v>
      </c>
      <c r="R21" s="262">
        <v>2200</v>
      </c>
      <c r="S21" s="264"/>
      <c r="T21" s="68"/>
      <c r="U21" s="65" t="s">
        <v>903</v>
      </c>
      <c r="V21" s="65" t="s">
        <v>904</v>
      </c>
      <c r="W21" s="68" t="s">
        <v>905</v>
      </c>
      <c r="X21" s="68" t="s">
        <v>905</v>
      </c>
      <c r="Y21" s="68" t="s">
        <v>907</v>
      </c>
      <c r="Z21" s="58" t="s">
        <v>172</v>
      </c>
      <c r="AA21" s="107">
        <v>45090</v>
      </c>
      <c r="AB21" s="65" t="s">
        <v>5945</v>
      </c>
      <c r="AC21" s="65" t="s">
        <v>5946</v>
      </c>
      <c r="AD21" s="246" t="s">
        <v>909</v>
      </c>
      <c r="AE21" s="100" t="s">
        <v>5947</v>
      </c>
      <c r="AF21" s="191">
        <f t="shared" si="0"/>
        <v>29</v>
      </c>
      <c r="AG21" s="191"/>
      <c r="AH21" s="191"/>
      <c r="AI21" s="191"/>
      <c r="AJ21" s="191"/>
    </row>
    <row r="22" spans="1:36" ht="43.5">
      <c r="A22" s="92">
        <v>3021</v>
      </c>
      <c r="B22" s="65" t="s">
        <v>174</v>
      </c>
      <c r="C22" s="65" t="s">
        <v>732</v>
      </c>
      <c r="D22" s="65" t="s">
        <v>942</v>
      </c>
      <c r="E22" s="65" t="s">
        <v>176</v>
      </c>
      <c r="F22" s="65" t="s">
        <v>942</v>
      </c>
      <c r="G22" s="65" t="s">
        <v>5907</v>
      </c>
      <c r="H22" s="65" t="s">
        <v>2081</v>
      </c>
      <c r="I22" s="65" t="s">
        <v>943</v>
      </c>
      <c r="J22" s="65" t="s">
        <v>944</v>
      </c>
      <c r="K22" s="65" t="s">
        <v>945</v>
      </c>
      <c r="L22" s="58" t="s">
        <v>772</v>
      </c>
      <c r="M22" s="58" t="s">
        <v>5</v>
      </c>
      <c r="N22" s="58">
        <v>70522</v>
      </c>
      <c r="O22" s="47" t="s">
        <v>946</v>
      </c>
      <c r="P22" s="89">
        <v>29.682028224720899</v>
      </c>
      <c r="Q22" s="89">
        <v>-91.456384674051804</v>
      </c>
      <c r="R22" s="263">
        <v>150</v>
      </c>
      <c r="S22" s="266"/>
      <c r="T22" s="68"/>
      <c r="U22" s="65" t="s">
        <v>942</v>
      </c>
      <c r="V22" s="68" t="s">
        <v>943</v>
      </c>
      <c r="W22" s="65" t="s">
        <v>947</v>
      </c>
      <c r="X22" s="47" t="s">
        <v>842</v>
      </c>
      <c r="Y22" s="47" t="s">
        <v>5</v>
      </c>
      <c r="Z22" s="58" t="s">
        <v>172</v>
      </c>
      <c r="AA22" s="90">
        <v>44865</v>
      </c>
      <c r="AB22" t="s">
        <v>313</v>
      </c>
      <c r="AC22" s="267"/>
      <c r="AD22" s="100" t="s">
        <v>5948</v>
      </c>
      <c r="AE22" s="213" t="s">
        <v>5949</v>
      </c>
      <c r="AF22" s="191">
        <f t="shared" si="0"/>
        <v>23</v>
      </c>
      <c r="AG22" s="191"/>
      <c r="AH22" s="191"/>
      <c r="AI22" s="191"/>
      <c r="AJ22" s="191"/>
    </row>
    <row r="23" spans="1:36" ht="87">
      <c r="A23" s="92">
        <v>3022</v>
      </c>
      <c r="B23" s="65" t="s">
        <v>174</v>
      </c>
      <c r="C23" s="65" t="s">
        <v>732</v>
      </c>
      <c r="D23" s="65" t="s">
        <v>5950</v>
      </c>
      <c r="E23" s="65" t="s">
        <v>164</v>
      </c>
      <c r="F23" s="65" t="s">
        <v>5951</v>
      </c>
      <c r="G23" s="65" t="s">
        <v>5907</v>
      </c>
      <c r="H23" s="65" t="s">
        <v>2081</v>
      </c>
      <c r="I23" s="65" t="s">
        <v>5952</v>
      </c>
      <c r="J23" s="65" t="s">
        <v>5953</v>
      </c>
      <c r="K23" s="65" t="s">
        <v>1390</v>
      </c>
      <c r="L23" s="68" t="s">
        <v>755</v>
      </c>
      <c r="M23" s="68" t="s">
        <v>5</v>
      </c>
      <c r="N23" s="68">
        <v>78737</v>
      </c>
      <c r="O23" s="117" t="s">
        <v>5954</v>
      </c>
      <c r="P23" s="261">
        <v>30.228820750892702</v>
      </c>
      <c r="Q23" s="261">
        <v>-98.004790402596797</v>
      </c>
      <c r="R23" s="262">
        <v>22</v>
      </c>
      <c r="S23" s="268">
        <v>3.3</v>
      </c>
      <c r="T23" s="68" t="s">
        <v>5955</v>
      </c>
      <c r="U23" s="65" t="s">
        <v>5950</v>
      </c>
      <c r="V23" s="65" t="s">
        <v>5952</v>
      </c>
      <c r="W23" s="68" t="s">
        <v>5956</v>
      </c>
      <c r="X23" s="68" t="s">
        <v>755</v>
      </c>
      <c r="Y23" s="68" t="s">
        <v>5</v>
      </c>
      <c r="Z23" s="58" t="s">
        <v>172</v>
      </c>
      <c r="AA23" s="107">
        <v>44776</v>
      </c>
      <c r="AB23" s="65" t="s">
        <v>5957</v>
      </c>
      <c r="AC23" s="65"/>
      <c r="AD23" s="100" t="s">
        <v>5958</v>
      </c>
      <c r="AE23" s="213" t="s">
        <v>5952</v>
      </c>
      <c r="AF23" s="191">
        <f t="shared" si="0"/>
        <v>21</v>
      </c>
      <c r="AG23" s="191"/>
      <c r="AH23" s="191"/>
      <c r="AI23" s="191"/>
      <c r="AJ23" s="191"/>
    </row>
    <row r="24" spans="1:36" ht="58">
      <c r="A24" s="92">
        <v>3023</v>
      </c>
      <c r="B24" s="65" t="s">
        <v>198</v>
      </c>
      <c r="C24" s="65" t="s">
        <v>732</v>
      </c>
      <c r="D24" s="65" t="s">
        <v>8188</v>
      </c>
      <c r="E24" s="65" t="s">
        <v>164</v>
      </c>
      <c r="F24" s="65" t="s">
        <v>8188</v>
      </c>
      <c r="G24" s="65" t="s">
        <v>5982</v>
      </c>
      <c r="H24" s="65" t="s">
        <v>8249</v>
      </c>
      <c r="I24" s="302" t="s">
        <v>8189</v>
      </c>
      <c r="J24" s="65"/>
      <c r="K24" s="65" t="s">
        <v>8190</v>
      </c>
      <c r="L24" s="68" t="s">
        <v>755</v>
      </c>
      <c r="M24" s="68" t="s">
        <v>5</v>
      </c>
      <c r="N24" s="68"/>
      <c r="O24" s="117"/>
      <c r="P24" s="261">
        <v>29.6688963</v>
      </c>
      <c r="Q24" s="261">
        <v>-95.048923000000002</v>
      </c>
      <c r="R24" s="105" t="s">
        <v>8726</v>
      </c>
      <c r="S24" s="394"/>
      <c r="T24" s="68"/>
      <c r="U24" s="68"/>
      <c r="V24" s="68"/>
      <c r="W24" s="68"/>
      <c r="X24" s="68"/>
      <c r="Y24" s="68"/>
      <c r="Z24" s="58" t="s">
        <v>7853</v>
      </c>
      <c r="AA24" s="107">
        <v>45560</v>
      </c>
      <c r="AB24" s="302" t="s">
        <v>6107</v>
      </c>
      <c r="AC24" s="68"/>
      <c r="AD24" s="100" t="s">
        <v>8228</v>
      </c>
      <c r="AE24" s="191"/>
      <c r="AF24" s="191">
        <f t="shared" si="0"/>
        <v>20</v>
      </c>
      <c r="AG24" s="191"/>
      <c r="AH24" s="191"/>
      <c r="AI24" s="191"/>
      <c r="AJ24" s="191"/>
    </row>
    <row r="25" spans="1:36" ht="58">
      <c r="A25" s="92">
        <v>3024</v>
      </c>
      <c r="B25" s="65" t="s">
        <v>161</v>
      </c>
      <c r="C25" s="65" t="s">
        <v>732</v>
      </c>
      <c r="D25" s="65" t="s">
        <v>5959</v>
      </c>
      <c r="E25" s="65" t="s">
        <v>176</v>
      </c>
      <c r="F25" s="65" t="s">
        <v>4950</v>
      </c>
      <c r="G25" s="65" t="s">
        <v>5898</v>
      </c>
      <c r="H25" s="65" t="s">
        <v>5960</v>
      </c>
      <c r="I25" s="65" t="s">
        <v>5961</v>
      </c>
      <c r="J25" s="65" t="s">
        <v>5962</v>
      </c>
      <c r="K25" s="65" t="s">
        <v>5963</v>
      </c>
      <c r="L25" s="65" t="s">
        <v>804</v>
      </c>
      <c r="M25" s="65" t="s">
        <v>5</v>
      </c>
      <c r="N25" s="65">
        <v>47449</v>
      </c>
      <c r="O25" s="117" t="s">
        <v>4081</v>
      </c>
      <c r="P25" s="89">
        <v>38.904471818180298</v>
      </c>
      <c r="Q25" s="89">
        <v>-86.9193165602899</v>
      </c>
      <c r="R25" s="269">
        <v>16</v>
      </c>
      <c r="S25" s="264"/>
      <c r="T25" s="68"/>
      <c r="U25" s="270" t="s">
        <v>5959</v>
      </c>
      <c r="V25" s="65" t="s">
        <v>5961</v>
      </c>
      <c r="W25" s="65" t="s">
        <v>5964</v>
      </c>
      <c r="X25" s="65" t="s">
        <v>363</v>
      </c>
      <c r="Y25" s="65" t="s">
        <v>5</v>
      </c>
      <c r="Z25" s="58" t="s">
        <v>172</v>
      </c>
      <c r="AA25" s="119">
        <v>44888</v>
      </c>
      <c r="AB25" s="58" t="s">
        <v>5965</v>
      </c>
      <c r="AC25" s="65" t="s">
        <v>5967</v>
      </c>
      <c r="AD25" s="100" t="s">
        <v>5966</v>
      </c>
      <c r="AE25" s="213" t="s">
        <v>5961</v>
      </c>
      <c r="AF25" s="191">
        <f t="shared" si="0"/>
        <v>13</v>
      </c>
      <c r="AG25" s="191"/>
      <c r="AH25" s="191"/>
      <c r="AI25" s="191"/>
      <c r="AJ25" s="191"/>
    </row>
    <row r="26" spans="1:36" ht="72.5">
      <c r="A26" s="92">
        <v>3025</v>
      </c>
      <c r="B26" s="65" t="s">
        <v>174</v>
      </c>
      <c r="C26" s="65" t="s">
        <v>732</v>
      </c>
      <c r="D26" s="65" t="s">
        <v>4753</v>
      </c>
      <c r="E26" s="65" t="s">
        <v>176</v>
      </c>
      <c r="F26" s="65" t="s">
        <v>979</v>
      </c>
      <c r="G26" s="65" t="s">
        <v>5907</v>
      </c>
      <c r="H26" s="65" t="s">
        <v>5968</v>
      </c>
      <c r="I26" s="65" t="s">
        <v>977</v>
      </c>
      <c r="J26" s="65" t="s">
        <v>978</v>
      </c>
      <c r="K26" s="65" t="s">
        <v>975</v>
      </c>
      <c r="L26" s="68" t="s">
        <v>755</v>
      </c>
      <c r="M26" s="68" t="s">
        <v>5</v>
      </c>
      <c r="N26" s="68">
        <v>79065</v>
      </c>
      <c r="O26" s="117" t="s">
        <v>980</v>
      </c>
      <c r="P26" s="261">
        <v>35.5102384491897</v>
      </c>
      <c r="Q26" s="261">
        <v>-101.014396617812</v>
      </c>
      <c r="R26" s="262">
        <v>100</v>
      </c>
      <c r="S26" s="264"/>
      <c r="T26" s="68"/>
      <c r="U26" s="68" t="s">
        <v>4753</v>
      </c>
      <c r="V26" s="65" t="s">
        <v>977</v>
      </c>
      <c r="W26" s="68" t="s">
        <v>981</v>
      </c>
      <c r="X26" s="68" t="s">
        <v>740</v>
      </c>
      <c r="Y26" s="68" t="s">
        <v>5</v>
      </c>
      <c r="Z26" s="58" t="s">
        <v>172</v>
      </c>
      <c r="AA26" s="107">
        <v>45289</v>
      </c>
      <c r="AB26" s="65" t="s">
        <v>5969</v>
      </c>
      <c r="AC26" s="65" t="s">
        <v>5970</v>
      </c>
      <c r="AD26" s="65" t="s">
        <v>982</v>
      </c>
      <c r="AE26" s="191"/>
      <c r="AF26" s="191">
        <f t="shared" si="0"/>
        <v>26</v>
      </c>
      <c r="AG26" s="191"/>
      <c r="AH26" s="191"/>
      <c r="AI26" s="191"/>
      <c r="AJ26" s="191"/>
    </row>
    <row r="27" spans="1:36" ht="43.5">
      <c r="A27" s="92">
        <v>3026</v>
      </c>
      <c r="B27" s="65" t="s">
        <v>198</v>
      </c>
      <c r="C27" s="65" t="s">
        <v>732</v>
      </c>
      <c r="D27" s="65" t="s">
        <v>8182</v>
      </c>
      <c r="E27" s="65" t="s">
        <v>176</v>
      </c>
      <c r="F27" s="65" t="s">
        <v>8182</v>
      </c>
      <c r="G27" s="65" t="s">
        <v>5907</v>
      </c>
      <c r="H27" s="65" t="s">
        <v>8246</v>
      </c>
      <c r="I27" s="302" t="s">
        <v>977</v>
      </c>
      <c r="J27" s="65"/>
      <c r="K27" s="65" t="s">
        <v>4543</v>
      </c>
      <c r="L27" s="68" t="s">
        <v>436</v>
      </c>
      <c r="M27" s="68" t="s">
        <v>5</v>
      </c>
      <c r="N27" s="68"/>
      <c r="O27" s="117"/>
      <c r="P27" s="261">
        <v>42.27</v>
      </c>
      <c r="Q27" s="726">
        <v>-83.485152999999997</v>
      </c>
      <c r="R27" s="105" t="s">
        <v>8727</v>
      </c>
      <c r="S27" s="394"/>
      <c r="T27" s="68"/>
      <c r="U27" s="68"/>
      <c r="V27" s="68"/>
      <c r="W27" s="68"/>
      <c r="X27" s="68"/>
      <c r="Y27" s="68"/>
      <c r="Z27" s="58" t="s">
        <v>7853</v>
      </c>
      <c r="AA27" s="107">
        <v>45560</v>
      </c>
      <c r="AB27" s="302" t="s">
        <v>6107</v>
      </c>
      <c r="AC27" s="68"/>
      <c r="AD27" s="100" t="s">
        <v>8183</v>
      </c>
      <c r="AE27" s="191"/>
      <c r="AF27" s="191">
        <f t="shared" si="0"/>
        <v>30</v>
      </c>
      <c r="AG27" s="191"/>
      <c r="AH27" s="191"/>
      <c r="AI27" s="191"/>
      <c r="AJ27" s="191"/>
    </row>
    <row r="28" spans="1:36" ht="79" customHeight="1">
      <c r="A28" s="92">
        <v>3027</v>
      </c>
      <c r="B28" s="1017" t="s">
        <v>198</v>
      </c>
      <c r="C28" s="1017" t="s">
        <v>732</v>
      </c>
      <c r="D28" s="1017" t="s">
        <v>5971</v>
      </c>
      <c r="E28" s="1017" t="s">
        <v>164</v>
      </c>
      <c r="F28" s="1017" t="s">
        <v>5971</v>
      </c>
      <c r="G28" s="1017" t="s">
        <v>5941</v>
      </c>
      <c r="H28" s="1017" t="s">
        <v>4355</v>
      </c>
      <c r="I28" s="1422" t="s">
        <v>5972</v>
      </c>
      <c r="J28" s="1424" t="s">
        <v>5973</v>
      </c>
      <c r="K28" s="1424" t="s">
        <v>5974</v>
      </c>
      <c r="L28" s="1424" t="s">
        <v>916</v>
      </c>
      <c r="M28" s="1424" t="s">
        <v>5</v>
      </c>
      <c r="N28" s="1251"/>
      <c r="O28" s="1081"/>
      <c r="P28" s="1111">
        <v>38.6233</v>
      </c>
      <c r="Q28" s="1425">
        <v>-82.518600000000006</v>
      </c>
      <c r="R28" s="1085" t="s">
        <v>8728</v>
      </c>
      <c r="S28" s="1148">
        <v>100000</v>
      </c>
      <c r="T28" s="1063" t="s">
        <v>758</v>
      </c>
      <c r="U28" s="1063" t="s">
        <v>5971</v>
      </c>
      <c r="V28" s="1423" t="s">
        <v>5972</v>
      </c>
      <c r="W28" s="1058" t="s">
        <v>5975</v>
      </c>
      <c r="X28" s="1058" t="s">
        <v>5976</v>
      </c>
      <c r="Y28" s="1058" t="s">
        <v>5977</v>
      </c>
      <c r="Z28" s="1064" t="s">
        <v>8379</v>
      </c>
      <c r="AA28" s="1077" t="s">
        <v>10711</v>
      </c>
      <c r="AB28" s="1424" t="s">
        <v>5978</v>
      </c>
      <c r="AC28" s="1063" t="s">
        <v>10050</v>
      </c>
      <c r="AD28" s="1070" t="s">
        <v>5979</v>
      </c>
      <c r="AE28" s="332"/>
      <c r="AF28" s="191">
        <f t="shared" si="0"/>
        <v>20</v>
      </c>
      <c r="AG28" s="191"/>
      <c r="AH28" s="191"/>
      <c r="AI28" s="277"/>
      <c r="AJ28" s="191"/>
    </row>
    <row r="29" spans="1:36" ht="58">
      <c r="A29" s="92">
        <v>3028</v>
      </c>
      <c r="B29" s="1017" t="s">
        <v>198</v>
      </c>
      <c r="C29" s="1017" t="s">
        <v>732</v>
      </c>
      <c r="D29" s="1017" t="s">
        <v>5971</v>
      </c>
      <c r="E29" s="1017" t="s">
        <v>164</v>
      </c>
      <c r="F29" s="1017" t="s">
        <v>5971</v>
      </c>
      <c r="G29" s="1017" t="s">
        <v>5941</v>
      </c>
      <c r="H29" s="1017" t="s">
        <v>4355</v>
      </c>
      <c r="I29" s="1422" t="s">
        <v>5972</v>
      </c>
      <c r="J29" s="1058" t="s">
        <v>10707</v>
      </c>
      <c r="K29" s="1017" t="s">
        <v>5940</v>
      </c>
      <c r="L29" s="1017" t="s">
        <v>772</v>
      </c>
      <c r="M29" s="1017" t="s">
        <v>5</v>
      </c>
      <c r="N29" s="1251"/>
      <c r="O29" s="1081"/>
      <c r="P29" s="1058">
        <v>30.18</v>
      </c>
      <c r="Q29" s="1111">
        <v>-90.98</v>
      </c>
      <c r="R29" s="1085" t="s">
        <v>10708</v>
      </c>
      <c r="S29" s="1148">
        <v>200000</v>
      </c>
      <c r="T29" s="1063" t="s">
        <v>758</v>
      </c>
      <c r="U29" s="1063" t="s">
        <v>5971</v>
      </c>
      <c r="V29" s="1423" t="s">
        <v>5972</v>
      </c>
      <c r="W29" s="1058" t="s">
        <v>5975</v>
      </c>
      <c r="X29" s="1058" t="s">
        <v>5976</v>
      </c>
      <c r="Y29" s="1058" t="s">
        <v>5977</v>
      </c>
      <c r="Z29" s="1064" t="s">
        <v>7932</v>
      </c>
      <c r="AA29" s="1113">
        <v>46061</v>
      </c>
      <c r="AB29" s="1017" t="s">
        <v>10709</v>
      </c>
      <c r="AC29" s="1063" t="s">
        <v>10710</v>
      </c>
      <c r="AD29" s="1070" t="s">
        <v>5979</v>
      </c>
      <c r="AE29" s="332"/>
      <c r="AF29" s="191">
        <f t="shared" si="0"/>
        <v>20</v>
      </c>
      <c r="AG29" s="191"/>
      <c r="AH29" s="191"/>
      <c r="AI29" s="277"/>
      <c r="AJ29" s="191"/>
    </row>
    <row r="30" spans="1:36" ht="43.5">
      <c r="A30" s="92">
        <v>3029</v>
      </c>
      <c r="B30" s="65" t="s">
        <v>174</v>
      </c>
      <c r="C30" s="65" t="s">
        <v>732</v>
      </c>
      <c r="D30" s="65" t="s">
        <v>8922</v>
      </c>
      <c r="E30" s="65" t="s">
        <v>164</v>
      </c>
      <c r="F30" s="65" t="s">
        <v>8922</v>
      </c>
      <c r="G30" s="65" t="s">
        <v>7</v>
      </c>
      <c r="H30" s="65" t="s">
        <v>8923</v>
      </c>
      <c r="I30" t="s">
        <v>8924</v>
      </c>
      <c r="J30" s="65" t="s">
        <v>8925</v>
      </c>
      <c r="K30" s="65" t="s">
        <v>8926</v>
      </c>
      <c r="L30" s="68" t="s">
        <v>170</v>
      </c>
      <c r="M30" s="68" t="s">
        <v>5</v>
      </c>
      <c r="N30" s="68">
        <v>90501</v>
      </c>
      <c r="O30" s="117" t="s">
        <v>8927</v>
      </c>
      <c r="P30" s="261">
        <v>33.836317608383801</v>
      </c>
      <c r="Q30" s="261">
        <v>-118.31060513144</v>
      </c>
      <c r="R30" s="105"/>
      <c r="S30" s="394"/>
      <c r="T30" s="68"/>
      <c r="U30" s="65" t="s">
        <v>8928</v>
      </c>
      <c r="V30" s="880" t="s">
        <v>8929</v>
      </c>
      <c r="W30" s="68" t="s">
        <v>8930</v>
      </c>
      <c r="X30" s="68"/>
      <c r="Y30" s="68" t="s">
        <v>5206</v>
      </c>
      <c r="Z30" s="58" t="s">
        <v>7932</v>
      </c>
      <c r="AA30" s="107">
        <v>45698</v>
      </c>
      <c r="AB30" t="s">
        <v>8924</v>
      </c>
      <c r="AC30" s="68"/>
      <c r="AD30" s="1" t="s">
        <v>8931</v>
      </c>
      <c r="AE30" s="191"/>
      <c r="AF30" s="191">
        <f t="shared" si="0"/>
        <v>23</v>
      </c>
      <c r="AG30" s="191"/>
      <c r="AH30" s="191"/>
      <c r="AI30" s="191"/>
      <c r="AJ30" s="191"/>
    </row>
    <row r="31" spans="1:36" ht="58">
      <c r="A31" s="92">
        <v>3030</v>
      </c>
      <c r="B31" s="65" t="s">
        <v>174</v>
      </c>
      <c r="C31" s="65" t="s">
        <v>732</v>
      </c>
      <c r="D31" s="65" t="s">
        <v>5980</v>
      </c>
      <c r="E31" s="65" t="s">
        <v>176</v>
      </c>
      <c r="F31" s="65" t="s">
        <v>5981</v>
      </c>
      <c r="G31" s="65" t="s">
        <v>5982</v>
      </c>
      <c r="H31" s="65" t="s">
        <v>5982</v>
      </c>
      <c r="I31" s="65" t="s">
        <v>5983</v>
      </c>
      <c r="J31" s="65" t="s">
        <v>5984</v>
      </c>
      <c r="K31" s="65" t="s">
        <v>187</v>
      </c>
      <c r="L31" s="65" t="s">
        <v>188</v>
      </c>
      <c r="M31" s="65" t="s">
        <v>5</v>
      </c>
      <c r="N31" s="65">
        <v>28273</v>
      </c>
      <c r="O31" s="117" t="s">
        <v>5985</v>
      </c>
      <c r="P31" s="89">
        <v>35.1088675784722</v>
      </c>
      <c r="Q31" s="89">
        <v>-80.961428745998603</v>
      </c>
      <c r="R31" s="262"/>
      <c r="S31" s="264">
        <v>150</v>
      </c>
      <c r="T31" s="270" t="s">
        <v>5986</v>
      </c>
      <c r="U31" s="271" t="s">
        <v>5980</v>
      </c>
      <c r="V31" s="65" t="s">
        <v>5987</v>
      </c>
      <c r="W31" s="68" t="s">
        <v>187</v>
      </c>
      <c r="X31" s="68" t="s">
        <v>188</v>
      </c>
      <c r="Y31" s="68" t="s">
        <v>5</v>
      </c>
      <c r="Z31" s="58" t="s">
        <v>172</v>
      </c>
      <c r="AA31" s="107">
        <v>44776</v>
      </c>
      <c r="AB31" s="65" t="s">
        <v>5988</v>
      </c>
      <c r="AC31" s="65"/>
      <c r="AD31" s="100" t="s">
        <v>5989</v>
      </c>
      <c r="AE31" s="191"/>
      <c r="AF31" s="191">
        <f t="shared" si="0"/>
        <v>30</v>
      </c>
      <c r="AG31" s="191"/>
      <c r="AH31" s="191"/>
      <c r="AI31" s="191"/>
      <c r="AJ31" s="191"/>
    </row>
    <row r="32" spans="1:36" ht="58">
      <c r="A32" s="92">
        <v>3031</v>
      </c>
      <c r="B32" s="65" t="s">
        <v>174</v>
      </c>
      <c r="C32" s="65" t="s">
        <v>732</v>
      </c>
      <c r="D32" s="65" t="s">
        <v>5980</v>
      </c>
      <c r="E32" s="65" t="s">
        <v>176</v>
      </c>
      <c r="F32" s="65" t="s">
        <v>5990</v>
      </c>
      <c r="G32" s="65" t="s">
        <v>5982</v>
      </c>
      <c r="H32" s="65" t="s">
        <v>5982</v>
      </c>
      <c r="I32" s="65" t="s">
        <v>5983</v>
      </c>
      <c r="J32" s="65" t="s">
        <v>5991</v>
      </c>
      <c r="K32" s="65" t="s">
        <v>5992</v>
      </c>
      <c r="L32" s="68" t="s">
        <v>188</v>
      </c>
      <c r="M32" s="65" t="s">
        <v>5</v>
      </c>
      <c r="N32" s="68">
        <v>28027</v>
      </c>
      <c r="O32" s="117" t="s">
        <v>5993</v>
      </c>
      <c r="P32" s="89">
        <v>35.418851636933503</v>
      </c>
      <c r="Q32" s="89">
        <v>-80.660078984610493</v>
      </c>
      <c r="R32" s="262">
        <v>336</v>
      </c>
      <c r="S32" s="264">
        <v>60</v>
      </c>
      <c r="T32" s="270" t="s">
        <v>5986</v>
      </c>
      <c r="U32" s="271" t="s">
        <v>5980</v>
      </c>
      <c r="V32" s="65" t="s">
        <v>5987</v>
      </c>
      <c r="W32" s="68" t="s">
        <v>187</v>
      </c>
      <c r="X32" s="68" t="s">
        <v>188</v>
      </c>
      <c r="Y32" s="68" t="s">
        <v>5</v>
      </c>
      <c r="Z32" s="58" t="s">
        <v>172</v>
      </c>
      <c r="AA32" s="107">
        <v>44776</v>
      </c>
      <c r="AB32" s="65" t="s">
        <v>5994</v>
      </c>
      <c r="AC32" s="65"/>
      <c r="AD32" s="100" t="s">
        <v>5989</v>
      </c>
      <c r="AE32" s="191"/>
      <c r="AF32" s="191">
        <f t="shared" si="0"/>
        <v>30</v>
      </c>
      <c r="AG32" s="191"/>
      <c r="AH32" s="191"/>
      <c r="AI32" s="191"/>
      <c r="AJ32" s="191"/>
    </row>
    <row r="33" spans="1:36" ht="57.75" customHeight="1">
      <c r="A33" s="92">
        <v>3032</v>
      </c>
      <c r="B33" s="65" t="s">
        <v>174</v>
      </c>
      <c r="C33" s="65" t="s">
        <v>732</v>
      </c>
      <c r="D33" s="65" t="s">
        <v>5995</v>
      </c>
      <c r="E33" s="65" t="s">
        <v>164</v>
      </c>
      <c r="F33" s="65" t="s">
        <v>5996</v>
      </c>
      <c r="G33" s="65" t="s">
        <v>5892</v>
      </c>
      <c r="H33" s="65" t="s">
        <v>5893</v>
      </c>
      <c r="I33" s="65" t="s">
        <v>5997</v>
      </c>
      <c r="J33" s="65" t="s">
        <v>5998</v>
      </c>
      <c r="K33" s="65" t="s">
        <v>5999</v>
      </c>
      <c r="L33" s="68" t="s">
        <v>1300</v>
      </c>
      <c r="M33" s="68" t="s">
        <v>5</v>
      </c>
      <c r="N33" s="68">
        <v>15090</v>
      </c>
      <c r="O33" s="117" t="s">
        <v>6000</v>
      </c>
      <c r="P33" s="261">
        <v>40.6079039396312</v>
      </c>
      <c r="Q33" s="261">
        <v>-80.0530455633495</v>
      </c>
      <c r="R33" s="105"/>
      <c r="S33" s="394">
        <v>50000</v>
      </c>
      <c r="T33" s="68" t="s">
        <v>758</v>
      </c>
      <c r="U33" s="68" t="s">
        <v>5995</v>
      </c>
      <c r="V33" s="68" t="s">
        <v>6001</v>
      </c>
      <c r="W33" s="68" t="s">
        <v>6002</v>
      </c>
      <c r="X33" s="68" t="s">
        <v>4927</v>
      </c>
      <c r="Y33" s="68" t="s">
        <v>3417</v>
      </c>
      <c r="Z33" s="58" t="s">
        <v>312</v>
      </c>
      <c r="AA33" s="107">
        <v>45467</v>
      </c>
      <c r="AB33" s="65"/>
      <c r="AC33" s="100"/>
      <c r="AD33" s="100" t="s">
        <v>8036</v>
      </c>
      <c r="AE33" s="191"/>
      <c r="AF33" s="191">
        <f t="shared" si="0"/>
        <v>26</v>
      </c>
      <c r="AG33" s="191"/>
      <c r="AH33" s="191"/>
      <c r="AI33" s="191"/>
      <c r="AJ33" s="191"/>
    </row>
    <row r="34" spans="1:36" ht="112" customHeight="1">
      <c r="A34" s="92">
        <v>3033</v>
      </c>
      <c r="B34" s="47" t="s">
        <v>174</v>
      </c>
      <c r="C34" s="65" t="s">
        <v>732</v>
      </c>
      <c r="D34" s="65" t="s">
        <v>6003</v>
      </c>
      <c r="E34" s="47" t="s">
        <v>164</v>
      </c>
      <c r="F34" s="65" t="s">
        <v>6004</v>
      </c>
      <c r="G34" s="65" t="s">
        <v>5941</v>
      </c>
      <c r="H34" s="65" t="s">
        <v>4355</v>
      </c>
      <c r="I34" s="65" t="s">
        <v>6005</v>
      </c>
      <c r="J34" s="65" t="s">
        <v>6006</v>
      </c>
      <c r="K34" s="65" t="s">
        <v>4454</v>
      </c>
      <c r="L34" s="58" t="s">
        <v>916</v>
      </c>
      <c r="M34" s="58" t="s">
        <v>5</v>
      </c>
      <c r="N34" s="58">
        <v>44110</v>
      </c>
      <c r="O34" s="47" t="s">
        <v>6007</v>
      </c>
      <c r="P34" s="89">
        <v>41.551600000000001</v>
      </c>
      <c r="Q34" s="209">
        <v>-81.569000000000003</v>
      </c>
      <c r="R34" s="262">
        <v>30</v>
      </c>
      <c r="S34" s="264"/>
      <c r="T34" s="68"/>
      <c r="U34" s="68" t="s">
        <v>6008</v>
      </c>
      <c r="V34" s="68" t="s">
        <v>6005</v>
      </c>
      <c r="W34" s="68" t="s">
        <v>4454</v>
      </c>
      <c r="X34" s="58" t="s">
        <v>916</v>
      </c>
      <c r="Y34" s="58" t="s">
        <v>5</v>
      </c>
      <c r="Z34" s="58" t="s">
        <v>172</v>
      </c>
      <c r="AA34" s="107">
        <v>44865</v>
      </c>
      <c r="AB34" s="65" t="s">
        <v>6009</v>
      </c>
      <c r="AC34" s="117" t="s">
        <v>6011</v>
      </c>
      <c r="AD34" s="100" t="s">
        <v>6010</v>
      </c>
      <c r="AE34" s="213" t="s">
        <v>6005</v>
      </c>
      <c r="AF34" s="191">
        <f t="shared" ref="AF34:AF65" si="1">IF(LEN(TRIM(AD34))=0,0,LEN(TRIM(AD34))-LEN(SUBSTITUTE(AD34," ",""))+1)</f>
        <v>25</v>
      </c>
      <c r="AG34" s="191"/>
      <c r="AH34" s="191"/>
      <c r="AI34" s="191"/>
      <c r="AJ34" s="191"/>
    </row>
    <row r="35" spans="1:36" ht="57.75" customHeight="1">
      <c r="A35" s="92">
        <v>3034</v>
      </c>
      <c r="B35" s="1017" t="s">
        <v>161</v>
      </c>
      <c r="C35" s="1017" t="s">
        <v>732</v>
      </c>
      <c r="D35" s="1017" t="s">
        <v>9668</v>
      </c>
      <c r="E35" s="1017" t="s">
        <v>164</v>
      </c>
      <c r="F35" s="1017" t="s">
        <v>9589</v>
      </c>
      <c r="G35" s="1017" t="s">
        <v>7</v>
      </c>
      <c r="H35" s="1026" t="s">
        <v>9590</v>
      </c>
      <c r="I35" s="1078" t="s">
        <v>9591</v>
      </c>
      <c r="J35" s="1026" t="s">
        <v>9592</v>
      </c>
      <c r="K35" s="1017" t="s">
        <v>4512</v>
      </c>
      <c r="L35" s="1063" t="s">
        <v>1418</v>
      </c>
      <c r="M35" s="1063" t="s">
        <v>5</v>
      </c>
      <c r="N35" s="1063">
        <v>33130</v>
      </c>
      <c r="O35" s="1081" t="s">
        <v>9593</v>
      </c>
      <c r="P35" s="1111">
        <v>25.7743</v>
      </c>
      <c r="Q35" s="1111">
        <v>-80.193700000000007</v>
      </c>
      <c r="R35" s="1085">
        <v>2</v>
      </c>
      <c r="S35" s="1062"/>
      <c r="T35" s="1063"/>
      <c r="U35" s="1017" t="s">
        <v>9589</v>
      </c>
      <c r="V35" s="1063" t="s">
        <v>9591</v>
      </c>
      <c r="W35" s="1063" t="s">
        <v>4512</v>
      </c>
      <c r="X35" s="1063" t="s">
        <v>1418</v>
      </c>
      <c r="Y35" s="1063" t="s">
        <v>5</v>
      </c>
      <c r="Z35" s="1059" t="s">
        <v>7932</v>
      </c>
      <c r="AA35" s="1113">
        <v>45873</v>
      </c>
      <c r="AB35" s="1017" t="s">
        <v>313</v>
      </c>
      <c r="AC35" s="1017"/>
      <c r="AD35" s="1026" t="s">
        <v>10268</v>
      </c>
      <c r="AE35" s="1114"/>
      <c r="AF35" s="1114">
        <f t="shared" si="1"/>
        <v>21</v>
      </c>
      <c r="AG35" s="1114" t="s">
        <v>9594</v>
      </c>
      <c r="AH35" s="1161" t="s">
        <v>9595</v>
      </c>
      <c r="AI35" s="1158" t="s">
        <v>9593</v>
      </c>
      <c r="AJ35" s="191"/>
    </row>
    <row r="36" spans="1:36" ht="85.75" customHeight="1">
      <c r="A36" s="92">
        <v>3035</v>
      </c>
      <c r="B36" s="1017" t="s">
        <v>198</v>
      </c>
      <c r="C36" s="1017" t="s">
        <v>732</v>
      </c>
      <c r="D36" s="1017" t="s">
        <v>9158</v>
      </c>
      <c r="E36" s="1017" t="s">
        <v>164</v>
      </c>
      <c r="F36" s="1058" t="s">
        <v>9159</v>
      </c>
      <c r="G36" s="1017" t="s">
        <v>9161</v>
      </c>
      <c r="H36" s="1017" t="s">
        <v>9160</v>
      </c>
      <c r="I36" s="1017" t="s">
        <v>9162</v>
      </c>
      <c r="J36" s="1017"/>
      <c r="K36" s="1017" t="s">
        <v>9163</v>
      </c>
      <c r="L36" s="1063" t="s">
        <v>188</v>
      </c>
      <c r="M36" s="1063" t="s">
        <v>5</v>
      </c>
      <c r="N36" s="1063"/>
      <c r="O36" s="1081"/>
      <c r="P36" s="1058">
        <v>35.824300000000001</v>
      </c>
      <c r="Q36" s="1058">
        <v>-80.244200000000006</v>
      </c>
      <c r="R36" s="1085">
        <v>352</v>
      </c>
      <c r="S36" s="1062"/>
      <c r="T36" s="1063"/>
      <c r="U36" s="1058" t="s">
        <v>9158</v>
      </c>
      <c r="V36" s="1058" t="s">
        <v>9162</v>
      </c>
      <c r="W36" s="1063" t="s">
        <v>6175</v>
      </c>
      <c r="X36" s="1063"/>
      <c r="Y36" s="1063" t="s">
        <v>926</v>
      </c>
      <c r="Z36" s="1059" t="s">
        <v>7932</v>
      </c>
      <c r="AA36" s="1113">
        <v>45867</v>
      </c>
      <c r="AB36" s="1017" t="s">
        <v>9164</v>
      </c>
      <c r="AC36" s="1026" t="s">
        <v>9165</v>
      </c>
      <c r="AD36" s="1026" t="s">
        <v>10265</v>
      </c>
      <c r="AE36" s="1114"/>
      <c r="AF36" s="1114">
        <f t="shared" si="1"/>
        <v>27</v>
      </c>
      <c r="AG36" s="191"/>
      <c r="AH36" s="191"/>
      <c r="AI36" s="191"/>
      <c r="AJ36" s="191"/>
    </row>
    <row r="37" spans="1:36" ht="85.75" customHeight="1">
      <c r="A37" s="92">
        <v>3036</v>
      </c>
      <c r="B37" s="65" t="s">
        <v>174</v>
      </c>
      <c r="C37" s="65" t="s">
        <v>732</v>
      </c>
      <c r="D37" s="65" t="s">
        <v>6012</v>
      </c>
      <c r="E37" s="65" t="s">
        <v>176</v>
      </c>
      <c r="F37" s="65" t="s">
        <v>6013</v>
      </c>
      <c r="G37" s="65" t="s">
        <v>5907</v>
      </c>
      <c r="H37" s="65" t="s">
        <v>2081</v>
      </c>
      <c r="I37" s="65" t="s">
        <v>6014</v>
      </c>
      <c r="J37" s="65" t="s">
        <v>6015</v>
      </c>
      <c r="K37" s="65" t="s">
        <v>6016</v>
      </c>
      <c r="L37" s="68" t="s">
        <v>720</v>
      </c>
      <c r="M37" s="65" t="s">
        <v>5</v>
      </c>
      <c r="N37" s="68">
        <v>35601</v>
      </c>
      <c r="O37" s="117" t="s">
        <v>6017</v>
      </c>
      <c r="P37" s="89">
        <v>34.630190410947399</v>
      </c>
      <c r="Q37" s="89">
        <v>-87.040453891204905</v>
      </c>
      <c r="R37" s="262">
        <v>400</v>
      </c>
      <c r="S37" s="264">
        <v>2000</v>
      </c>
      <c r="T37" s="68" t="s">
        <v>758</v>
      </c>
      <c r="U37" s="68" t="s">
        <v>6018</v>
      </c>
      <c r="V37" s="68" t="s">
        <v>6014</v>
      </c>
      <c r="W37" s="68" t="s">
        <v>6019</v>
      </c>
      <c r="X37" s="68" t="s">
        <v>808</v>
      </c>
      <c r="Y37" s="68" t="s">
        <v>5</v>
      </c>
      <c r="Z37" s="58" t="s">
        <v>172</v>
      </c>
      <c r="AA37" s="107">
        <v>44776</v>
      </c>
      <c r="AB37" s="65" t="s">
        <v>6020</v>
      </c>
      <c r="AC37" s="65" t="s">
        <v>6022</v>
      </c>
      <c r="AD37" s="100" t="s">
        <v>6021</v>
      </c>
      <c r="AE37" s="213" t="s">
        <v>6023</v>
      </c>
      <c r="AF37" s="191">
        <f t="shared" si="1"/>
        <v>20</v>
      </c>
      <c r="AG37" s="191"/>
      <c r="AH37" s="191"/>
      <c r="AI37" s="191"/>
      <c r="AJ37" s="191"/>
    </row>
    <row r="38" spans="1:36" ht="75" customHeight="1">
      <c r="A38" s="92">
        <v>3037</v>
      </c>
      <c r="B38" s="65" t="s">
        <v>174</v>
      </c>
      <c r="C38" s="65" t="s">
        <v>732</v>
      </c>
      <c r="D38" s="65" t="s">
        <v>6024</v>
      </c>
      <c r="E38" s="65" t="s">
        <v>176</v>
      </c>
      <c r="F38" s="65" t="s">
        <v>6032</v>
      </c>
      <c r="G38" s="65" t="s">
        <v>5892</v>
      </c>
      <c r="H38" s="65" t="s">
        <v>5893</v>
      </c>
      <c r="I38" s="65" t="s">
        <v>6025</v>
      </c>
      <c r="J38" s="65" t="s">
        <v>6033</v>
      </c>
      <c r="K38" s="65" t="s">
        <v>6028</v>
      </c>
      <c r="L38" s="68" t="s">
        <v>786</v>
      </c>
      <c r="M38" s="68" t="s">
        <v>5</v>
      </c>
      <c r="N38" s="68">
        <v>29020</v>
      </c>
      <c r="O38" s="65" t="s">
        <v>6034</v>
      </c>
      <c r="P38" s="89">
        <v>34.245213575593098</v>
      </c>
      <c r="Q38" s="89">
        <v>-80.637172895293503</v>
      </c>
      <c r="R38" s="262">
        <v>75</v>
      </c>
      <c r="S38" s="264">
        <v>4000</v>
      </c>
      <c r="T38" s="68" t="s">
        <v>758</v>
      </c>
      <c r="U38" s="68" t="s">
        <v>6035</v>
      </c>
      <c r="V38" s="68" t="s">
        <v>6025</v>
      </c>
      <c r="W38" s="68" t="s">
        <v>6028</v>
      </c>
      <c r="X38" s="68" t="s">
        <v>786</v>
      </c>
      <c r="Y38" s="68" t="s">
        <v>5</v>
      </c>
      <c r="Z38" s="58" t="s">
        <v>312</v>
      </c>
      <c r="AA38" s="107">
        <v>44776</v>
      </c>
      <c r="AB38" s="65" t="s">
        <v>6036</v>
      </c>
      <c r="AC38" s="68"/>
      <c r="AD38" s="100" t="s">
        <v>6030</v>
      </c>
      <c r="AE38" s="213" t="s">
        <v>6025</v>
      </c>
      <c r="AF38" s="191">
        <f t="shared" si="1"/>
        <v>22</v>
      </c>
      <c r="AG38" s="191">
        <v>0</v>
      </c>
      <c r="AH38" s="191"/>
      <c r="AI38" s="191">
        <v>0</v>
      </c>
      <c r="AJ38" s="191"/>
    </row>
    <row r="39" spans="1:36" ht="43.5">
      <c r="A39" s="92">
        <v>3038</v>
      </c>
      <c r="B39" s="65" t="s">
        <v>392</v>
      </c>
      <c r="C39" s="65" t="s">
        <v>732</v>
      </c>
      <c r="D39" s="65" t="s">
        <v>6024</v>
      </c>
      <c r="E39" s="65" t="s">
        <v>176</v>
      </c>
      <c r="F39" s="65" t="s">
        <v>6024</v>
      </c>
      <c r="G39" s="65" t="s">
        <v>5892</v>
      </c>
      <c r="H39" s="65" t="s">
        <v>5893</v>
      </c>
      <c r="I39" s="65" t="s">
        <v>6025</v>
      </c>
      <c r="J39" s="65" t="s">
        <v>6026</v>
      </c>
      <c r="K39" s="65" t="s">
        <v>2907</v>
      </c>
      <c r="L39" s="68" t="s">
        <v>842</v>
      </c>
      <c r="M39" s="68" t="s">
        <v>5</v>
      </c>
      <c r="N39" s="68">
        <v>30906</v>
      </c>
      <c r="O39" s="117" t="s">
        <v>6027</v>
      </c>
      <c r="P39" s="261">
        <v>33.284396563712903</v>
      </c>
      <c r="Q39" s="261">
        <v>-81.955665232989205</v>
      </c>
      <c r="R39" s="127" t="s">
        <v>8693</v>
      </c>
      <c r="S39" s="97">
        <v>6700</v>
      </c>
      <c r="T39" s="68" t="s">
        <v>758</v>
      </c>
      <c r="U39" s="65" t="s">
        <v>6024</v>
      </c>
      <c r="V39" s="68" t="s">
        <v>6025</v>
      </c>
      <c r="W39" s="68" t="s">
        <v>6028</v>
      </c>
      <c r="X39" s="68" t="s">
        <v>786</v>
      </c>
      <c r="Y39" s="68" t="s">
        <v>5</v>
      </c>
      <c r="Z39" s="58" t="s">
        <v>312</v>
      </c>
      <c r="AA39" s="107">
        <v>45467</v>
      </c>
      <c r="AB39" s="65" t="s">
        <v>6029</v>
      </c>
      <c r="AC39" s="68" t="s">
        <v>6031</v>
      </c>
      <c r="AD39" s="100" t="s">
        <v>6030</v>
      </c>
      <c r="AE39" s="191"/>
      <c r="AF39" s="191">
        <f t="shared" si="1"/>
        <v>22</v>
      </c>
      <c r="AG39" s="191"/>
      <c r="AH39" s="191"/>
      <c r="AI39" s="191"/>
      <c r="AJ39" s="191"/>
    </row>
    <row r="40" spans="1:36" ht="43.5">
      <c r="A40" s="92">
        <v>3039</v>
      </c>
      <c r="B40" s="65" t="s">
        <v>392</v>
      </c>
      <c r="C40" s="65" t="s">
        <v>732</v>
      </c>
      <c r="D40" s="65" t="s">
        <v>6037</v>
      </c>
      <c r="E40" s="65" t="s">
        <v>164</v>
      </c>
      <c r="F40" s="65" t="s">
        <v>6038</v>
      </c>
      <c r="G40" s="65" t="s">
        <v>5941</v>
      </c>
      <c r="H40" s="65" t="s">
        <v>4355</v>
      </c>
      <c r="I40" s="65" t="s">
        <v>6039</v>
      </c>
      <c r="J40" s="65" t="s">
        <v>6040</v>
      </c>
      <c r="K40" s="65" t="s">
        <v>1178</v>
      </c>
      <c r="L40" s="68" t="s">
        <v>308</v>
      </c>
      <c r="M40" s="68" t="s">
        <v>5</v>
      </c>
      <c r="N40" s="68">
        <v>37040</v>
      </c>
      <c r="O40" s="117"/>
      <c r="P40" s="89">
        <v>36.620493660396299</v>
      </c>
      <c r="Q40" s="89">
        <v>-87.233381818991802</v>
      </c>
      <c r="R40" s="262">
        <v>68</v>
      </c>
      <c r="S40" s="264">
        <v>86000</v>
      </c>
      <c r="T40" s="68" t="s">
        <v>758</v>
      </c>
      <c r="U40" s="65" t="s">
        <v>6041</v>
      </c>
      <c r="V40" s="65" t="s">
        <v>6039</v>
      </c>
      <c r="W40" s="68" t="s">
        <v>2092</v>
      </c>
      <c r="X40" s="68" t="s">
        <v>1180</v>
      </c>
      <c r="Y40" s="68" t="s">
        <v>1011</v>
      </c>
      <c r="Z40" s="58" t="s">
        <v>172</v>
      </c>
      <c r="AA40" s="107">
        <v>45090</v>
      </c>
      <c r="AB40" s="65" t="s">
        <v>6042</v>
      </c>
      <c r="AC40" s="65" t="s">
        <v>6044</v>
      </c>
      <c r="AD40" s="100" t="s">
        <v>6043</v>
      </c>
      <c r="AE40" s="213" t="s">
        <v>6045</v>
      </c>
      <c r="AF40" s="191">
        <f t="shared" si="1"/>
        <v>15</v>
      </c>
      <c r="AG40" s="191"/>
      <c r="AH40" s="191"/>
      <c r="AI40" s="191"/>
      <c r="AJ40" s="191"/>
    </row>
    <row r="41" spans="1:36" ht="101.5">
      <c r="A41" s="92">
        <v>3040</v>
      </c>
      <c r="B41" s="65" t="s">
        <v>174</v>
      </c>
      <c r="C41" s="65" t="s">
        <v>732</v>
      </c>
      <c r="D41" s="65" t="s">
        <v>6046</v>
      </c>
      <c r="E41" s="65" t="s">
        <v>176</v>
      </c>
      <c r="F41" s="65" t="s">
        <v>3485</v>
      </c>
      <c r="G41" s="65" t="s">
        <v>7</v>
      </c>
      <c r="H41" s="65" t="s">
        <v>6047</v>
      </c>
      <c r="I41" s="65" t="s">
        <v>3487</v>
      </c>
      <c r="J41" s="65" t="s">
        <v>6048</v>
      </c>
      <c r="K41" s="65" t="s">
        <v>6049</v>
      </c>
      <c r="L41" s="68" t="s">
        <v>436</v>
      </c>
      <c r="M41" s="68" t="s">
        <v>5</v>
      </c>
      <c r="N41" s="68">
        <v>48067</v>
      </c>
      <c r="O41" s="117" t="s">
        <v>6050</v>
      </c>
      <c r="P41" s="89">
        <v>42.4884285451677</v>
      </c>
      <c r="Q41" s="89">
        <v>-83.144588203709304</v>
      </c>
      <c r="R41" s="262"/>
      <c r="S41" s="264"/>
      <c r="T41" s="68"/>
      <c r="U41" s="65" t="s">
        <v>6051</v>
      </c>
      <c r="V41" s="68" t="s">
        <v>3487</v>
      </c>
      <c r="W41" s="68" t="s">
        <v>3490</v>
      </c>
      <c r="X41" s="68"/>
      <c r="Y41" s="68" t="s">
        <v>311</v>
      </c>
      <c r="Z41" s="58" t="s">
        <v>172</v>
      </c>
      <c r="AA41" s="107">
        <v>45289</v>
      </c>
      <c r="AB41" s="65"/>
      <c r="AC41" s="65"/>
      <c r="AD41" s="100" t="s">
        <v>6052</v>
      </c>
      <c r="AE41" s="191"/>
      <c r="AF41" s="191">
        <f t="shared" si="1"/>
        <v>26</v>
      </c>
      <c r="AG41" s="191"/>
      <c r="AH41" s="191"/>
      <c r="AI41" s="191"/>
      <c r="AJ41" s="191"/>
    </row>
    <row r="42" spans="1:36" ht="130.5" customHeight="1">
      <c r="A42" s="92">
        <v>3041</v>
      </c>
      <c r="B42" s="1017" t="s">
        <v>174</v>
      </c>
      <c r="C42" s="1187" t="s">
        <v>732</v>
      </c>
      <c r="D42" s="1017" t="s">
        <v>6053</v>
      </c>
      <c r="E42" s="1017" t="s">
        <v>164</v>
      </c>
      <c r="F42" s="1017" t="s">
        <v>9596</v>
      </c>
      <c r="G42" s="1017" t="s">
        <v>5941</v>
      </c>
      <c r="H42" s="1017" t="s">
        <v>4355</v>
      </c>
      <c r="I42" s="1017" t="s">
        <v>9597</v>
      </c>
      <c r="J42" s="1017" t="s">
        <v>6054</v>
      </c>
      <c r="K42" s="1017" t="s">
        <v>6055</v>
      </c>
      <c r="L42" s="1063" t="s">
        <v>308</v>
      </c>
      <c r="M42" s="1063" t="s">
        <v>5</v>
      </c>
      <c r="N42" s="1063">
        <v>37160</v>
      </c>
      <c r="O42" s="1081"/>
      <c r="P42" s="1060">
        <v>35.573341600080902</v>
      </c>
      <c r="Q42" s="1060">
        <v>-86.4532116957771</v>
      </c>
      <c r="R42" s="1162">
        <v>100</v>
      </c>
      <c r="S42" s="1163">
        <v>60000</v>
      </c>
      <c r="T42" s="1063" t="s">
        <v>6056</v>
      </c>
      <c r="U42" s="1017" t="s">
        <v>6057</v>
      </c>
      <c r="V42" s="1138" t="s">
        <v>6058</v>
      </c>
      <c r="W42" s="1063" t="s">
        <v>6059</v>
      </c>
      <c r="X42" s="1063" t="s">
        <v>6060</v>
      </c>
      <c r="Y42" s="1063" t="s">
        <v>1011</v>
      </c>
      <c r="Z42" s="1059" t="s">
        <v>9112</v>
      </c>
      <c r="AA42" s="1077" t="s">
        <v>9598</v>
      </c>
      <c r="AB42" s="1017" t="s">
        <v>6061</v>
      </c>
      <c r="AC42" s="1017" t="s">
        <v>9599</v>
      </c>
      <c r="AD42" s="1070" t="s">
        <v>6062</v>
      </c>
      <c r="AE42" s="1138"/>
      <c r="AF42" s="1114">
        <f t="shared" si="1"/>
        <v>26</v>
      </c>
      <c r="AG42" s="1058" t="s">
        <v>6063</v>
      </c>
      <c r="AH42" s="1058" t="s">
        <v>6065</v>
      </c>
      <c r="AI42" s="1154" t="s">
        <v>6064</v>
      </c>
      <c r="AJ42" s="191"/>
    </row>
    <row r="43" spans="1:36" ht="58">
      <c r="A43" s="92">
        <v>3042</v>
      </c>
      <c r="B43" s="65" t="s">
        <v>174</v>
      </c>
      <c r="C43" s="162" t="s">
        <v>732</v>
      </c>
      <c r="D43" s="65" t="s">
        <v>6066</v>
      </c>
      <c r="E43" s="65" t="s">
        <v>176</v>
      </c>
      <c r="F43" s="65" t="s">
        <v>6067</v>
      </c>
      <c r="G43" s="65" t="s">
        <v>5907</v>
      </c>
      <c r="H43" s="65" t="s">
        <v>2081</v>
      </c>
      <c r="I43" s="65" t="s">
        <v>6068</v>
      </c>
      <c r="J43" s="65" t="s">
        <v>6069</v>
      </c>
      <c r="K43" s="65" t="s">
        <v>4814</v>
      </c>
      <c r="L43" s="68" t="s">
        <v>4810</v>
      </c>
      <c r="M43" s="68" t="s">
        <v>5</v>
      </c>
      <c r="N43" s="68">
        <v>19805</v>
      </c>
      <c r="O43" s="117" t="s">
        <v>6070</v>
      </c>
      <c r="P43" s="89">
        <v>39.755632986089203</v>
      </c>
      <c r="Q43" s="89">
        <v>-75.605074929555698</v>
      </c>
      <c r="R43" s="262">
        <v>2700</v>
      </c>
      <c r="S43" s="264"/>
      <c r="T43" s="68"/>
      <c r="U43" s="68" t="s">
        <v>6066</v>
      </c>
      <c r="V43" s="65" t="s">
        <v>6068</v>
      </c>
      <c r="W43" s="68" t="s">
        <v>4814</v>
      </c>
      <c r="X43" s="68" t="s">
        <v>4810</v>
      </c>
      <c r="Y43" s="68" t="s">
        <v>5</v>
      </c>
      <c r="Z43" s="58" t="s">
        <v>172</v>
      </c>
      <c r="AA43" s="107">
        <v>44776</v>
      </c>
      <c r="AB43" s="65" t="s">
        <v>6071</v>
      </c>
      <c r="AC43" s="65" t="s">
        <v>6073</v>
      </c>
      <c r="AD43" s="100" t="s">
        <v>6072</v>
      </c>
      <c r="AE43" s="213" t="s">
        <v>6074</v>
      </c>
      <c r="AF43" s="191">
        <f t="shared" si="1"/>
        <v>21</v>
      </c>
      <c r="AG43" s="191"/>
      <c r="AH43" s="191"/>
      <c r="AI43" s="191"/>
      <c r="AJ43" s="191"/>
    </row>
    <row r="44" spans="1:36" ht="72.5">
      <c r="A44" s="92">
        <v>3043</v>
      </c>
      <c r="B44" s="1017" t="s">
        <v>198</v>
      </c>
      <c r="C44" s="1187" t="s">
        <v>732</v>
      </c>
      <c r="D44" s="1416" t="s">
        <v>10692</v>
      </c>
      <c r="E44" s="1017" t="s">
        <v>164</v>
      </c>
      <c r="F44" s="1415" t="s">
        <v>8664</v>
      </c>
      <c r="G44" s="1017" t="s">
        <v>5982</v>
      </c>
      <c r="H44" s="1017" t="s">
        <v>5982</v>
      </c>
      <c r="I44" s="1138" t="s">
        <v>8666</v>
      </c>
      <c r="J44" s="1017" t="s">
        <v>8669</v>
      </c>
      <c r="K44" s="1017" t="s">
        <v>8670</v>
      </c>
      <c r="L44" s="1063" t="s">
        <v>214</v>
      </c>
      <c r="M44" s="1063" t="s">
        <v>6</v>
      </c>
      <c r="N44" s="1063" t="s">
        <v>8671</v>
      </c>
      <c r="O44" s="1081"/>
      <c r="P44" s="1111">
        <v>42.954875322742303</v>
      </c>
      <c r="Q44" s="1111">
        <v>-79.211612519323694</v>
      </c>
      <c r="R44" s="1085" t="s">
        <v>8711</v>
      </c>
      <c r="S44" s="1062"/>
      <c r="T44" s="1063"/>
      <c r="U44" s="1017" t="s">
        <v>8667</v>
      </c>
      <c r="V44" s="1063" t="s">
        <v>8666</v>
      </c>
      <c r="W44" s="1063" t="s">
        <v>6175</v>
      </c>
      <c r="X44" s="1063" t="s">
        <v>8668</v>
      </c>
      <c r="Y44" s="1063" t="s">
        <v>926</v>
      </c>
      <c r="Z44" s="1059" t="s">
        <v>7932</v>
      </c>
      <c r="AA44" s="1077" t="s">
        <v>10694</v>
      </c>
      <c r="AB44" s="1017" t="s">
        <v>8672</v>
      </c>
      <c r="AC44" s="1017" t="s">
        <v>10693</v>
      </c>
      <c r="AD44" s="1026" t="s">
        <v>8665</v>
      </c>
      <c r="AE44" s="191"/>
      <c r="AF44" s="191">
        <f t="shared" si="1"/>
        <v>22</v>
      </c>
      <c r="AG44" s="191"/>
      <c r="AH44" s="191"/>
      <c r="AI44" s="191"/>
      <c r="AJ44" s="191"/>
    </row>
    <row r="45" spans="1:36" ht="130.5">
      <c r="A45" s="92">
        <v>3044</v>
      </c>
      <c r="B45" s="1017" t="s">
        <v>198</v>
      </c>
      <c r="C45" s="1187" t="s">
        <v>732</v>
      </c>
      <c r="D45" s="1017" t="s">
        <v>6075</v>
      </c>
      <c r="E45" s="1017" t="s">
        <v>164</v>
      </c>
      <c r="F45" s="1017" t="s">
        <v>6076</v>
      </c>
      <c r="G45" s="1017" t="s">
        <v>5941</v>
      </c>
      <c r="H45" s="1017" t="s">
        <v>4355</v>
      </c>
      <c r="I45" s="1058" t="s">
        <v>6077</v>
      </c>
      <c r="J45" s="1544" t="s">
        <v>6078</v>
      </c>
      <c r="K45" s="1544" t="s">
        <v>2089</v>
      </c>
      <c r="L45" s="1017" t="s">
        <v>842</v>
      </c>
      <c r="M45" s="1017" t="s">
        <v>5</v>
      </c>
      <c r="N45" s="1017">
        <v>30529</v>
      </c>
      <c r="O45" s="1017" t="s">
        <v>6079</v>
      </c>
      <c r="P45" s="1111">
        <v>34.173772984579898</v>
      </c>
      <c r="Q45" s="1111">
        <v>-83.4361416159946</v>
      </c>
      <c r="R45" s="1162">
        <v>300</v>
      </c>
      <c r="S45" s="1163">
        <v>150000</v>
      </c>
      <c r="T45" s="1063" t="s">
        <v>758</v>
      </c>
      <c r="U45" s="1063" t="s">
        <v>6080</v>
      </c>
      <c r="V45" s="1063" t="s">
        <v>6081</v>
      </c>
      <c r="W45" s="1063" t="s">
        <v>6082</v>
      </c>
      <c r="X45" s="1063" t="s">
        <v>6083</v>
      </c>
      <c r="Y45" s="1063" t="s">
        <v>963</v>
      </c>
      <c r="Z45" s="1059" t="s">
        <v>8379</v>
      </c>
      <c r="AA45" s="1077" t="s">
        <v>11121</v>
      </c>
      <c r="AB45" s="1017" t="s">
        <v>6084</v>
      </c>
      <c r="AC45" s="1017" t="s">
        <v>11120</v>
      </c>
      <c r="AD45" s="1070" t="s">
        <v>6085</v>
      </c>
      <c r="AE45" s="1138" t="s">
        <v>6086</v>
      </c>
      <c r="AF45" s="1070">
        <f t="shared" si="1"/>
        <v>25</v>
      </c>
      <c r="AG45" s="100"/>
      <c r="AH45" s="191"/>
      <c r="AI45" s="191"/>
      <c r="AJ45" s="191"/>
    </row>
    <row r="46" spans="1:36" ht="130.5">
      <c r="A46" s="92">
        <v>3045</v>
      </c>
      <c r="B46" s="65" t="s">
        <v>174</v>
      </c>
      <c r="C46" s="162" t="s">
        <v>732</v>
      </c>
      <c r="D46" s="65" t="s">
        <v>6075</v>
      </c>
      <c r="E46" s="65" t="s">
        <v>164</v>
      </c>
      <c r="F46" s="65" t="s">
        <v>6076</v>
      </c>
      <c r="G46" s="65" t="s">
        <v>5941</v>
      </c>
      <c r="H46" s="65" t="s">
        <v>4355</v>
      </c>
      <c r="I46" t="s">
        <v>6087</v>
      </c>
      <c r="J46" s="194" t="s">
        <v>6078</v>
      </c>
      <c r="K46" s="194" t="s">
        <v>2089</v>
      </c>
      <c r="L46" s="65" t="s">
        <v>842</v>
      </c>
      <c r="M46" s="65" t="s">
        <v>5</v>
      </c>
      <c r="N46" s="65">
        <v>30529</v>
      </c>
      <c r="O46" s="65" t="s">
        <v>6079</v>
      </c>
      <c r="P46" s="261">
        <v>34.173772984579898</v>
      </c>
      <c r="Q46" s="261">
        <v>-83.4361416159946</v>
      </c>
      <c r="R46" s="262">
        <v>300</v>
      </c>
      <c r="S46" s="264">
        <v>20000</v>
      </c>
      <c r="T46" s="68" t="s">
        <v>758</v>
      </c>
      <c r="U46" s="68" t="s">
        <v>6080</v>
      </c>
      <c r="V46" s="68" t="s">
        <v>6088</v>
      </c>
      <c r="W46" s="68" t="s">
        <v>6082</v>
      </c>
      <c r="X46" s="68" t="s">
        <v>6083</v>
      </c>
      <c r="Y46" s="68" t="s">
        <v>963</v>
      </c>
      <c r="Z46" s="58" t="s">
        <v>172</v>
      </c>
      <c r="AA46" s="107">
        <v>45090</v>
      </c>
      <c r="AB46" s="65" t="s">
        <v>6084</v>
      </c>
      <c r="AC46" s="65" t="s">
        <v>6089</v>
      </c>
      <c r="AD46" s="100" t="s">
        <v>6085</v>
      </c>
      <c r="AE46" s="213" t="s">
        <v>6086</v>
      </c>
      <c r="AF46" s="100">
        <f t="shared" si="1"/>
        <v>25</v>
      </c>
      <c r="AG46" s="100"/>
      <c r="AH46" s="191"/>
      <c r="AI46" s="191"/>
      <c r="AJ46" s="191"/>
    </row>
    <row r="47" spans="1:36" ht="58">
      <c r="A47" s="92">
        <v>3046</v>
      </c>
      <c r="B47" s="65" t="s">
        <v>198</v>
      </c>
      <c r="C47" s="162" t="s">
        <v>732</v>
      </c>
      <c r="D47" s="65" t="s">
        <v>6075</v>
      </c>
      <c r="E47" s="65" t="s">
        <v>164</v>
      </c>
      <c r="F47" s="65" t="s">
        <v>6090</v>
      </c>
      <c r="G47" s="65" t="s">
        <v>5941</v>
      </c>
      <c r="H47" s="65" t="s">
        <v>4355</v>
      </c>
      <c r="I47" t="s">
        <v>6091</v>
      </c>
      <c r="J47" s="65"/>
      <c r="K47" s="65"/>
      <c r="L47" s="65" t="s">
        <v>436</v>
      </c>
      <c r="M47" s="65" t="s">
        <v>5</v>
      </c>
      <c r="N47" s="65"/>
      <c r="O47" s="117"/>
      <c r="P47" s="261">
        <v>44.537733054858698</v>
      </c>
      <c r="Q47" s="261">
        <v>-85.663783220836606</v>
      </c>
      <c r="R47" s="262"/>
      <c r="S47" s="264">
        <v>60000</v>
      </c>
      <c r="T47" s="68" t="s">
        <v>758</v>
      </c>
      <c r="U47" s="68" t="s">
        <v>6080</v>
      </c>
      <c r="V47" s="68" t="s">
        <v>6088</v>
      </c>
      <c r="W47" s="68" t="s">
        <v>6082</v>
      </c>
      <c r="X47" s="68" t="s">
        <v>6083</v>
      </c>
      <c r="Y47" s="68" t="s">
        <v>963</v>
      </c>
      <c r="Z47" s="58" t="s">
        <v>172</v>
      </c>
      <c r="AA47" s="107">
        <v>45090</v>
      </c>
      <c r="AB47" s="65" t="s">
        <v>6092</v>
      </c>
      <c r="AC47" s="65" t="s">
        <v>6093</v>
      </c>
      <c r="AD47" s="100" t="s">
        <v>6085</v>
      </c>
      <c r="AE47" s="213" t="s">
        <v>6086</v>
      </c>
      <c r="AF47" s="100">
        <f t="shared" si="1"/>
        <v>25</v>
      </c>
      <c r="AG47" s="100"/>
      <c r="AH47" s="191"/>
      <c r="AI47" s="191"/>
      <c r="AJ47" s="191"/>
    </row>
    <row r="48" spans="1:36" ht="72.5">
      <c r="A48" s="92">
        <v>3047</v>
      </c>
      <c r="B48" s="1029" t="s">
        <v>9759</v>
      </c>
      <c r="C48" s="1537" t="s">
        <v>732</v>
      </c>
      <c r="D48" s="1029" t="s">
        <v>6075</v>
      </c>
      <c r="E48" s="1029" t="s">
        <v>164</v>
      </c>
      <c r="F48" s="1029" t="s">
        <v>6094</v>
      </c>
      <c r="G48" s="1029" t="s">
        <v>5941</v>
      </c>
      <c r="H48" s="1029" t="s">
        <v>4355</v>
      </c>
      <c r="I48" s="1037" t="s">
        <v>6095</v>
      </c>
      <c r="J48" s="1029"/>
      <c r="K48" s="1029" t="s">
        <v>10712</v>
      </c>
      <c r="L48" s="1029" t="s">
        <v>308</v>
      </c>
      <c r="M48" s="1029" t="s">
        <v>5</v>
      </c>
      <c r="N48" s="1029"/>
      <c r="O48" s="1210"/>
      <c r="P48" s="1538">
        <v>35.873531820579501</v>
      </c>
      <c r="Q48" s="1538">
        <v>-86.546639470085395</v>
      </c>
      <c r="R48" s="1539"/>
      <c r="S48" s="1540">
        <v>250000</v>
      </c>
      <c r="T48" s="1435" t="s">
        <v>758</v>
      </c>
      <c r="U48" s="1435" t="s">
        <v>6080</v>
      </c>
      <c r="V48" s="1435" t="s">
        <v>6088</v>
      </c>
      <c r="W48" s="1435" t="s">
        <v>6082</v>
      </c>
      <c r="X48" s="1435" t="s">
        <v>6083</v>
      </c>
      <c r="Y48" s="1435" t="s">
        <v>963</v>
      </c>
      <c r="Z48" s="1431" t="s">
        <v>8379</v>
      </c>
      <c r="AA48" s="1240" t="s">
        <v>10713</v>
      </c>
      <c r="AB48" s="1029" t="s">
        <v>10715</v>
      </c>
      <c r="AC48" s="1029" t="s">
        <v>10714</v>
      </c>
      <c r="AD48" s="1203" t="s">
        <v>6085</v>
      </c>
      <c r="AE48" s="1199" t="s">
        <v>6086</v>
      </c>
      <c r="AF48" s="1203">
        <f t="shared" si="1"/>
        <v>25</v>
      </c>
      <c r="AG48" s="100"/>
      <c r="AH48" s="191"/>
      <c r="AI48" s="191"/>
      <c r="AJ48" s="191"/>
    </row>
    <row r="49" spans="1:36" ht="57" customHeight="1">
      <c r="A49" s="92">
        <v>3048</v>
      </c>
      <c r="B49" s="65" t="s">
        <v>198</v>
      </c>
      <c r="C49" s="162" t="s">
        <v>732</v>
      </c>
      <c r="D49" s="65" t="s">
        <v>6075</v>
      </c>
      <c r="E49" s="65" t="s">
        <v>164</v>
      </c>
      <c r="F49" s="65" t="s">
        <v>6096</v>
      </c>
      <c r="G49" s="65" t="s">
        <v>5941</v>
      </c>
      <c r="H49" s="65" t="s">
        <v>4355</v>
      </c>
      <c r="I49" t="s">
        <v>6097</v>
      </c>
      <c r="J49" s="65"/>
      <c r="K49" s="65"/>
      <c r="L49" s="65" t="s">
        <v>878</v>
      </c>
      <c r="M49" s="65" t="s">
        <v>5</v>
      </c>
      <c r="N49" s="65"/>
      <c r="O49" s="117"/>
      <c r="P49" s="261">
        <v>38.1138330202389</v>
      </c>
      <c r="Q49" s="261">
        <v>-84.185196441281704</v>
      </c>
      <c r="R49" s="262"/>
      <c r="S49" s="264">
        <v>40000</v>
      </c>
      <c r="T49" s="68" t="s">
        <v>758</v>
      </c>
      <c r="U49" s="68" t="s">
        <v>6080</v>
      </c>
      <c r="V49" s="68" t="s">
        <v>6088</v>
      </c>
      <c r="W49" s="68" t="s">
        <v>6082</v>
      </c>
      <c r="X49" s="68" t="s">
        <v>6083</v>
      </c>
      <c r="Y49" s="68" t="s">
        <v>963</v>
      </c>
      <c r="Z49" s="58" t="s">
        <v>172</v>
      </c>
      <c r="AA49" s="107">
        <v>45090</v>
      </c>
      <c r="AB49" s="65" t="s">
        <v>6092</v>
      </c>
      <c r="AC49" s="65" t="s">
        <v>6098</v>
      </c>
      <c r="AD49" s="100" t="s">
        <v>6085</v>
      </c>
      <c r="AE49" s="213" t="s">
        <v>6086</v>
      </c>
      <c r="AF49" s="100">
        <f t="shared" si="1"/>
        <v>25</v>
      </c>
      <c r="AG49" s="100"/>
      <c r="AH49" s="191"/>
      <c r="AI49" s="191"/>
      <c r="AJ49" s="191"/>
    </row>
    <row r="50" spans="1:36" ht="128.25" customHeight="1">
      <c r="A50" s="92">
        <v>3049</v>
      </c>
      <c r="B50" s="65" t="s">
        <v>198</v>
      </c>
      <c r="C50" s="162" t="s">
        <v>732</v>
      </c>
      <c r="D50" s="65" t="s">
        <v>6075</v>
      </c>
      <c r="E50" s="65" t="s">
        <v>164</v>
      </c>
      <c r="F50" s="65" t="s">
        <v>6099</v>
      </c>
      <c r="G50" s="65" t="s">
        <v>5941</v>
      </c>
      <c r="H50" s="65" t="s">
        <v>4355</v>
      </c>
      <c r="I50" t="s">
        <v>6100</v>
      </c>
      <c r="J50" s="65"/>
      <c r="K50" s="65"/>
      <c r="L50" s="65" t="s">
        <v>916</v>
      </c>
      <c r="M50" s="65" t="s">
        <v>5</v>
      </c>
      <c r="N50" s="65"/>
      <c r="O50" s="117"/>
      <c r="P50" s="261">
        <v>41.077137031444302</v>
      </c>
      <c r="Q50" s="261">
        <v>-82.721765449655905</v>
      </c>
      <c r="R50" s="262"/>
      <c r="S50" s="264">
        <v>20000</v>
      </c>
      <c r="T50" s="68" t="s">
        <v>758</v>
      </c>
      <c r="U50" s="68" t="s">
        <v>6080</v>
      </c>
      <c r="V50" s="68" t="s">
        <v>6088</v>
      </c>
      <c r="W50" s="68" t="s">
        <v>6082</v>
      </c>
      <c r="X50" s="68" t="s">
        <v>6083</v>
      </c>
      <c r="Y50" s="68" t="s">
        <v>963</v>
      </c>
      <c r="Z50" s="58" t="s">
        <v>172</v>
      </c>
      <c r="AA50" s="107">
        <v>45090</v>
      </c>
      <c r="AB50" s="65" t="s">
        <v>6092</v>
      </c>
      <c r="AC50" s="65" t="s">
        <v>6093</v>
      </c>
      <c r="AD50" s="100" t="s">
        <v>6085</v>
      </c>
      <c r="AE50" s="213" t="s">
        <v>6086</v>
      </c>
      <c r="AF50" s="100">
        <f t="shared" si="1"/>
        <v>25</v>
      </c>
      <c r="AG50" s="100"/>
      <c r="AH50" s="191"/>
      <c r="AI50" s="191"/>
      <c r="AJ50" s="191"/>
    </row>
    <row r="51" spans="1:36" ht="80" customHeight="1">
      <c r="A51" s="92">
        <v>3050</v>
      </c>
      <c r="B51" s="65" t="s">
        <v>198</v>
      </c>
      <c r="C51" s="65" t="s">
        <v>732</v>
      </c>
      <c r="D51" s="65" t="s">
        <v>6075</v>
      </c>
      <c r="E51" s="65" t="s">
        <v>164</v>
      </c>
      <c r="F51" s="65" t="s">
        <v>10716</v>
      </c>
      <c r="G51" s="65" t="s">
        <v>5941</v>
      </c>
      <c r="H51" s="65" t="s">
        <v>4355</v>
      </c>
      <c r="I51" t="s">
        <v>6100</v>
      </c>
      <c r="J51" s="65"/>
      <c r="K51" s="65" t="s">
        <v>1971</v>
      </c>
      <c r="L51" s="65" t="s">
        <v>214</v>
      </c>
      <c r="M51" s="65" t="s">
        <v>6</v>
      </c>
      <c r="N51" s="65"/>
      <c r="O51" s="117"/>
      <c r="P51">
        <v>42.27</v>
      </c>
      <c r="Q51" s="261">
        <v>-82.93</v>
      </c>
      <c r="R51" s="185" t="s">
        <v>8703</v>
      </c>
      <c r="S51" s="96">
        <v>250000</v>
      </c>
      <c r="T51" s="68" t="s">
        <v>758</v>
      </c>
      <c r="U51" s="68" t="s">
        <v>6080</v>
      </c>
      <c r="V51" s="68" t="s">
        <v>6088</v>
      </c>
      <c r="W51" s="68" t="s">
        <v>6082</v>
      </c>
      <c r="X51" s="68" t="s">
        <v>6083</v>
      </c>
      <c r="Y51" s="68" t="s">
        <v>963</v>
      </c>
      <c r="Z51" s="58" t="s">
        <v>7932</v>
      </c>
      <c r="AA51" s="107">
        <v>46061</v>
      </c>
      <c r="AB51" s="65" t="s">
        <v>10717</v>
      </c>
      <c r="AC51" s="65" t="s">
        <v>10718</v>
      </c>
      <c r="AD51" s="100" t="s">
        <v>6085</v>
      </c>
      <c r="AE51" s="280"/>
      <c r="AF51" s="100">
        <f t="shared" si="1"/>
        <v>25</v>
      </c>
      <c r="AG51" s="100"/>
      <c r="AH51" s="191"/>
      <c r="AI51" s="191"/>
      <c r="AJ51" s="191"/>
    </row>
    <row r="52" spans="1:36" ht="174">
      <c r="A52" s="92">
        <v>3051</v>
      </c>
      <c r="B52" s="65" t="s">
        <v>174</v>
      </c>
      <c r="C52" s="65" t="s">
        <v>732</v>
      </c>
      <c r="D52" s="65" t="s">
        <v>3526</v>
      </c>
      <c r="E52" s="65" t="s">
        <v>164</v>
      </c>
      <c r="F52" s="65" t="s">
        <v>6101</v>
      </c>
      <c r="G52" s="65" t="s">
        <v>5982</v>
      </c>
      <c r="H52" s="65" t="s">
        <v>5982</v>
      </c>
      <c r="I52" s="65" t="s">
        <v>3533</v>
      </c>
      <c r="J52" s="65" t="s">
        <v>6102</v>
      </c>
      <c r="K52" s="65" t="s">
        <v>3531</v>
      </c>
      <c r="L52" s="68" t="s">
        <v>3405</v>
      </c>
      <c r="M52" s="65" t="s">
        <v>5</v>
      </c>
      <c r="N52" s="68">
        <v>97355</v>
      </c>
      <c r="O52" s="89" t="s">
        <v>4916</v>
      </c>
      <c r="P52" s="89">
        <v>44.549052367809303</v>
      </c>
      <c r="Q52" s="89">
        <v>-122.91976220768601</v>
      </c>
      <c r="R52" s="272">
        <v>460</v>
      </c>
      <c r="S52" s="264">
        <v>50</v>
      </c>
      <c r="T52" s="68" t="s">
        <v>758</v>
      </c>
      <c r="U52" s="68" t="s">
        <v>3526</v>
      </c>
      <c r="V52" s="68" t="s">
        <v>3533</v>
      </c>
      <c r="W52" s="68" t="s">
        <v>3531</v>
      </c>
      <c r="X52" s="68" t="s">
        <v>3405</v>
      </c>
      <c r="Y52" s="68" t="s">
        <v>5</v>
      </c>
      <c r="Z52" s="58" t="s">
        <v>172</v>
      </c>
      <c r="AA52" s="107">
        <v>45095</v>
      </c>
      <c r="AB52" s="65" t="s">
        <v>3534</v>
      </c>
      <c r="AC52" s="68" t="s">
        <v>3536</v>
      </c>
      <c r="AD52" s="100" t="s">
        <v>6103</v>
      </c>
      <c r="AE52" s="213" t="s">
        <v>6104</v>
      </c>
      <c r="AF52" s="100">
        <f t="shared" si="1"/>
        <v>18</v>
      </c>
      <c r="AG52" s="100"/>
      <c r="AH52" s="191"/>
      <c r="AI52" s="191"/>
      <c r="AJ52" s="191"/>
    </row>
    <row r="53" spans="1:36" ht="108" customHeight="1">
      <c r="A53" s="92">
        <v>3052</v>
      </c>
      <c r="B53" s="65" t="s">
        <v>198</v>
      </c>
      <c r="C53" s="65" t="s">
        <v>732</v>
      </c>
      <c r="D53" s="65" t="s">
        <v>3526</v>
      </c>
      <c r="E53" s="65" t="s">
        <v>164</v>
      </c>
      <c r="F53" s="65" t="s">
        <v>6105</v>
      </c>
      <c r="G53" s="65" t="s">
        <v>5982</v>
      </c>
      <c r="H53" s="65" t="s">
        <v>5982</v>
      </c>
      <c r="I53" s="65" t="s">
        <v>3533</v>
      </c>
      <c r="J53" s="65"/>
      <c r="K53" s="65" t="s">
        <v>6106</v>
      </c>
      <c r="L53" s="68" t="s">
        <v>804</v>
      </c>
      <c r="M53" s="65" t="s">
        <v>5</v>
      </c>
      <c r="N53" s="68"/>
      <c r="O53" s="89"/>
      <c r="P53" s="89">
        <v>39.4803078209464</v>
      </c>
      <c r="Q53" s="89">
        <v>-87.411791887882302</v>
      </c>
      <c r="R53" s="272" t="s">
        <v>8729</v>
      </c>
      <c r="S53" s="268">
        <v>1.4</v>
      </c>
      <c r="T53" s="68" t="s">
        <v>10690</v>
      </c>
      <c r="U53" s="68" t="s">
        <v>3526</v>
      </c>
      <c r="V53" s="68" t="s">
        <v>3533</v>
      </c>
      <c r="W53" s="68" t="s">
        <v>3531</v>
      </c>
      <c r="X53" s="68" t="s">
        <v>3405</v>
      </c>
      <c r="Y53" s="68" t="s">
        <v>5</v>
      </c>
      <c r="Z53" s="58" t="s">
        <v>172</v>
      </c>
      <c r="AA53" s="107">
        <v>45095</v>
      </c>
      <c r="AB53" s="1" t="s">
        <v>6107</v>
      </c>
      <c r="AC53" s="65" t="s">
        <v>6108</v>
      </c>
      <c r="AD53" s="100" t="s">
        <v>6103</v>
      </c>
      <c r="AE53" s="213" t="s">
        <v>6104</v>
      </c>
      <c r="AF53" s="100">
        <f t="shared" si="1"/>
        <v>18</v>
      </c>
      <c r="AG53" s="100"/>
      <c r="AH53" s="191"/>
      <c r="AI53" s="191"/>
      <c r="AJ53" s="191"/>
    </row>
    <row r="54" spans="1:36" ht="108" customHeight="1">
      <c r="A54" s="92">
        <v>3053</v>
      </c>
      <c r="B54" s="65" t="s">
        <v>198</v>
      </c>
      <c r="C54" s="65" t="s">
        <v>732</v>
      </c>
      <c r="D54" s="65" t="s">
        <v>3526</v>
      </c>
      <c r="E54" s="65" t="s">
        <v>164</v>
      </c>
      <c r="F54" s="65" t="s">
        <v>6109</v>
      </c>
      <c r="G54" s="65" t="s">
        <v>5982</v>
      </c>
      <c r="H54" s="65" t="s">
        <v>5982</v>
      </c>
      <c r="I54" s="65" t="s">
        <v>3533</v>
      </c>
      <c r="J54" s="65"/>
      <c r="K54" s="65" t="s">
        <v>6106</v>
      </c>
      <c r="L54" s="68" t="s">
        <v>804</v>
      </c>
      <c r="M54" s="65" t="s">
        <v>5</v>
      </c>
      <c r="N54" s="68"/>
      <c r="O54" s="273"/>
      <c r="P54" s="89">
        <v>39.4803078209464</v>
      </c>
      <c r="Q54" s="89">
        <v>-87.411791887882302</v>
      </c>
      <c r="R54" s="262" t="s">
        <v>8729</v>
      </c>
      <c r="S54" s="268">
        <v>1.8</v>
      </c>
      <c r="T54" s="68" t="s">
        <v>10690</v>
      </c>
      <c r="U54" s="68" t="s">
        <v>3526</v>
      </c>
      <c r="V54" s="68" t="s">
        <v>3533</v>
      </c>
      <c r="W54" s="68" t="s">
        <v>3531</v>
      </c>
      <c r="X54" s="68" t="s">
        <v>3405</v>
      </c>
      <c r="Y54" s="68" t="s">
        <v>5</v>
      </c>
      <c r="Z54" s="58" t="s">
        <v>172</v>
      </c>
      <c r="AA54" s="107">
        <v>45095</v>
      </c>
      <c r="AB54" s="65" t="s">
        <v>6110</v>
      </c>
      <c r="AC54" s="65" t="s">
        <v>6111</v>
      </c>
      <c r="AD54" s="100" t="s">
        <v>6103</v>
      </c>
      <c r="AE54" s="213" t="s">
        <v>6104</v>
      </c>
      <c r="AF54" s="100">
        <f t="shared" si="1"/>
        <v>18</v>
      </c>
      <c r="AG54" s="100"/>
      <c r="AH54" s="191"/>
      <c r="AI54" s="191"/>
      <c r="AJ54" s="191"/>
    </row>
    <row r="55" spans="1:36" ht="108" customHeight="1">
      <c r="A55" s="92">
        <v>3054</v>
      </c>
      <c r="B55" s="1017" t="s">
        <v>174</v>
      </c>
      <c r="C55" s="1017" t="s">
        <v>732</v>
      </c>
      <c r="D55" s="1017" t="s">
        <v>3526</v>
      </c>
      <c r="E55" s="1017" t="s">
        <v>164</v>
      </c>
      <c r="F55" s="1026" t="s">
        <v>10695</v>
      </c>
      <c r="G55" s="1017" t="s">
        <v>5982</v>
      </c>
      <c r="H55" s="1017" t="s">
        <v>5982</v>
      </c>
      <c r="I55" s="1138" t="s">
        <v>10696</v>
      </c>
      <c r="J55" s="1058" t="s">
        <v>10697</v>
      </c>
      <c r="K55" s="1017" t="s">
        <v>970</v>
      </c>
      <c r="L55" s="1063" t="s">
        <v>182</v>
      </c>
      <c r="M55" s="1017" t="s">
        <v>5</v>
      </c>
      <c r="N55" s="1063">
        <v>89014</v>
      </c>
      <c r="O55" s="1417" t="s">
        <v>3532</v>
      </c>
      <c r="P55" s="1060">
        <v>36.034500000000001</v>
      </c>
      <c r="Q55" s="1060">
        <v>-115.0455</v>
      </c>
      <c r="R55" s="1147">
        <v>100</v>
      </c>
      <c r="S55" s="1148">
        <v>50</v>
      </c>
      <c r="T55" s="1063" t="s">
        <v>10690</v>
      </c>
      <c r="U55" s="1063" t="s">
        <v>3526</v>
      </c>
      <c r="V55" s="1063" t="s">
        <v>3533</v>
      </c>
      <c r="W55" s="1063" t="s">
        <v>3531</v>
      </c>
      <c r="X55" s="1063" t="s">
        <v>3405</v>
      </c>
      <c r="Y55" s="1063" t="s">
        <v>5</v>
      </c>
      <c r="Z55" s="1059" t="s">
        <v>7932</v>
      </c>
      <c r="AA55" s="1113">
        <v>46061</v>
      </c>
      <c r="AB55" s="1017" t="s">
        <v>10698</v>
      </c>
      <c r="AC55" s="1017" t="s">
        <v>10699</v>
      </c>
      <c r="AD55" s="1070" t="s">
        <v>6103</v>
      </c>
      <c r="AE55" s="1418"/>
      <c r="AF55" s="1070">
        <f t="shared" si="1"/>
        <v>18</v>
      </c>
      <c r="AG55" s="100"/>
      <c r="AH55" s="191"/>
      <c r="AI55" s="191"/>
      <c r="AJ55" s="191"/>
    </row>
    <row r="56" spans="1:36" ht="60" customHeight="1">
      <c r="A56" s="92">
        <v>3055</v>
      </c>
      <c r="B56" s="1017" t="s">
        <v>392</v>
      </c>
      <c r="C56" s="1017" t="s">
        <v>732</v>
      </c>
      <c r="D56" s="1017" t="s">
        <v>9395</v>
      </c>
      <c r="E56" s="1017" t="s">
        <v>164</v>
      </c>
      <c r="F56" s="1017" t="s">
        <v>9396</v>
      </c>
      <c r="G56" s="1017" t="s">
        <v>5928</v>
      </c>
      <c r="H56" s="1017" t="s">
        <v>9397</v>
      </c>
      <c r="I56" s="1138" t="s">
        <v>9398</v>
      </c>
      <c r="J56" s="1017"/>
      <c r="K56" s="1017" t="s">
        <v>3114</v>
      </c>
      <c r="L56" s="1063" t="s">
        <v>188</v>
      </c>
      <c r="M56" s="1063" t="s">
        <v>5</v>
      </c>
      <c r="N56" s="1063"/>
      <c r="O56" s="1081"/>
      <c r="P56" s="1111">
        <v>36.072600000000001</v>
      </c>
      <c r="Q56" s="1111">
        <v>-79.792000000000002</v>
      </c>
      <c r="R56" s="1085">
        <v>100</v>
      </c>
      <c r="S56" s="1062" t="s">
        <v>9399</v>
      </c>
      <c r="T56" s="1063" t="s">
        <v>9400</v>
      </c>
      <c r="U56" s="1026" t="s">
        <v>9401</v>
      </c>
      <c r="V56" s="1063" t="s">
        <v>9398</v>
      </c>
      <c r="W56" s="1063"/>
      <c r="X56" s="1063"/>
      <c r="Y56" s="1063" t="s">
        <v>926</v>
      </c>
      <c r="Z56" s="1059" t="s">
        <v>7932</v>
      </c>
      <c r="AA56" s="1113">
        <v>45872</v>
      </c>
      <c r="AB56" s="1017" t="s">
        <v>9402</v>
      </c>
      <c r="AC56" s="1017"/>
      <c r="AD56" s="1611" t="s">
        <v>11364</v>
      </c>
      <c r="AE56" s="1114"/>
      <c r="AF56" s="1114">
        <f t="shared" si="1"/>
        <v>29</v>
      </c>
      <c r="AG56" s="191"/>
      <c r="AH56" s="191"/>
      <c r="AI56" s="191"/>
      <c r="AJ56" s="191"/>
    </row>
    <row r="57" spans="1:36" ht="43.5">
      <c r="A57" s="92">
        <v>3056</v>
      </c>
      <c r="B57" s="1017" t="s">
        <v>174</v>
      </c>
      <c r="C57" s="1017" t="s">
        <v>732</v>
      </c>
      <c r="D57" s="1017" t="s">
        <v>6112</v>
      </c>
      <c r="E57" s="1017" t="s">
        <v>164</v>
      </c>
      <c r="F57" s="1017" t="s">
        <v>6112</v>
      </c>
      <c r="G57" s="1017" t="s">
        <v>5892</v>
      </c>
      <c r="H57" s="1017" t="s">
        <v>6113</v>
      </c>
      <c r="I57" s="1017" t="s">
        <v>6114</v>
      </c>
      <c r="J57" s="1017"/>
      <c r="K57" s="1017" t="s">
        <v>11091</v>
      </c>
      <c r="L57" s="1063" t="s">
        <v>1155</v>
      </c>
      <c r="M57" s="1063" t="s">
        <v>5</v>
      </c>
      <c r="N57" s="1063">
        <v>37067</v>
      </c>
      <c r="O57" s="1081" t="s">
        <v>6115</v>
      </c>
      <c r="P57" s="1111">
        <v>35.947663855213797</v>
      </c>
      <c r="Q57" s="1111">
        <v>-86.808694150360594</v>
      </c>
      <c r="R57" s="1085"/>
      <c r="S57" s="1062">
        <v>20000</v>
      </c>
      <c r="T57" s="1063" t="s">
        <v>758</v>
      </c>
      <c r="U57" s="1017" t="s">
        <v>6112</v>
      </c>
      <c r="V57" s="1063" t="s">
        <v>6116</v>
      </c>
      <c r="W57" s="1063" t="s">
        <v>2512</v>
      </c>
      <c r="X57" s="1063"/>
      <c r="Y57" s="1063" t="s">
        <v>2514</v>
      </c>
      <c r="Z57" s="1059" t="s">
        <v>9201</v>
      </c>
      <c r="AA57" s="1113" t="s">
        <v>11061</v>
      </c>
      <c r="AB57" s="1017" t="s">
        <v>6116</v>
      </c>
      <c r="AC57" s="1063"/>
      <c r="AD57" s="1070" t="s">
        <v>8037</v>
      </c>
      <c r="AE57" s="1114"/>
      <c r="AF57" s="1114">
        <f t="shared" si="1"/>
        <v>22</v>
      </c>
      <c r="AG57" s="191"/>
      <c r="AH57" s="191"/>
      <c r="AI57" s="191"/>
      <c r="AJ57" s="191"/>
    </row>
    <row r="58" spans="1:36" ht="101.25" customHeight="1">
      <c r="A58" s="92">
        <v>3057</v>
      </c>
      <c r="B58" s="1017" t="s">
        <v>174</v>
      </c>
      <c r="C58" s="1017" t="s">
        <v>732</v>
      </c>
      <c r="D58" s="1017" t="s">
        <v>9152</v>
      </c>
      <c r="E58" s="1017" t="s">
        <v>164</v>
      </c>
      <c r="F58" s="1058" t="s">
        <v>9153</v>
      </c>
      <c r="G58" s="1017" t="s">
        <v>5982</v>
      </c>
      <c r="H58" s="1017" t="s">
        <v>5982</v>
      </c>
      <c r="I58" s="1058" t="s">
        <v>9154</v>
      </c>
      <c r="J58" s="1058" t="s">
        <v>9155</v>
      </c>
      <c r="K58" s="1017" t="s">
        <v>5713</v>
      </c>
      <c r="L58" s="1063" t="s">
        <v>188</v>
      </c>
      <c r="M58" s="1063" t="s">
        <v>5</v>
      </c>
      <c r="N58" s="1063"/>
      <c r="O58" s="1081"/>
      <c r="P58" s="1111">
        <v>35.532600000000002</v>
      </c>
      <c r="Q58" s="1111">
        <v>-81.025300000000001</v>
      </c>
      <c r="R58" s="1085">
        <v>545</v>
      </c>
      <c r="S58" s="1062">
        <v>1</v>
      </c>
      <c r="T58" s="1063" t="s">
        <v>10690</v>
      </c>
      <c r="U58" s="1026" t="s">
        <v>9156</v>
      </c>
      <c r="V58" s="1112"/>
      <c r="W58" s="1058" t="s">
        <v>2724</v>
      </c>
      <c r="X58" s="1063"/>
      <c r="Y58" s="1063" t="s">
        <v>5977</v>
      </c>
      <c r="Z58" s="1059" t="s">
        <v>7932</v>
      </c>
      <c r="AA58" s="1113">
        <v>45867</v>
      </c>
      <c r="AB58" s="1017" t="s">
        <v>9157</v>
      </c>
      <c r="AC58" s="1026" t="s">
        <v>11060</v>
      </c>
      <c r="AD58" s="1026" t="s">
        <v>10264</v>
      </c>
      <c r="AE58" s="1114"/>
      <c r="AF58" s="1114">
        <f t="shared" si="1"/>
        <v>24</v>
      </c>
      <c r="AG58" s="191"/>
      <c r="AH58" s="191"/>
      <c r="AI58" s="191"/>
      <c r="AJ58" s="191"/>
    </row>
    <row r="59" spans="1:36" ht="58">
      <c r="A59" s="92">
        <v>3058</v>
      </c>
      <c r="B59" s="1017" t="s">
        <v>392</v>
      </c>
      <c r="C59" s="1017" t="s">
        <v>732</v>
      </c>
      <c r="D59" s="1058" t="s">
        <v>10826</v>
      </c>
      <c r="E59" s="1017" t="s">
        <v>164</v>
      </c>
      <c r="F59" s="1058" t="s">
        <v>10833</v>
      </c>
      <c r="G59" s="1058" t="s">
        <v>10834</v>
      </c>
      <c r="H59" s="1017" t="s">
        <v>10835</v>
      </c>
      <c r="I59" s="1017" t="s">
        <v>10832</v>
      </c>
      <c r="J59" s="1058" t="s">
        <v>7763</v>
      </c>
      <c r="K59" s="1017" t="s">
        <v>2002</v>
      </c>
      <c r="L59" s="1063" t="s">
        <v>2003</v>
      </c>
      <c r="M59" s="1063" t="s">
        <v>5</v>
      </c>
      <c r="N59" s="1063">
        <v>66018</v>
      </c>
      <c r="O59" s="1081"/>
      <c r="P59" s="1058">
        <v>38.970399999999998</v>
      </c>
      <c r="Q59" s="1111">
        <v>-94.974999999999994</v>
      </c>
      <c r="R59" s="1085">
        <v>180</v>
      </c>
      <c r="S59" s="1062">
        <v>30</v>
      </c>
      <c r="T59" s="1063" t="s">
        <v>822</v>
      </c>
      <c r="U59" s="1026" t="s">
        <v>10827</v>
      </c>
      <c r="V59" s="1112" t="s">
        <v>10828</v>
      </c>
      <c r="W59" s="1063" t="s">
        <v>10829</v>
      </c>
      <c r="X59" s="1026" t="s">
        <v>2601</v>
      </c>
      <c r="Y59" s="1063" t="s">
        <v>907</v>
      </c>
      <c r="Z59" s="1059" t="s">
        <v>7932</v>
      </c>
      <c r="AA59" s="1113">
        <v>46064</v>
      </c>
      <c r="AB59" s="1078" t="s">
        <v>10831</v>
      </c>
      <c r="AC59" s="1017"/>
      <c r="AD59" s="1026" t="s">
        <v>10830</v>
      </c>
      <c r="AE59" s="1114"/>
      <c r="AF59" s="1114">
        <f t="shared" si="1"/>
        <v>23</v>
      </c>
      <c r="AG59" s="191"/>
      <c r="AH59" s="191"/>
      <c r="AI59" s="191"/>
      <c r="AJ59" s="191"/>
    </row>
    <row r="60" spans="1:36" ht="69" customHeight="1">
      <c r="A60" s="92">
        <v>3059</v>
      </c>
      <c r="B60" s="65" t="s">
        <v>174</v>
      </c>
      <c r="C60" s="65" t="s">
        <v>732</v>
      </c>
      <c r="D60" s="65" t="s">
        <v>6117</v>
      </c>
      <c r="E60" s="65" t="s">
        <v>164</v>
      </c>
      <c r="F60" s="65" t="s">
        <v>6118</v>
      </c>
      <c r="G60" s="65" t="s">
        <v>5907</v>
      </c>
      <c r="H60" s="65" t="s">
        <v>2081</v>
      </c>
      <c r="I60" s="65" t="s">
        <v>6119</v>
      </c>
      <c r="J60" s="65" t="s">
        <v>6120</v>
      </c>
      <c r="K60" s="65" t="s">
        <v>6121</v>
      </c>
      <c r="L60" s="68" t="s">
        <v>786</v>
      </c>
      <c r="M60" s="68" t="s">
        <v>5</v>
      </c>
      <c r="N60" s="68">
        <v>29841</v>
      </c>
      <c r="O60" s="117" t="s">
        <v>6122</v>
      </c>
      <c r="P60" s="261">
        <v>33.477461016908201</v>
      </c>
      <c r="Q60" s="261">
        <v>-81.931766685047194</v>
      </c>
      <c r="R60" s="272"/>
      <c r="S60" s="264">
        <v>10000</v>
      </c>
      <c r="T60" s="68" t="s">
        <v>758</v>
      </c>
      <c r="U60" s="68" t="s">
        <v>6117</v>
      </c>
      <c r="V60" s="68" t="s">
        <v>6123</v>
      </c>
      <c r="W60" s="68" t="s">
        <v>6124</v>
      </c>
      <c r="X60" s="68" t="s">
        <v>842</v>
      </c>
      <c r="Y60" s="68" t="s">
        <v>5</v>
      </c>
      <c r="Z60" s="58" t="s">
        <v>172</v>
      </c>
      <c r="AA60" s="107">
        <v>44776</v>
      </c>
      <c r="AB60" s="65" t="s">
        <v>6125</v>
      </c>
      <c r="AC60" s="65"/>
      <c r="AD60" s="100" t="s">
        <v>8042</v>
      </c>
      <c r="AE60" s="213" t="s">
        <v>6126</v>
      </c>
      <c r="AF60" s="100">
        <f t="shared" si="1"/>
        <v>13</v>
      </c>
      <c r="AG60" s="100"/>
      <c r="AH60" s="191"/>
      <c r="AI60" s="191"/>
      <c r="AJ60" s="191"/>
    </row>
    <row r="61" spans="1:36" ht="56.25" customHeight="1">
      <c r="A61" s="92">
        <v>3060</v>
      </c>
      <c r="B61" s="65" t="s">
        <v>174</v>
      </c>
      <c r="C61" s="65" t="s">
        <v>732</v>
      </c>
      <c r="D61" s="65" t="s">
        <v>2731</v>
      </c>
      <c r="E61" s="65" t="s">
        <v>176</v>
      </c>
      <c r="F61" s="65" t="s">
        <v>6129</v>
      </c>
      <c r="G61" s="65" t="s">
        <v>5941</v>
      </c>
      <c r="H61" s="65" t="s">
        <v>4355</v>
      </c>
      <c r="I61" s="68" t="s">
        <v>6130</v>
      </c>
      <c r="J61" s="65" t="s">
        <v>6131</v>
      </c>
      <c r="K61" s="65" t="s">
        <v>6132</v>
      </c>
      <c r="L61" s="68" t="s">
        <v>808</v>
      </c>
      <c r="M61" s="65" t="s">
        <v>5</v>
      </c>
      <c r="N61" s="68">
        <v>14210</v>
      </c>
      <c r="O61" s="117" t="s">
        <v>6133</v>
      </c>
      <c r="P61" s="261">
        <v>42.868162064212903</v>
      </c>
      <c r="Q61" s="261">
        <v>-78.8403631004022</v>
      </c>
      <c r="R61" s="274">
        <v>170</v>
      </c>
      <c r="S61" s="266"/>
      <c r="T61" s="68"/>
      <c r="U61" s="68" t="s">
        <v>6134</v>
      </c>
      <c r="V61" s="68" t="s">
        <v>6130</v>
      </c>
      <c r="W61" s="68" t="s">
        <v>187</v>
      </c>
      <c r="X61" s="68" t="s">
        <v>188</v>
      </c>
      <c r="Y61" s="68" t="s">
        <v>5</v>
      </c>
      <c r="Z61" s="58" t="s">
        <v>172</v>
      </c>
      <c r="AA61" s="107">
        <v>44780</v>
      </c>
      <c r="AB61" s="65" t="s">
        <v>6135</v>
      </c>
      <c r="AC61" s="65" t="s">
        <v>6136</v>
      </c>
      <c r="AD61" s="100" t="s">
        <v>6128</v>
      </c>
      <c r="AE61" s="213" t="s">
        <v>6137</v>
      </c>
      <c r="AF61" s="289">
        <f t="shared" si="1"/>
        <v>27</v>
      </c>
      <c r="AG61" s="100"/>
      <c r="AH61" s="191"/>
      <c r="AI61" s="191"/>
      <c r="AJ61" s="191"/>
    </row>
    <row r="62" spans="1:36" ht="58">
      <c r="A62" s="92">
        <v>3061</v>
      </c>
      <c r="B62" s="47" t="s">
        <v>174</v>
      </c>
      <c r="C62" s="47" t="s">
        <v>732</v>
      </c>
      <c r="D62" s="65" t="s">
        <v>2731</v>
      </c>
      <c r="E62" s="47" t="s">
        <v>164</v>
      </c>
      <c r="F62" s="65" t="s">
        <v>2731</v>
      </c>
      <c r="G62" s="65" t="s">
        <v>5941</v>
      </c>
      <c r="H62" s="65" t="s">
        <v>6127</v>
      </c>
      <c r="I62" s="65" t="s">
        <v>2733</v>
      </c>
      <c r="J62" s="65" t="s">
        <v>3598</v>
      </c>
      <c r="K62" s="65" t="s">
        <v>187</v>
      </c>
      <c r="L62" s="58" t="s">
        <v>188</v>
      </c>
      <c r="M62" s="47" t="s">
        <v>5</v>
      </c>
      <c r="N62" s="58">
        <v>28202</v>
      </c>
      <c r="O62" s="47" t="s">
        <v>2735</v>
      </c>
      <c r="P62" s="89">
        <v>35.224141438955201</v>
      </c>
      <c r="Q62" s="89">
        <v>-80.851357648248396</v>
      </c>
      <c r="R62" s="275">
        <v>1300</v>
      </c>
      <c r="S62" s="276"/>
      <c r="T62" s="68"/>
      <c r="U62" s="65" t="s">
        <v>2731</v>
      </c>
      <c r="V62" s="65" t="s">
        <v>2733</v>
      </c>
      <c r="W62" s="68" t="s">
        <v>187</v>
      </c>
      <c r="X62" s="58" t="s">
        <v>188</v>
      </c>
      <c r="Y62" s="58" t="s">
        <v>5</v>
      </c>
      <c r="Z62" s="47" t="s">
        <v>172</v>
      </c>
      <c r="AA62" s="59">
        <v>45295</v>
      </c>
      <c r="AB62" s="65" t="s">
        <v>3599</v>
      </c>
      <c r="AC62" s="68"/>
      <c r="AD62" s="100" t="s">
        <v>6128</v>
      </c>
      <c r="AE62" s="95" t="s">
        <v>2738</v>
      </c>
      <c r="AF62" s="1474">
        <f t="shared" si="1"/>
        <v>27</v>
      </c>
      <c r="AG62" s="191" t="s">
        <v>2748</v>
      </c>
      <c r="AH62" s="277" t="s">
        <v>3601</v>
      </c>
      <c r="AI62" s="191"/>
      <c r="AJ62" s="191"/>
    </row>
    <row r="63" spans="1:36" ht="58">
      <c r="A63" s="92">
        <v>3062</v>
      </c>
      <c r="B63" s="65" t="s">
        <v>198</v>
      </c>
      <c r="C63" s="65" t="s">
        <v>732</v>
      </c>
      <c r="D63" s="68" t="s">
        <v>8187</v>
      </c>
      <c r="E63" s="65" t="s">
        <v>176</v>
      </c>
      <c r="F63" s="68" t="s">
        <v>8187</v>
      </c>
      <c r="G63" s="65" t="s">
        <v>5898</v>
      </c>
      <c r="H63" s="65" t="s">
        <v>8248</v>
      </c>
      <c r="I63" s="302" t="s">
        <v>2733</v>
      </c>
      <c r="J63" s="65"/>
      <c r="K63" s="65" t="s">
        <v>5940</v>
      </c>
      <c r="L63" s="68" t="s">
        <v>772</v>
      </c>
      <c r="M63" s="68" t="s">
        <v>5</v>
      </c>
      <c r="N63" s="68"/>
      <c r="O63" s="117"/>
      <c r="P63" s="89">
        <v>30.204363300000001</v>
      </c>
      <c r="Q63" s="89">
        <v>-91.022601300000005</v>
      </c>
      <c r="R63" s="105" t="s">
        <v>8730</v>
      </c>
      <c r="S63" s="394"/>
      <c r="T63" s="68"/>
      <c r="U63" s="68"/>
      <c r="V63" s="68"/>
      <c r="W63" s="68"/>
      <c r="X63" s="68"/>
      <c r="Y63" s="68"/>
      <c r="Z63" s="58" t="s">
        <v>7853</v>
      </c>
      <c r="AA63" s="107">
        <v>45560</v>
      </c>
      <c r="AB63" s="302" t="s">
        <v>6107</v>
      </c>
      <c r="AC63" s="68"/>
      <c r="AD63" s="100" t="s">
        <v>8227</v>
      </c>
      <c r="AE63" s="191"/>
      <c r="AF63" s="191">
        <f t="shared" si="1"/>
        <v>17</v>
      </c>
      <c r="AG63" s="191"/>
      <c r="AH63" s="191"/>
      <c r="AI63" s="191"/>
      <c r="AJ63" s="191"/>
    </row>
    <row r="64" spans="1:36" ht="319">
      <c r="A64" s="92">
        <v>3063</v>
      </c>
      <c r="B64" s="65" t="s">
        <v>174</v>
      </c>
      <c r="C64" s="65" t="s">
        <v>732</v>
      </c>
      <c r="D64" s="65" t="s">
        <v>6138</v>
      </c>
      <c r="E64" s="65" t="s">
        <v>176</v>
      </c>
      <c r="F64" s="65" t="s">
        <v>6139</v>
      </c>
      <c r="G64" s="65" t="s">
        <v>5941</v>
      </c>
      <c r="H64" s="65" t="s">
        <v>8043</v>
      </c>
      <c r="I64" s="65" t="s">
        <v>6140</v>
      </c>
      <c r="J64" s="65" t="s">
        <v>6141</v>
      </c>
      <c r="K64" s="65" t="s">
        <v>6142</v>
      </c>
      <c r="L64" s="68" t="s">
        <v>755</v>
      </c>
      <c r="M64" s="68" t="s">
        <v>5</v>
      </c>
      <c r="N64" s="68">
        <v>77301</v>
      </c>
      <c r="O64" s="117" t="s">
        <v>6143</v>
      </c>
      <c r="P64" s="261">
        <v>30.313858072617201</v>
      </c>
      <c r="Q64" s="261">
        <v>-95.388507847018005</v>
      </c>
      <c r="R64" s="272">
        <v>175</v>
      </c>
      <c r="S64" s="264">
        <v>36287</v>
      </c>
      <c r="T64" s="68" t="s">
        <v>758</v>
      </c>
      <c r="U64" s="68" t="s">
        <v>6144</v>
      </c>
      <c r="V64" s="68" t="s">
        <v>6140</v>
      </c>
      <c r="W64" s="68" t="s">
        <v>6145</v>
      </c>
      <c r="X64" s="68" t="s">
        <v>755</v>
      </c>
      <c r="Y64" s="68" t="s">
        <v>5</v>
      </c>
      <c r="Z64" s="58" t="s">
        <v>6415</v>
      </c>
      <c r="AA64" s="107" t="s">
        <v>6416</v>
      </c>
      <c r="AB64" s="65" t="s">
        <v>6146</v>
      </c>
      <c r="AC64" s="425" t="s">
        <v>6417</v>
      </c>
      <c r="AD64" s="100" t="s">
        <v>8044</v>
      </c>
      <c r="AE64" s="213" t="s">
        <v>6147</v>
      </c>
      <c r="AF64" s="100">
        <f t="shared" si="1"/>
        <v>29</v>
      </c>
      <c r="AG64" s="100"/>
      <c r="AH64" s="191"/>
      <c r="AI64" s="191"/>
      <c r="AJ64" s="191"/>
    </row>
    <row r="65" spans="1:36" ht="43.5" customHeight="1">
      <c r="A65" s="92">
        <v>3064</v>
      </c>
      <c r="B65" s="1017" t="s">
        <v>174</v>
      </c>
      <c r="C65" s="1017" t="s">
        <v>732</v>
      </c>
      <c r="D65" s="1017" t="s">
        <v>9822</v>
      </c>
      <c r="E65" s="1017" t="s">
        <v>164</v>
      </c>
      <c r="F65" s="1017" t="s">
        <v>9823</v>
      </c>
      <c r="G65" s="1017" t="s">
        <v>7</v>
      </c>
      <c r="H65" s="1017" t="s">
        <v>9824</v>
      </c>
      <c r="I65" s="1138" t="s">
        <v>9825</v>
      </c>
      <c r="J65" s="1017" t="s">
        <v>9826</v>
      </c>
      <c r="K65" s="1017" t="s">
        <v>9827</v>
      </c>
      <c r="L65" s="1063" t="s">
        <v>842</v>
      </c>
      <c r="M65" s="1063" t="s">
        <v>5</v>
      </c>
      <c r="N65" s="1063">
        <v>31324</v>
      </c>
      <c r="O65" s="1175"/>
      <c r="P65" s="1111">
        <v>31.932400000000001</v>
      </c>
      <c r="Q65" s="1111">
        <v>-81.302599999999998</v>
      </c>
      <c r="R65" s="1085">
        <v>1500</v>
      </c>
      <c r="S65" s="1062"/>
      <c r="T65" s="1063"/>
      <c r="U65" s="1017" t="s">
        <v>1821</v>
      </c>
      <c r="V65" s="1017" t="s">
        <v>1822</v>
      </c>
      <c r="W65" s="1063" t="s">
        <v>1179</v>
      </c>
      <c r="X65" s="1063"/>
      <c r="Y65" s="1063" t="s">
        <v>1011</v>
      </c>
      <c r="Z65" s="1059" t="s">
        <v>7932</v>
      </c>
      <c r="AA65" s="1113">
        <v>45896</v>
      </c>
      <c r="AB65" s="1017" t="s">
        <v>9828</v>
      </c>
      <c r="AC65" s="1026" t="s">
        <v>9829</v>
      </c>
      <c r="AD65" s="1026" t="s">
        <v>10312</v>
      </c>
      <c r="AE65" s="1114"/>
      <c r="AF65" s="1114">
        <f t="shared" si="1"/>
        <v>25</v>
      </c>
      <c r="AG65" s="1114"/>
      <c r="AH65" s="1174"/>
      <c r="AI65" s="1158"/>
      <c r="AJ65" s="191"/>
    </row>
    <row r="66" spans="1:36" ht="51.75" customHeight="1">
      <c r="A66" s="92">
        <v>3065</v>
      </c>
      <c r="B66" s="65" t="s">
        <v>174</v>
      </c>
      <c r="C66" s="65" t="s">
        <v>732</v>
      </c>
      <c r="D66" s="65" t="s">
        <v>6148</v>
      </c>
      <c r="E66" s="65" t="s">
        <v>176</v>
      </c>
      <c r="F66" s="65" t="s">
        <v>6149</v>
      </c>
      <c r="G66" s="1555" t="s">
        <v>5928</v>
      </c>
      <c r="H66" s="1555" t="s">
        <v>6150</v>
      </c>
      <c r="I66" s="503" t="s">
        <v>6151</v>
      </c>
      <c r="J66" s="1555" t="s">
        <v>6152</v>
      </c>
      <c r="K66" s="65" t="s">
        <v>5490</v>
      </c>
      <c r="L66" s="68" t="s">
        <v>170</v>
      </c>
      <c r="M66" s="68" t="s">
        <v>5</v>
      </c>
      <c r="N66" s="1555">
        <v>93117</v>
      </c>
      <c r="O66" s="1555" t="s">
        <v>6153</v>
      </c>
      <c r="P66" s="261">
        <v>34.429322561639999</v>
      </c>
      <c r="Q66" s="261">
        <v>-119.82420106931799</v>
      </c>
      <c r="R66" s="105">
        <v>35</v>
      </c>
      <c r="S66" s="394"/>
      <c r="T66" s="68"/>
      <c r="U66" s="68" t="s">
        <v>6154</v>
      </c>
      <c r="V66" s="498" t="s">
        <v>6155</v>
      </c>
      <c r="W66" s="68"/>
      <c r="X66" s="68"/>
      <c r="Y66" s="68" t="s">
        <v>5206</v>
      </c>
      <c r="Z66" s="58" t="s">
        <v>7759</v>
      </c>
      <c r="AA66" s="107" t="s">
        <v>7831</v>
      </c>
      <c r="AB66" s="65" t="s">
        <v>313</v>
      </c>
      <c r="AC66" s="1555" t="s">
        <v>5219</v>
      </c>
      <c r="AD66" s="1556" t="s">
        <v>8038</v>
      </c>
      <c r="AE66" s="191" t="s">
        <v>313</v>
      </c>
      <c r="AF66" s="191">
        <f t="shared" ref="AF66:AF97" si="2">IF(LEN(TRIM(AD66))=0,0,LEN(TRIM(AD66))-LEN(SUBSTITUTE(AD66," ",""))+1)</f>
        <v>16</v>
      </c>
      <c r="AG66" s="1555" t="s">
        <v>6157</v>
      </c>
      <c r="AH66" s="1555" t="s">
        <v>6159</v>
      </c>
      <c r="AI66" s="1555" t="s">
        <v>6158</v>
      </c>
      <c r="AJ66" s="100" t="s">
        <v>6156</v>
      </c>
    </row>
    <row r="67" spans="1:36" ht="46.5" customHeight="1">
      <c r="A67" s="92">
        <v>3066</v>
      </c>
      <c r="B67" s="787" t="s">
        <v>198</v>
      </c>
      <c r="C67" s="162" t="s">
        <v>732</v>
      </c>
      <c r="D67" s="65" t="s">
        <v>5036</v>
      </c>
      <c r="E67" s="47" t="s">
        <v>164</v>
      </c>
      <c r="F67" s="65" t="s">
        <v>6160</v>
      </c>
      <c r="G67" s="162" t="s">
        <v>5941</v>
      </c>
      <c r="H67" s="162" t="s">
        <v>6161</v>
      </c>
      <c r="I67" s="65" t="s">
        <v>4356</v>
      </c>
      <c r="J67" s="65" t="s">
        <v>5044</v>
      </c>
      <c r="K67" s="65" t="s">
        <v>5045</v>
      </c>
      <c r="L67" s="47" t="s">
        <v>772</v>
      </c>
      <c r="M67" s="47" t="s">
        <v>5</v>
      </c>
      <c r="N67" s="47">
        <v>70776</v>
      </c>
      <c r="O67" s="47" t="s">
        <v>5040</v>
      </c>
      <c r="P67" s="89">
        <v>30.235844451886202</v>
      </c>
      <c r="Q67" s="89">
        <v>-91.099597389348105</v>
      </c>
      <c r="R67" s="269" t="s">
        <v>8731</v>
      </c>
      <c r="S67" s="264">
        <v>10000</v>
      </c>
      <c r="T67" s="68" t="s">
        <v>6162</v>
      </c>
      <c r="U67" s="65" t="s">
        <v>4354</v>
      </c>
      <c r="V67" s="65" t="s">
        <v>4356</v>
      </c>
      <c r="W67" s="65" t="s">
        <v>4684</v>
      </c>
      <c r="X67" s="65" t="s">
        <v>740</v>
      </c>
      <c r="Y67" s="65" t="s">
        <v>5</v>
      </c>
      <c r="Z67" s="58" t="s">
        <v>172</v>
      </c>
      <c r="AA67" s="107">
        <v>44899</v>
      </c>
      <c r="AB67" s="1" t="s">
        <v>6163</v>
      </c>
      <c r="AC67" s="65" t="s">
        <v>6165</v>
      </c>
      <c r="AD67" s="100" t="s">
        <v>6164</v>
      </c>
      <c r="AE67" s="213" t="s">
        <v>6166</v>
      </c>
      <c r="AF67" s="100">
        <f t="shared" si="2"/>
        <v>21</v>
      </c>
      <c r="AG67" s="100"/>
      <c r="AH67" s="191"/>
      <c r="AI67" s="191"/>
      <c r="AJ67" s="191"/>
    </row>
    <row r="68" spans="1:36" ht="157" customHeight="1">
      <c r="A68" s="92">
        <v>3067</v>
      </c>
      <c r="B68" s="1187" t="s">
        <v>174</v>
      </c>
      <c r="C68" s="1187" t="s">
        <v>732</v>
      </c>
      <c r="D68" s="1017" t="s">
        <v>10845</v>
      </c>
      <c r="E68" s="1017" t="s">
        <v>164</v>
      </c>
      <c r="F68" s="1026" t="s">
        <v>10846</v>
      </c>
      <c r="G68" s="1187" t="s">
        <v>10847</v>
      </c>
      <c r="H68" s="1187" t="s">
        <v>10835</v>
      </c>
      <c r="I68" s="1017" t="s">
        <v>10848</v>
      </c>
      <c r="J68" s="1017" t="s">
        <v>10849</v>
      </c>
      <c r="K68" s="1017" t="s">
        <v>1237</v>
      </c>
      <c r="L68" s="1063" t="s">
        <v>308</v>
      </c>
      <c r="M68" s="1063" t="s">
        <v>5</v>
      </c>
      <c r="N68" s="1063">
        <v>37406</v>
      </c>
      <c r="O68" s="1081" t="s">
        <v>10850</v>
      </c>
      <c r="P68" s="1111">
        <v>35.076799999999999</v>
      </c>
      <c r="Q68" s="1111">
        <v>-85.253200000000007</v>
      </c>
      <c r="R68" s="1085"/>
      <c r="S68" s="1062"/>
      <c r="T68" s="1063"/>
      <c r="U68" s="1058" t="s">
        <v>10851</v>
      </c>
      <c r="V68" s="1112" t="s">
        <v>10848</v>
      </c>
      <c r="W68" s="1063" t="s">
        <v>1483</v>
      </c>
      <c r="X68" s="1017" t="s">
        <v>755</v>
      </c>
      <c r="Y68" s="1063" t="s">
        <v>5</v>
      </c>
      <c r="Z68" s="1059" t="s">
        <v>7932</v>
      </c>
      <c r="AA68" s="1113">
        <v>46064</v>
      </c>
      <c r="AB68" s="1138" t="s">
        <v>10852</v>
      </c>
      <c r="AC68" s="1017"/>
      <c r="AD68" s="1026" t="s">
        <v>10853</v>
      </c>
      <c r="AE68" s="1114"/>
      <c r="AF68" s="1114">
        <f t="shared" si="2"/>
        <v>22</v>
      </c>
      <c r="AG68" s="191"/>
      <c r="AH68" s="191"/>
      <c r="AI68" s="191"/>
      <c r="AJ68" s="191"/>
    </row>
    <row r="69" spans="1:36" ht="66" customHeight="1">
      <c r="A69" s="92">
        <v>3068</v>
      </c>
      <c r="B69" s="1187" t="s">
        <v>198</v>
      </c>
      <c r="C69" s="1187" t="s">
        <v>732</v>
      </c>
      <c r="D69" s="1058" t="s">
        <v>9669</v>
      </c>
      <c r="E69" s="1017" t="s">
        <v>164</v>
      </c>
      <c r="F69" s="1058" t="s">
        <v>9670</v>
      </c>
      <c r="G69" s="1187" t="s">
        <v>5928</v>
      </c>
      <c r="H69" s="1187" t="s">
        <v>9671</v>
      </c>
      <c r="I69" s="1078" t="s">
        <v>9672</v>
      </c>
      <c r="J69" s="1017"/>
      <c r="K69" s="1026" t="s">
        <v>9673</v>
      </c>
      <c r="L69" s="1063" t="s">
        <v>9674</v>
      </c>
      <c r="M69" s="1063" t="s">
        <v>957</v>
      </c>
      <c r="N69" s="1063"/>
      <c r="O69" s="1175" t="s">
        <v>9675</v>
      </c>
      <c r="P69" s="1111">
        <v>25.564499999999999</v>
      </c>
      <c r="Q69" s="1111">
        <v>-103.4975</v>
      </c>
      <c r="R69" s="1085">
        <v>1000</v>
      </c>
      <c r="S69" s="1062"/>
      <c r="T69" s="1063"/>
      <c r="U69" s="1026" t="s">
        <v>9676</v>
      </c>
      <c r="V69" s="1063" t="s">
        <v>9672</v>
      </c>
      <c r="W69" s="1063" t="s">
        <v>9677</v>
      </c>
      <c r="X69" s="1063"/>
      <c r="Y69" s="1063" t="s">
        <v>1011</v>
      </c>
      <c r="Z69" s="1059" t="s">
        <v>7932</v>
      </c>
      <c r="AA69" s="1113">
        <v>45876</v>
      </c>
      <c r="AB69" s="1017" t="s">
        <v>9678</v>
      </c>
      <c r="AC69" s="1026" t="s">
        <v>9679</v>
      </c>
      <c r="AD69" s="1026" t="s">
        <v>10269</v>
      </c>
      <c r="AE69" s="1114"/>
      <c r="AF69" s="1114">
        <f t="shared" si="2"/>
        <v>25</v>
      </c>
      <c r="AG69" s="1114"/>
      <c r="AH69" s="1174"/>
      <c r="AI69" s="1158"/>
      <c r="AJ69" s="191"/>
    </row>
    <row r="70" spans="1:36" ht="137.25" customHeight="1">
      <c r="A70" s="92">
        <v>3069</v>
      </c>
      <c r="B70" s="162" t="s">
        <v>174</v>
      </c>
      <c r="C70" s="162" t="s">
        <v>732</v>
      </c>
      <c r="D70" s="65" t="s">
        <v>6419</v>
      </c>
      <c r="E70" s="65" t="s">
        <v>176</v>
      </c>
      <c r="F70" s="65" t="s">
        <v>6419</v>
      </c>
      <c r="G70" s="162" t="s">
        <v>32</v>
      </c>
      <c r="H70" s="162" t="s">
        <v>8041</v>
      </c>
      <c r="I70" s="65" t="s">
        <v>6420</v>
      </c>
      <c r="J70" s="65" t="s">
        <v>6421</v>
      </c>
      <c r="K70" s="65" t="s">
        <v>4908</v>
      </c>
      <c r="L70" s="68" t="s">
        <v>214</v>
      </c>
      <c r="M70" s="68" t="s">
        <v>6</v>
      </c>
      <c r="N70" s="68" t="s">
        <v>6422</v>
      </c>
      <c r="O70" s="117" t="s">
        <v>6423</v>
      </c>
      <c r="P70" s="261">
        <v>43.833087882829503</v>
      </c>
      <c r="Q70" s="261">
        <v>-79.341737919084593</v>
      </c>
      <c r="R70" s="105">
        <v>50</v>
      </c>
      <c r="S70" s="394"/>
      <c r="T70" s="68"/>
      <c r="U70" s="68" t="s">
        <v>6419</v>
      </c>
      <c r="V70" s="68" t="s">
        <v>6420</v>
      </c>
      <c r="W70" s="65" t="s">
        <v>4908</v>
      </c>
      <c r="X70" s="68" t="s">
        <v>214</v>
      </c>
      <c r="Y70" s="68" t="s">
        <v>6</v>
      </c>
      <c r="Z70" s="58" t="s">
        <v>7759</v>
      </c>
      <c r="AA70" s="107" t="s">
        <v>7811</v>
      </c>
      <c r="AB70" s="65" t="s">
        <v>6420</v>
      </c>
      <c r="AC70" s="68"/>
      <c r="AD70" s="100" t="s">
        <v>6424</v>
      </c>
      <c r="AE70" s="191"/>
      <c r="AF70" s="191">
        <f t="shared" si="2"/>
        <v>21</v>
      </c>
      <c r="AG70" s="191"/>
      <c r="AH70" s="191"/>
      <c r="AI70" s="191"/>
      <c r="AJ70" s="191"/>
    </row>
    <row r="71" spans="1:36" ht="77.5" customHeight="1">
      <c r="A71" s="92">
        <v>3070</v>
      </c>
      <c r="B71" s="787" t="s">
        <v>198</v>
      </c>
      <c r="C71" s="162" t="s">
        <v>732</v>
      </c>
      <c r="D71" s="65" t="s">
        <v>6167</v>
      </c>
      <c r="E71" s="65" t="s">
        <v>164</v>
      </c>
      <c r="F71" s="65" t="s">
        <v>6168</v>
      </c>
      <c r="G71" s="162" t="s">
        <v>5907</v>
      </c>
      <c r="H71" s="162" t="s">
        <v>6169</v>
      </c>
      <c r="I71" s="65" t="s">
        <v>6170</v>
      </c>
      <c r="J71" s="65" t="s">
        <v>6171</v>
      </c>
      <c r="K71" s="65" t="s">
        <v>6172</v>
      </c>
      <c r="L71" s="65" t="s">
        <v>878</v>
      </c>
      <c r="M71" s="65" t="s">
        <v>5</v>
      </c>
      <c r="N71" s="65"/>
      <c r="O71" s="117"/>
      <c r="P71" s="89">
        <v>36.721824066493397</v>
      </c>
      <c r="Q71" s="89">
        <v>-86.577893793652095</v>
      </c>
      <c r="R71" s="269" t="s">
        <v>8732</v>
      </c>
      <c r="S71" s="264"/>
      <c r="T71" s="68"/>
      <c r="U71" s="65" t="s">
        <v>6173</v>
      </c>
      <c r="V71" s="65" t="s">
        <v>6174</v>
      </c>
      <c r="W71" s="65" t="s">
        <v>6175</v>
      </c>
      <c r="X71" s="65" t="s">
        <v>6176</v>
      </c>
      <c r="Y71" s="65" t="s">
        <v>926</v>
      </c>
      <c r="Z71" s="58" t="s">
        <v>172</v>
      </c>
      <c r="AA71" s="107">
        <v>45091</v>
      </c>
      <c r="AB71" s="65" t="s">
        <v>6177</v>
      </c>
      <c r="AC71" s="65" t="s">
        <v>6179</v>
      </c>
      <c r="AD71" s="100" t="s">
        <v>6178</v>
      </c>
      <c r="AE71" s="213" t="s">
        <v>6180</v>
      </c>
      <c r="AF71" s="100">
        <f t="shared" si="2"/>
        <v>13</v>
      </c>
      <c r="AG71" s="100"/>
      <c r="AH71" s="191"/>
      <c r="AI71" s="191"/>
      <c r="AJ71" s="191"/>
    </row>
    <row r="72" spans="1:36" ht="45.75" customHeight="1">
      <c r="A72" s="92">
        <v>3071</v>
      </c>
      <c r="B72" s="162" t="s">
        <v>174</v>
      </c>
      <c r="C72" s="162" t="s">
        <v>732</v>
      </c>
      <c r="D72" s="65" t="s">
        <v>8039</v>
      </c>
      <c r="E72" s="65" t="s">
        <v>164</v>
      </c>
      <c r="F72" s="65" t="s">
        <v>8039</v>
      </c>
      <c r="G72" s="162" t="s">
        <v>5892</v>
      </c>
      <c r="H72" s="162" t="s">
        <v>6113</v>
      </c>
      <c r="I72" s="65" t="s">
        <v>6181</v>
      </c>
      <c r="J72" s="65" t="s">
        <v>6182</v>
      </c>
      <c r="K72" s="65" t="s">
        <v>8045</v>
      </c>
      <c r="L72" s="68" t="s">
        <v>878</v>
      </c>
      <c r="M72" s="68" t="s">
        <v>5</v>
      </c>
      <c r="N72" s="68">
        <v>42701</v>
      </c>
      <c r="O72" s="117" t="s">
        <v>6183</v>
      </c>
      <c r="P72" s="261">
        <v>37.671105880310499</v>
      </c>
      <c r="Q72" s="261">
        <v>-85.936458338065094</v>
      </c>
      <c r="R72" s="105">
        <v>122</v>
      </c>
      <c r="S72" s="394">
        <v>36000</v>
      </c>
      <c r="T72" s="68" t="s">
        <v>758</v>
      </c>
      <c r="U72" s="68" t="s">
        <v>6184</v>
      </c>
      <c r="V72" s="68" t="s">
        <v>6185</v>
      </c>
      <c r="W72" s="68" t="s">
        <v>6186</v>
      </c>
      <c r="X72" s="68" t="s">
        <v>1179</v>
      </c>
      <c r="Y72" s="68" t="s">
        <v>963</v>
      </c>
      <c r="Z72" s="58" t="s">
        <v>7759</v>
      </c>
      <c r="AA72" s="107" t="s">
        <v>7987</v>
      </c>
      <c r="AB72" s="65"/>
      <c r="AC72" s="68"/>
      <c r="AD72" s="100" t="s">
        <v>8040</v>
      </c>
      <c r="AE72" s="191"/>
      <c r="AF72" s="191">
        <f t="shared" si="2"/>
        <v>31</v>
      </c>
      <c r="AG72" s="191"/>
      <c r="AH72" s="191"/>
      <c r="AI72" s="191"/>
      <c r="AJ72" s="191"/>
    </row>
    <row r="73" spans="1:36" ht="143.25" customHeight="1">
      <c r="A73" s="92">
        <v>3072</v>
      </c>
      <c r="B73" s="162" t="s">
        <v>392</v>
      </c>
      <c r="C73" s="162" t="s">
        <v>732</v>
      </c>
      <c r="D73" s="65" t="s">
        <v>8497</v>
      </c>
      <c r="E73" s="65" t="s">
        <v>164</v>
      </c>
      <c r="F73" s="65" t="s">
        <v>8497</v>
      </c>
      <c r="G73" s="162" t="s">
        <v>5982</v>
      </c>
      <c r="H73" s="162" t="s">
        <v>5982</v>
      </c>
      <c r="I73" s="302" t="s">
        <v>8498</v>
      </c>
      <c r="J73" s="65" t="s">
        <v>8499</v>
      </c>
      <c r="K73" s="65" t="s">
        <v>8500</v>
      </c>
      <c r="L73" s="68" t="s">
        <v>308</v>
      </c>
      <c r="M73" s="68" t="s">
        <v>5</v>
      </c>
      <c r="N73" s="68">
        <v>37686</v>
      </c>
      <c r="O73" s="117" t="s">
        <v>8501</v>
      </c>
      <c r="P73" s="261">
        <v>36.434654048285097</v>
      </c>
      <c r="Q73" s="261">
        <v>-82.290667719673493</v>
      </c>
      <c r="R73" s="105" t="s">
        <v>8733</v>
      </c>
      <c r="S73" s="394" t="s">
        <v>8502</v>
      </c>
      <c r="T73" s="68" t="s">
        <v>8503</v>
      </c>
      <c r="U73" s="65" t="s">
        <v>8504</v>
      </c>
      <c r="V73" s="68" t="s">
        <v>8505</v>
      </c>
      <c r="W73" s="68" t="s">
        <v>8500</v>
      </c>
      <c r="X73" s="68" t="s">
        <v>308</v>
      </c>
      <c r="Y73" s="68" t="s">
        <v>5</v>
      </c>
      <c r="Z73" s="58" t="s">
        <v>7932</v>
      </c>
      <c r="AA73" s="107">
        <v>45671</v>
      </c>
      <c r="AB73" s="65" t="s">
        <v>313</v>
      </c>
      <c r="AC73" s="68"/>
      <c r="AD73" s="100" t="s">
        <v>8506</v>
      </c>
      <c r="AE73" s="191"/>
      <c r="AF73" s="191">
        <f t="shared" si="2"/>
        <v>23</v>
      </c>
      <c r="AG73" s="191" t="s">
        <v>8507</v>
      </c>
      <c r="AH73" s="498" t="s">
        <v>8508</v>
      </c>
      <c r="AI73" s="191" t="s">
        <v>8509</v>
      </c>
      <c r="AJ73" s="100" t="s">
        <v>8510</v>
      </c>
    </row>
    <row r="74" spans="1:36" ht="118" customHeight="1">
      <c r="A74" s="92">
        <v>3073</v>
      </c>
      <c r="B74" s="162" t="s">
        <v>392</v>
      </c>
      <c r="C74" s="162" t="s">
        <v>732</v>
      </c>
      <c r="D74" s="65" t="s">
        <v>8497</v>
      </c>
      <c r="E74" s="65" t="s">
        <v>164</v>
      </c>
      <c r="F74" s="65" t="s">
        <v>8497</v>
      </c>
      <c r="G74" s="65" t="s">
        <v>5982</v>
      </c>
      <c r="H74" s="65" t="s">
        <v>5982</v>
      </c>
      <c r="I74" s="302" t="s">
        <v>8498</v>
      </c>
      <c r="J74" t="s">
        <v>10700</v>
      </c>
      <c r="K74" t="s">
        <v>10701</v>
      </c>
      <c r="L74" s="68" t="s">
        <v>1613</v>
      </c>
      <c r="M74" s="68" t="s">
        <v>5</v>
      </c>
      <c r="N74" s="1420">
        <v>24541</v>
      </c>
      <c r="O74" s="117" t="s">
        <v>10702</v>
      </c>
      <c r="P74" s="261">
        <v>36.561500000000002</v>
      </c>
      <c r="Q74" s="261">
        <v>-79.525000000000006</v>
      </c>
      <c r="R74" s="105">
        <v>2015</v>
      </c>
      <c r="S74" s="394">
        <v>600</v>
      </c>
      <c r="T74" s="68" t="s">
        <v>10690</v>
      </c>
      <c r="U74" s="65" t="s">
        <v>8504</v>
      </c>
      <c r="V74" s="68" t="s">
        <v>8505</v>
      </c>
      <c r="W74" s="68" t="s">
        <v>8500</v>
      </c>
      <c r="X74" s="68" t="s">
        <v>308</v>
      </c>
      <c r="Y74" s="68" t="s">
        <v>5</v>
      </c>
      <c r="Z74" s="58" t="s">
        <v>7932</v>
      </c>
      <c r="AA74" s="107">
        <v>46061</v>
      </c>
      <c r="AB74" s="213" t="s">
        <v>10703</v>
      </c>
      <c r="AC74" s="1" t="s">
        <v>10704</v>
      </c>
      <c r="AD74" s="100" t="s">
        <v>8506</v>
      </c>
      <c r="AE74" s="191"/>
      <c r="AF74" s="191">
        <f t="shared" si="2"/>
        <v>23</v>
      </c>
      <c r="AG74" s="191"/>
      <c r="AH74" s="1419"/>
      <c r="AI74" s="191"/>
      <c r="AJ74" s="100"/>
    </row>
    <row r="75" spans="1:36" ht="101.25" customHeight="1">
      <c r="A75" s="92">
        <v>3074</v>
      </c>
      <c r="B75" s="162" t="s">
        <v>198</v>
      </c>
      <c r="C75" s="162" t="s">
        <v>732</v>
      </c>
      <c r="D75" s="65" t="s">
        <v>1948</v>
      </c>
      <c r="E75" s="65" t="s">
        <v>164</v>
      </c>
      <c r="F75" s="65" t="s">
        <v>1949</v>
      </c>
      <c r="G75" s="65" t="s">
        <v>5982</v>
      </c>
      <c r="H75" s="65" t="s">
        <v>5982</v>
      </c>
      <c r="I75" s="65" t="s">
        <v>6187</v>
      </c>
      <c r="J75" s="65" t="s">
        <v>1952</v>
      </c>
      <c r="K75" s="65" t="s">
        <v>1178</v>
      </c>
      <c r="L75" s="68" t="s">
        <v>308</v>
      </c>
      <c r="M75" s="68" t="s">
        <v>5</v>
      </c>
      <c r="N75" s="68">
        <v>37040</v>
      </c>
      <c r="O75" s="117" t="s">
        <v>6188</v>
      </c>
      <c r="P75" s="261">
        <v>35.271288560079398</v>
      </c>
      <c r="Q75" s="261">
        <v>-89.973535490835104</v>
      </c>
      <c r="R75" s="272" t="s">
        <v>8734</v>
      </c>
      <c r="S75" s="264">
        <v>10</v>
      </c>
      <c r="T75" s="68" t="s">
        <v>5986</v>
      </c>
      <c r="U75" s="68" t="s">
        <v>1948</v>
      </c>
      <c r="V75" s="68" t="s">
        <v>6187</v>
      </c>
      <c r="W75" s="68" t="s">
        <v>1953</v>
      </c>
      <c r="X75" s="68" t="s">
        <v>755</v>
      </c>
      <c r="Y75" s="68" t="s">
        <v>5</v>
      </c>
      <c r="Z75" s="58" t="s">
        <v>172</v>
      </c>
      <c r="AA75" s="107">
        <v>45096</v>
      </c>
      <c r="AB75" s="65" t="s">
        <v>6189</v>
      </c>
      <c r="AC75" s="65" t="s">
        <v>6191</v>
      </c>
      <c r="AD75" s="100" t="s">
        <v>6190</v>
      </c>
      <c r="AE75" s="213" t="s">
        <v>1955</v>
      </c>
      <c r="AF75" s="191">
        <f t="shared" si="2"/>
        <v>16</v>
      </c>
      <c r="AG75" s="191"/>
      <c r="AH75" s="191"/>
      <c r="AI75" s="191"/>
      <c r="AJ75" s="191"/>
    </row>
    <row r="76" spans="1:36" ht="101.25" customHeight="1">
      <c r="A76" s="92">
        <v>3075</v>
      </c>
      <c r="B76" s="65" t="s">
        <v>198</v>
      </c>
      <c r="C76" s="65" t="s">
        <v>732</v>
      </c>
      <c r="D76" s="68" t="s">
        <v>8177</v>
      </c>
      <c r="E76" s="65" t="s">
        <v>176</v>
      </c>
      <c r="F76" s="68" t="s">
        <v>8177</v>
      </c>
      <c r="G76" s="65" t="s">
        <v>51</v>
      </c>
      <c r="H76" s="65" t="s">
        <v>8245</v>
      </c>
      <c r="I76" s="302" t="s">
        <v>1194</v>
      </c>
      <c r="J76" s="65"/>
      <c r="K76" s="65" t="s">
        <v>8178</v>
      </c>
      <c r="L76" s="68" t="s">
        <v>436</v>
      </c>
      <c r="M76" s="68" t="s">
        <v>5</v>
      </c>
      <c r="N76" s="68"/>
      <c r="O76" s="117"/>
      <c r="P76" s="726">
        <v>43.224193999999997</v>
      </c>
      <c r="Q76" s="261">
        <v>-86.235809000000003</v>
      </c>
      <c r="R76" s="105"/>
      <c r="S76" s="394"/>
      <c r="T76" s="68"/>
      <c r="U76" s="68"/>
      <c r="V76" s="68"/>
      <c r="W76" s="68"/>
      <c r="X76" s="68"/>
      <c r="Y76" s="68"/>
      <c r="Z76" s="58" t="s">
        <v>7853</v>
      </c>
      <c r="AA76" s="107">
        <v>45560</v>
      </c>
      <c r="AB76" s="302" t="s">
        <v>6107</v>
      </c>
      <c r="AC76" s="68"/>
      <c r="AD76" s="100" t="s">
        <v>8225</v>
      </c>
      <c r="AE76" s="191"/>
      <c r="AF76" s="191">
        <f t="shared" si="2"/>
        <v>27</v>
      </c>
      <c r="AG76" s="191"/>
      <c r="AH76" s="191"/>
      <c r="AI76" s="191"/>
      <c r="AJ76" s="191"/>
    </row>
    <row r="77" spans="1:36" ht="93" customHeight="1">
      <c r="A77" s="92">
        <v>3076</v>
      </c>
      <c r="B77" s="1017" t="s">
        <v>174</v>
      </c>
      <c r="C77" s="1017" t="s">
        <v>732</v>
      </c>
      <c r="D77" s="1017" t="s">
        <v>10719</v>
      </c>
      <c r="E77" s="1017" t="s">
        <v>164</v>
      </c>
      <c r="F77" s="1017" t="s">
        <v>6192</v>
      </c>
      <c r="G77" s="1017" t="s">
        <v>5941</v>
      </c>
      <c r="H77" s="1017" t="s">
        <v>4355</v>
      </c>
      <c r="I77" s="1017" t="s">
        <v>6193</v>
      </c>
      <c r="J77" s="1017" t="s">
        <v>6194</v>
      </c>
      <c r="K77" s="1017" t="s">
        <v>6195</v>
      </c>
      <c r="L77" s="1063" t="s">
        <v>308</v>
      </c>
      <c r="M77" s="1017" t="s">
        <v>5</v>
      </c>
      <c r="N77" s="1063">
        <v>38127</v>
      </c>
      <c r="O77" s="1081"/>
      <c r="P77" s="1111">
        <v>30.313922906032602</v>
      </c>
      <c r="Q77" s="1111">
        <v>-95.388550762119394</v>
      </c>
      <c r="R77" s="1426">
        <v>350</v>
      </c>
      <c r="S77" s="1163">
        <v>17000</v>
      </c>
      <c r="T77" s="1063" t="s">
        <v>758</v>
      </c>
      <c r="U77" s="1063" t="s">
        <v>6196</v>
      </c>
      <c r="V77" s="1017" t="s">
        <v>6197</v>
      </c>
      <c r="W77" s="1063" t="s">
        <v>6175</v>
      </c>
      <c r="X77" s="1063" t="s">
        <v>6198</v>
      </c>
      <c r="Y77" s="1063" t="s">
        <v>926</v>
      </c>
      <c r="Z77" s="1064" t="s">
        <v>8379</v>
      </c>
      <c r="AA77" s="1077" t="s">
        <v>10720</v>
      </c>
      <c r="AB77" s="1017" t="s">
        <v>10721</v>
      </c>
      <c r="AC77" s="1063" t="s">
        <v>6200</v>
      </c>
      <c r="AD77" s="1070" t="s">
        <v>6199</v>
      </c>
      <c r="AE77" s="213" t="s">
        <v>6193</v>
      </c>
      <c r="AF77" s="191">
        <f t="shared" si="2"/>
        <v>29</v>
      </c>
      <c r="AG77" s="191"/>
      <c r="AH77" s="191"/>
      <c r="AI77" s="191"/>
      <c r="AJ77" s="191"/>
    </row>
    <row r="78" spans="1:36" ht="90" customHeight="1">
      <c r="A78" s="92">
        <v>3077</v>
      </c>
      <c r="B78" s="65" t="s">
        <v>198</v>
      </c>
      <c r="C78" s="65" t="s">
        <v>732</v>
      </c>
      <c r="D78" s="65" t="s">
        <v>8179</v>
      </c>
      <c r="E78" s="65" t="s">
        <v>164</v>
      </c>
      <c r="F78" s="65" t="s">
        <v>8180</v>
      </c>
      <c r="G78" s="65" t="s">
        <v>32</v>
      </c>
      <c r="H78" s="65" t="s">
        <v>4707</v>
      </c>
      <c r="I78" s="302" t="s">
        <v>1212</v>
      </c>
      <c r="J78" s="65"/>
      <c r="K78" s="65" t="s">
        <v>8181</v>
      </c>
      <c r="L78" s="68" t="s">
        <v>436</v>
      </c>
      <c r="M78" s="68" t="s">
        <v>5</v>
      </c>
      <c r="N78" s="68"/>
      <c r="O78" s="117"/>
      <c r="P78" s="726">
        <v>43.016193000000001</v>
      </c>
      <c r="Q78" s="726">
        <v>-83.705521000000005</v>
      </c>
      <c r="R78" s="105" t="s">
        <v>8709</v>
      </c>
      <c r="S78" s="394"/>
      <c r="T78" s="68"/>
      <c r="U78" s="68"/>
      <c r="V78" s="68"/>
      <c r="W78" s="68"/>
      <c r="X78" s="68"/>
      <c r="Y78" s="68"/>
      <c r="Z78" s="58" t="s">
        <v>7853</v>
      </c>
      <c r="AA78" s="107">
        <v>45560</v>
      </c>
      <c r="AB78" s="302" t="s">
        <v>6107</v>
      </c>
      <c r="AC78" s="68"/>
      <c r="AD78" s="100" t="s">
        <v>8233</v>
      </c>
      <c r="AE78" s="191"/>
      <c r="AF78" s="191">
        <f t="shared" si="2"/>
        <v>28</v>
      </c>
      <c r="AG78" s="191"/>
      <c r="AH78" s="191"/>
      <c r="AI78" s="191"/>
      <c r="AJ78" s="191"/>
    </row>
    <row r="79" spans="1:36" ht="70" customHeight="1">
      <c r="A79" s="92">
        <v>3078</v>
      </c>
      <c r="B79" s="1017" t="s">
        <v>174</v>
      </c>
      <c r="C79" s="1017" t="s">
        <v>732</v>
      </c>
      <c r="D79" s="1017" t="s">
        <v>11062</v>
      </c>
      <c r="E79" s="1017" t="s">
        <v>164</v>
      </c>
      <c r="F79" s="1026" t="s">
        <v>11063</v>
      </c>
      <c r="G79" s="1017" t="s">
        <v>5982</v>
      </c>
      <c r="H79" s="1017" t="s">
        <v>5982</v>
      </c>
      <c r="I79" s="1017" t="s">
        <v>11064</v>
      </c>
      <c r="J79" s="1017" t="s">
        <v>11065</v>
      </c>
      <c r="K79" s="1017" t="s">
        <v>11066</v>
      </c>
      <c r="L79" s="1063" t="s">
        <v>808</v>
      </c>
      <c r="M79" s="1063" t="s">
        <v>5</v>
      </c>
      <c r="N79" s="1063">
        <v>14227</v>
      </c>
      <c r="O79" s="1081" t="s">
        <v>11067</v>
      </c>
      <c r="P79" s="1111">
        <v>42.898800000000001</v>
      </c>
      <c r="Q79" s="1111">
        <v>-78.784499999999994</v>
      </c>
      <c r="R79" s="1085">
        <v>20</v>
      </c>
      <c r="S79" s="1542">
        <v>0.25</v>
      </c>
      <c r="T79" s="1063" t="s">
        <v>10690</v>
      </c>
      <c r="U79" s="1063" t="s">
        <v>11062</v>
      </c>
      <c r="V79" s="1063" t="s">
        <v>11064</v>
      </c>
      <c r="W79" s="1063" t="s">
        <v>4792</v>
      </c>
      <c r="X79" s="1063" t="s">
        <v>808</v>
      </c>
      <c r="Y79" s="1063" t="s">
        <v>5</v>
      </c>
      <c r="Z79" s="1059" t="s">
        <v>7932</v>
      </c>
      <c r="AA79" s="1113">
        <v>46091</v>
      </c>
      <c r="AB79" s="1017" t="s">
        <v>11068</v>
      </c>
      <c r="AC79" s="1063" t="s">
        <v>11069</v>
      </c>
      <c r="AD79" s="1070" t="s">
        <v>11070</v>
      </c>
      <c r="AE79" s="1114"/>
      <c r="AF79" s="1114">
        <f t="shared" si="2"/>
        <v>11</v>
      </c>
      <c r="AG79" s="191"/>
      <c r="AH79" s="191"/>
      <c r="AI79" s="191"/>
      <c r="AJ79" s="191"/>
    </row>
    <row r="80" spans="1:36" ht="72.75" customHeight="1">
      <c r="A80" s="92">
        <v>3079</v>
      </c>
      <c r="B80" s="1156" t="s">
        <v>161</v>
      </c>
      <c r="C80" s="1156" t="s">
        <v>732</v>
      </c>
      <c r="D80" s="1156" t="s">
        <v>6201</v>
      </c>
      <c r="E80" s="1156" t="s">
        <v>176</v>
      </c>
      <c r="F80" s="1017" t="s">
        <v>6201</v>
      </c>
      <c r="G80" s="1017" t="s">
        <v>5941</v>
      </c>
      <c r="H80" s="1017" t="s">
        <v>6202</v>
      </c>
      <c r="I80" s="1017" t="s">
        <v>6203</v>
      </c>
      <c r="J80" s="1017" t="s">
        <v>9488</v>
      </c>
      <c r="K80" s="1017" t="s">
        <v>4583</v>
      </c>
      <c r="L80" s="1017" t="s">
        <v>755</v>
      </c>
      <c r="M80" s="1017" t="s">
        <v>5</v>
      </c>
      <c r="N80" s="1017" t="s">
        <v>6204</v>
      </c>
      <c r="O80" s="1081" t="s">
        <v>6205</v>
      </c>
      <c r="P80" s="1017">
        <v>29.618599633381798</v>
      </c>
      <c r="Q80" s="1156">
        <v>-98.476759848480995</v>
      </c>
      <c r="R80" s="1147" t="s">
        <v>6418</v>
      </c>
      <c r="S80" s="1157">
        <v>1</v>
      </c>
      <c r="T80" s="1017" t="s">
        <v>758</v>
      </c>
      <c r="U80" s="1017" t="s">
        <v>6201</v>
      </c>
      <c r="V80" s="1017" t="s">
        <v>6203</v>
      </c>
      <c r="W80" s="1017" t="s">
        <v>6206</v>
      </c>
      <c r="X80" s="1017" t="s">
        <v>755</v>
      </c>
      <c r="Y80" s="1017" t="s">
        <v>5</v>
      </c>
      <c r="Z80" s="1059" t="s">
        <v>9112</v>
      </c>
      <c r="AA80" s="1113" t="s">
        <v>9489</v>
      </c>
      <c r="AB80" s="1017" t="s">
        <v>313</v>
      </c>
      <c r="AC80" s="1017"/>
      <c r="AD80" s="1026" t="s">
        <v>10263</v>
      </c>
      <c r="AE80" s="1156"/>
      <c r="AF80" s="1063">
        <f t="shared" si="2"/>
        <v>25</v>
      </c>
      <c r="AG80" s="1156" t="s">
        <v>6207</v>
      </c>
      <c r="AH80" s="1156" t="s">
        <v>6209</v>
      </c>
      <c r="AI80" s="1156" t="s">
        <v>6208</v>
      </c>
      <c r="AJ80" s="191"/>
    </row>
    <row r="81" spans="1:36" ht="74.25" customHeight="1">
      <c r="A81" s="92">
        <v>3080</v>
      </c>
      <c r="B81" s="65" t="s">
        <v>174</v>
      </c>
      <c r="C81" s="65" t="s">
        <v>732</v>
      </c>
      <c r="D81" s="65" t="s">
        <v>6210</v>
      </c>
      <c r="E81" s="65" t="s">
        <v>176</v>
      </c>
      <c r="F81" s="65" t="s">
        <v>6210</v>
      </c>
      <c r="G81" s="65" t="s">
        <v>7</v>
      </c>
      <c r="H81" s="65" t="s">
        <v>6211</v>
      </c>
      <c r="I81" s="65" t="s">
        <v>5110</v>
      </c>
      <c r="J81" t="s">
        <v>6212</v>
      </c>
      <c r="K81" t="s">
        <v>6213</v>
      </c>
      <c r="L81" t="s">
        <v>720</v>
      </c>
      <c r="M81" s="65" t="s">
        <v>5</v>
      </c>
      <c r="N81" s="800" t="s">
        <v>6214</v>
      </c>
      <c r="O81" t="s">
        <v>6215</v>
      </c>
      <c r="P81" s="261">
        <v>30.968413265294199</v>
      </c>
      <c r="Q81" s="261">
        <v>-88.026798317740202</v>
      </c>
      <c r="R81" s="127">
        <v>150</v>
      </c>
      <c r="S81" s="97"/>
      <c r="T81" s="68"/>
      <c r="U81" s="68" t="s">
        <v>5108</v>
      </c>
      <c r="V81" s="68" t="s">
        <v>5110</v>
      </c>
      <c r="W81" s="68" t="s">
        <v>5115</v>
      </c>
      <c r="X81" s="68" t="s">
        <v>5116</v>
      </c>
      <c r="Y81" s="68" t="s">
        <v>5117</v>
      </c>
      <c r="Z81" s="90" t="s">
        <v>172</v>
      </c>
      <c r="AA81" s="107">
        <v>45304</v>
      </c>
      <c r="AB81" s="65" t="s">
        <v>6216</v>
      </c>
      <c r="AC81" s="68"/>
      <c r="AD81" s="100" t="s">
        <v>5118</v>
      </c>
      <c r="AE81" s="332" t="s">
        <v>5110</v>
      </c>
      <c r="AF81" s="191">
        <f t="shared" si="2"/>
        <v>28</v>
      </c>
      <c r="AG81" t="s">
        <v>6217</v>
      </c>
      <c r="AH81" t="s">
        <v>6219</v>
      </c>
      <c r="AI81" s="277" t="s">
        <v>6218</v>
      </c>
      <c r="AJ81" s="191"/>
    </row>
    <row r="82" spans="1:36" ht="86.5" customHeight="1">
      <c r="A82" s="92">
        <v>3081</v>
      </c>
      <c r="B82" s="65" t="s">
        <v>174</v>
      </c>
      <c r="C82" s="65" t="s">
        <v>732</v>
      </c>
      <c r="D82" s="65" t="s">
        <v>6210</v>
      </c>
      <c r="E82" s="65" t="s">
        <v>176</v>
      </c>
      <c r="F82" s="65" t="s">
        <v>6210</v>
      </c>
      <c r="G82" s="65" t="s">
        <v>7</v>
      </c>
      <c r="H82" s="65" t="s">
        <v>8232</v>
      </c>
      <c r="I82" s="65" t="s">
        <v>5110</v>
      </c>
      <c r="J82" t="s">
        <v>6220</v>
      </c>
      <c r="K82" t="s">
        <v>3340</v>
      </c>
      <c r="L82" t="s">
        <v>987</v>
      </c>
      <c r="M82" s="65" t="s">
        <v>5</v>
      </c>
      <c r="N82" s="800">
        <v>54313</v>
      </c>
      <c r="O82" t="s">
        <v>6221</v>
      </c>
      <c r="P82" s="261">
        <v>44.581107565082398</v>
      </c>
      <c r="Q82" s="261">
        <v>-88.062901626038396</v>
      </c>
      <c r="R82" s="127">
        <v>30</v>
      </c>
      <c r="S82" s="97"/>
      <c r="T82" s="68"/>
      <c r="U82" s="68" t="s">
        <v>5108</v>
      </c>
      <c r="V82" s="68" t="s">
        <v>5110</v>
      </c>
      <c r="W82" s="68" t="s">
        <v>5115</v>
      </c>
      <c r="X82" s="68" t="s">
        <v>5116</v>
      </c>
      <c r="Y82" s="68" t="s">
        <v>5117</v>
      </c>
      <c r="Z82" s="90" t="s">
        <v>172</v>
      </c>
      <c r="AA82" s="107">
        <v>45304</v>
      </c>
      <c r="AB82" s="65" t="s">
        <v>6222</v>
      </c>
      <c r="AC82" s="68" t="s">
        <v>6223</v>
      </c>
      <c r="AD82" s="100" t="s">
        <v>5118</v>
      </c>
      <c r="AE82" s="332" t="s">
        <v>5110</v>
      </c>
      <c r="AF82" s="191">
        <f t="shared" si="2"/>
        <v>28</v>
      </c>
      <c r="AG82" t="s">
        <v>6224</v>
      </c>
      <c r="AH82" t="s">
        <v>6226</v>
      </c>
      <c r="AI82" s="277" t="s">
        <v>6225</v>
      </c>
      <c r="AJ82" s="191"/>
    </row>
    <row r="83" spans="1:36" ht="132" customHeight="1">
      <c r="A83" s="92">
        <v>3082</v>
      </c>
      <c r="B83" s="1017" t="s">
        <v>174</v>
      </c>
      <c r="C83" s="1017" t="s">
        <v>732</v>
      </c>
      <c r="D83" s="1058" t="s">
        <v>11390</v>
      </c>
      <c r="E83" s="1017" t="s">
        <v>164</v>
      </c>
      <c r="F83" s="1017" t="s">
        <v>11080</v>
      </c>
      <c r="G83" s="1017" t="s">
        <v>67</v>
      </c>
      <c r="H83" s="1017" t="s">
        <v>11081</v>
      </c>
      <c r="I83" s="1138" t="s">
        <v>11391</v>
      </c>
      <c r="J83" s="1058" t="s">
        <v>11083</v>
      </c>
      <c r="K83" s="1017" t="s">
        <v>6850</v>
      </c>
      <c r="L83" s="1063" t="s">
        <v>987</v>
      </c>
      <c r="M83" s="1063" t="s">
        <v>5</v>
      </c>
      <c r="N83" s="1063">
        <v>53704</v>
      </c>
      <c r="O83" s="1081" t="s">
        <v>11084</v>
      </c>
      <c r="P83" s="1111">
        <v>43.125500000000002</v>
      </c>
      <c r="Q83" s="1111">
        <v>-89.309399999999997</v>
      </c>
      <c r="R83" s="1085"/>
      <c r="S83" s="1062"/>
      <c r="T83" s="1063"/>
      <c r="U83" s="1058" t="s">
        <v>11087</v>
      </c>
      <c r="V83" s="1063" t="s">
        <v>11082</v>
      </c>
      <c r="W83" s="1063" t="s">
        <v>981</v>
      </c>
      <c r="X83" s="1063" t="s">
        <v>740</v>
      </c>
      <c r="Y83" s="1063" t="s">
        <v>5</v>
      </c>
      <c r="Z83" s="1059" t="s">
        <v>7932</v>
      </c>
      <c r="AA83" s="1113">
        <v>46091</v>
      </c>
      <c r="AB83" s="1017" t="s">
        <v>11392</v>
      </c>
      <c r="AC83" s="1058" t="s">
        <v>11085</v>
      </c>
      <c r="AD83" s="1612" t="s">
        <v>11393</v>
      </c>
      <c r="AE83" s="1114"/>
      <c r="AF83" s="1114">
        <f t="shared" si="2"/>
        <v>24</v>
      </c>
      <c r="AG83" s="191"/>
      <c r="AH83" s="191"/>
      <c r="AI83" s="191"/>
      <c r="AJ83" s="191"/>
    </row>
    <row r="84" spans="1:36" ht="82.5" customHeight="1">
      <c r="A84" s="92">
        <v>3083</v>
      </c>
      <c r="B84" s="1017" t="s">
        <v>392</v>
      </c>
      <c r="C84" s="1017" t="s">
        <v>732</v>
      </c>
      <c r="D84" s="1017" t="s">
        <v>9505</v>
      </c>
      <c r="E84" s="1017" t="s">
        <v>164</v>
      </c>
      <c r="F84" s="1017" t="s">
        <v>9506</v>
      </c>
      <c r="G84" s="1017" t="s">
        <v>7</v>
      </c>
      <c r="H84" s="1017" t="s">
        <v>9507</v>
      </c>
      <c r="I84" s="1138" t="s">
        <v>9510</v>
      </c>
      <c r="J84" s="1017" t="s">
        <v>9509</v>
      </c>
      <c r="K84" s="1017" t="s">
        <v>8190</v>
      </c>
      <c r="L84" s="1063" t="s">
        <v>755</v>
      </c>
      <c r="M84" s="1063" t="s">
        <v>5</v>
      </c>
      <c r="N84" s="1063">
        <v>77571</v>
      </c>
      <c r="O84" s="1081" t="s">
        <v>9508</v>
      </c>
      <c r="P84" s="1111">
        <v>29.666899999999998</v>
      </c>
      <c r="Q84" s="1111">
        <v>-95.025499999999994</v>
      </c>
      <c r="R84" s="1085">
        <v>20</v>
      </c>
      <c r="S84" s="1062">
        <v>15000</v>
      </c>
      <c r="T84" s="1063" t="s">
        <v>758</v>
      </c>
      <c r="U84" s="1017" t="s">
        <v>9505</v>
      </c>
      <c r="V84" s="1063" t="s">
        <v>9510</v>
      </c>
      <c r="W84" s="1063" t="s">
        <v>9511</v>
      </c>
      <c r="X84" s="1063" t="s">
        <v>755</v>
      </c>
      <c r="Y84" s="1063" t="s">
        <v>5</v>
      </c>
      <c r="Z84" s="1059" t="s">
        <v>7932</v>
      </c>
      <c r="AA84" s="1113">
        <v>45872</v>
      </c>
      <c r="AB84" s="1017" t="s">
        <v>313</v>
      </c>
      <c r="AC84" s="1026" t="s">
        <v>9513</v>
      </c>
      <c r="AD84" s="1026" t="s">
        <v>9512</v>
      </c>
      <c r="AE84" s="1114"/>
      <c r="AF84" s="1114">
        <f t="shared" si="2"/>
        <v>26</v>
      </c>
      <c r="AG84" s="1058" t="s">
        <v>9514</v>
      </c>
      <c r="AH84" s="1058" t="s">
        <v>9515</v>
      </c>
      <c r="AI84" s="1158" t="s">
        <v>9516</v>
      </c>
      <c r="AJ84" s="191"/>
    </row>
    <row r="85" spans="1:36" ht="77.25" customHeight="1">
      <c r="A85" s="92">
        <v>3084</v>
      </c>
      <c r="B85" s="65" t="s">
        <v>174</v>
      </c>
      <c r="C85" s="65" t="s">
        <v>732</v>
      </c>
      <c r="D85" s="65" t="s">
        <v>2973</v>
      </c>
      <c r="E85" s="65" t="s">
        <v>176</v>
      </c>
      <c r="F85" s="65" t="s">
        <v>6227</v>
      </c>
      <c r="G85" s="65" t="s">
        <v>5907</v>
      </c>
      <c r="H85" s="65" t="s">
        <v>2390</v>
      </c>
      <c r="I85" s="65" t="s">
        <v>6228</v>
      </c>
      <c r="J85" s="65" t="s">
        <v>6229</v>
      </c>
      <c r="K85" s="65" t="s">
        <v>6230</v>
      </c>
      <c r="L85" s="68" t="s">
        <v>1300</v>
      </c>
      <c r="M85" s="68" t="s">
        <v>5</v>
      </c>
      <c r="N85" s="68">
        <v>16433</v>
      </c>
      <c r="O85" s="117" t="s">
        <v>2977</v>
      </c>
      <c r="P85" s="261">
        <v>41.714734150127299</v>
      </c>
      <c r="Q85" s="261">
        <v>-80.143557888798796</v>
      </c>
      <c r="R85" s="264">
        <v>230</v>
      </c>
      <c r="S85" s="264"/>
      <c r="T85" s="68"/>
      <c r="U85" s="68" t="s">
        <v>2978</v>
      </c>
      <c r="V85" s="68" t="s">
        <v>6228</v>
      </c>
      <c r="W85" s="68" t="s">
        <v>2979</v>
      </c>
      <c r="X85" s="68" t="s">
        <v>188</v>
      </c>
      <c r="Y85" s="68" t="s">
        <v>5</v>
      </c>
      <c r="Z85" s="58" t="s">
        <v>172</v>
      </c>
      <c r="AA85" s="107">
        <v>44780</v>
      </c>
      <c r="AB85" s="65" t="s">
        <v>6231</v>
      </c>
      <c r="AC85" s="68"/>
      <c r="AD85" s="100" t="s">
        <v>6232</v>
      </c>
      <c r="AE85" s="213" t="s">
        <v>2975</v>
      </c>
      <c r="AF85" s="191">
        <f t="shared" si="2"/>
        <v>23</v>
      </c>
      <c r="AG85" s="191"/>
      <c r="AH85" s="191"/>
      <c r="AI85" s="191"/>
      <c r="AJ85" s="191"/>
    </row>
    <row r="86" spans="1:36" ht="76.5" customHeight="1">
      <c r="A86" s="92">
        <v>3085</v>
      </c>
      <c r="B86" s="65" t="s">
        <v>174</v>
      </c>
      <c r="C86" s="65" t="s">
        <v>732</v>
      </c>
      <c r="D86" s="65" t="s">
        <v>6233</v>
      </c>
      <c r="E86" s="65" t="s">
        <v>176</v>
      </c>
      <c r="F86" s="65" t="s">
        <v>6234</v>
      </c>
      <c r="G86" s="65" t="s">
        <v>5907</v>
      </c>
      <c r="H86" s="65" t="s">
        <v>7</v>
      </c>
      <c r="I86" s="65" t="s">
        <v>6235</v>
      </c>
      <c r="J86" s="65" t="s">
        <v>6236</v>
      </c>
      <c r="K86" s="65" t="s">
        <v>3218</v>
      </c>
      <c r="L86" s="68" t="s">
        <v>1300</v>
      </c>
      <c r="M86" s="68" t="s">
        <v>5</v>
      </c>
      <c r="N86" s="68">
        <v>15222</v>
      </c>
      <c r="O86" s="117" t="s">
        <v>6237</v>
      </c>
      <c r="P86" s="261">
        <v>40.440118680692898</v>
      </c>
      <c r="Q86" s="261">
        <v>-80.003446616041103</v>
      </c>
      <c r="R86" s="263">
        <v>2573</v>
      </c>
      <c r="S86" s="266"/>
      <c r="T86" s="68"/>
      <c r="U86" s="68" t="s">
        <v>6238</v>
      </c>
      <c r="V86" s="68" t="s">
        <v>6239</v>
      </c>
      <c r="W86" s="68" t="s">
        <v>3218</v>
      </c>
      <c r="X86" s="68" t="s">
        <v>1300</v>
      </c>
      <c r="Y86" s="68" t="s">
        <v>5</v>
      </c>
      <c r="Z86" s="58" t="s">
        <v>8379</v>
      </c>
      <c r="AA86" s="107" t="s">
        <v>8526</v>
      </c>
      <c r="AB86" s="65" t="s">
        <v>6240</v>
      </c>
      <c r="AC86" s="65" t="s">
        <v>6242</v>
      </c>
      <c r="AD86" s="297" t="s">
        <v>6241</v>
      </c>
      <c r="AE86" s="879" t="s">
        <v>6243</v>
      </c>
      <c r="AF86" s="191">
        <f t="shared" si="2"/>
        <v>15</v>
      </c>
      <c r="AG86" t="s">
        <v>8495</v>
      </c>
      <c r="AH86" t="s">
        <v>8496</v>
      </c>
      <c r="AI86" s="800" t="s">
        <v>8525</v>
      </c>
      <c r="AJ86" s="191"/>
    </row>
    <row r="87" spans="1:36" ht="72" customHeight="1">
      <c r="A87" s="92">
        <v>3086</v>
      </c>
      <c r="B87" s="65" t="s">
        <v>174</v>
      </c>
      <c r="C87" s="65" t="s">
        <v>732</v>
      </c>
      <c r="D87" s="65" t="s">
        <v>6244</v>
      </c>
      <c r="E87" s="65" t="s">
        <v>176</v>
      </c>
      <c r="F87" s="65" t="s">
        <v>6244</v>
      </c>
      <c r="G87" s="65" t="s">
        <v>5892</v>
      </c>
      <c r="H87" s="65" t="s">
        <v>5893</v>
      </c>
      <c r="I87" s="65" t="s">
        <v>6245</v>
      </c>
      <c r="J87" s="65" t="s">
        <v>6246</v>
      </c>
      <c r="K87" s="65" t="s">
        <v>6247</v>
      </c>
      <c r="L87" s="68" t="s">
        <v>182</v>
      </c>
      <c r="M87" s="68" t="s">
        <v>5</v>
      </c>
      <c r="N87" s="68">
        <v>89706</v>
      </c>
      <c r="O87" s="117"/>
      <c r="P87" s="261">
        <v>39.200319715961598</v>
      </c>
      <c r="Q87" s="261">
        <v>-119.736558077491</v>
      </c>
      <c r="R87" s="105">
        <v>707</v>
      </c>
      <c r="S87" s="394">
        <v>72000</v>
      </c>
      <c r="T87" s="68" t="s">
        <v>758</v>
      </c>
      <c r="U87" s="65" t="s">
        <v>6244</v>
      </c>
      <c r="V87" s="68" t="s">
        <v>6245</v>
      </c>
      <c r="W87" s="68" t="s">
        <v>6247</v>
      </c>
      <c r="X87" s="68" t="s">
        <v>182</v>
      </c>
      <c r="Y87" s="68" t="s">
        <v>5</v>
      </c>
      <c r="Z87" s="58" t="s">
        <v>7759</v>
      </c>
      <c r="AA87" s="119" t="s">
        <v>7987</v>
      </c>
      <c r="AB87" s="65"/>
      <c r="AC87" s="68"/>
      <c r="AD87" s="100" t="s">
        <v>8046</v>
      </c>
      <c r="AE87" s="191" t="s">
        <v>6248</v>
      </c>
      <c r="AF87" s="191">
        <f t="shared" si="2"/>
        <v>30</v>
      </c>
      <c r="AG87" s="191"/>
      <c r="AH87" s="191"/>
      <c r="AI87" s="191"/>
      <c r="AJ87" s="191"/>
    </row>
    <row r="88" spans="1:36" ht="78.75" customHeight="1">
      <c r="A88" s="92">
        <v>3087</v>
      </c>
      <c r="B88" s="1017" t="s">
        <v>174</v>
      </c>
      <c r="C88" s="1017" t="s">
        <v>732</v>
      </c>
      <c r="D88" s="1017" t="s">
        <v>9490</v>
      </c>
      <c r="E88" s="1017" t="s">
        <v>164</v>
      </c>
      <c r="F88" s="1017" t="s">
        <v>6425</v>
      </c>
      <c r="G88" s="1017" t="s">
        <v>7</v>
      </c>
      <c r="H88" s="1017" t="s">
        <v>9491</v>
      </c>
      <c r="I88" s="1138" t="s">
        <v>6426</v>
      </c>
      <c r="J88" s="1017" t="s">
        <v>6427</v>
      </c>
      <c r="K88" s="1017" t="s">
        <v>2034</v>
      </c>
      <c r="L88" s="1063" t="s">
        <v>170</v>
      </c>
      <c r="M88" s="1063" t="s">
        <v>5</v>
      </c>
      <c r="N88" s="1063">
        <v>95138</v>
      </c>
      <c r="O88" s="1081" t="s">
        <v>9492</v>
      </c>
      <c r="P88" s="1111">
        <v>37.261374413940601</v>
      </c>
      <c r="Q88" s="1111">
        <v>-121.784331857672</v>
      </c>
      <c r="R88" s="1085">
        <v>60</v>
      </c>
      <c r="S88" s="1062"/>
      <c r="T88" s="1063"/>
      <c r="U88" s="1017" t="s">
        <v>6428</v>
      </c>
      <c r="V88" s="1063" t="s">
        <v>6429</v>
      </c>
      <c r="W88" s="1063" t="s">
        <v>2034</v>
      </c>
      <c r="X88" s="1063" t="s">
        <v>170</v>
      </c>
      <c r="Y88" s="1063" t="s">
        <v>5</v>
      </c>
      <c r="Z88" s="1059" t="s">
        <v>9493</v>
      </c>
      <c r="AA88" s="1077" t="s">
        <v>9494</v>
      </c>
      <c r="AB88" s="1017" t="s">
        <v>6430</v>
      </c>
      <c r="AC88" s="1063" t="s">
        <v>6431</v>
      </c>
      <c r="AD88" s="1026" t="s">
        <v>9495</v>
      </c>
      <c r="AE88" s="1114"/>
      <c r="AF88" s="1114">
        <f t="shared" si="2"/>
        <v>28</v>
      </c>
      <c r="AG88" s="1114" t="s">
        <v>9496</v>
      </c>
      <c r="AH88" s="1058" t="s">
        <v>9497</v>
      </c>
      <c r="AI88" s="1114" t="s">
        <v>9498</v>
      </c>
      <c r="AJ88" s="191"/>
    </row>
    <row r="89" spans="1:36" ht="70.5" customHeight="1">
      <c r="A89" s="92">
        <v>3088</v>
      </c>
      <c r="B89" s="65" t="s">
        <v>174</v>
      </c>
      <c r="C89" s="65" t="s">
        <v>732</v>
      </c>
      <c r="D89" s="65" t="s">
        <v>6249</v>
      </c>
      <c r="E89" s="65" t="s">
        <v>164</v>
      </c>
      <c r="F89" s="65" t="s">
        <v>6250</v>
      </c>
      <c r="G89" s="65" t="s">
        <v>5928</v>
      </c>
      <c r="H89" s="65" t="s">
        <v>6251</v>
      </c>
      <c r="I89" s="65" t="s">
        <v>6252</v>
      </c>
      <c r="J89" s="65" t="s">
        <v>6253</v>
      </c>
      <c r="K89" s="65" t="s">
        <v>6254</v>
      </c>
      <c r="L89" s="68" t="s">
        <v>740</v>
      </c>
      <c r="M89" s="68" t="s">
        <v>5</v>
      </c>
      <c r="N89" s="279" t="s">
        <v>6255</v>
      </c>
      <c r="O89" s="117" t="s">
        <v>6256</v>
      </c>
      <c r="P89" s="261">
        <v>42.244432084595303</v>
      </c>
      <c r="Q89" s="261">
        <v>-71.434142989010496</v>
      </c>
      <c r="R89" s="262"/>
      <c r="S89" s="264">
        <v>3000</v>
      </c>
      <c r="T89" s="68" t="s">
        <v>758</v>
      </c>
      <c r="U89" s="65" t="s">
        <v>6249</v>
      </c>
      <c r="V89" s="68" t="s">
        <v>6252</v>
      </c>
      <c r="W89" s="68" t="s">
        <v>6257</v>
      </c>
      <c r="X89" s="68" t="s">
        <v>1606</v>
      </c>
      <c r="Y89" s="68" t="s">
        <v>907</v>
      </c>
      <c r="Z89" s="58" t="s">
        <v>172</v>
      </c>
      <c r="AA89" s="107">
        <v>44797</v>
      </c>
      <c r="AB89" s="65" t="s">
        <v>6258</v>
      </c>
      <c r="AC89" s="65"/>
      <c r="AD89" s="100" t="s">
        <v>6259</v>
      </c>
      <c r="AE89" s="213" t="s">
        <v>6260</v>
      </c>
      <c r="AF89" s="191">
        <f t="shared" si="2"/>
        <v>27</v>
      </c>
      <c r="AG89" s="191"/>
      <c r="AH89" s="191"/>
      <c r="AI89" s="191"/>
      <c r="AJ89" s="191"/>
    </row>
    <row r="90" spans="1:36" ht="75.75" customHeight="1">
      <c r="A90" s="92">
        <v>3089</v>
      </c>
      <c r="B90" s="1017" t="s">
        <v>198</v>
      </c>
      <c r="C90" s="1017" t="s">
        <v>732</v>
      </c>
      <c r="D90" s="1017" t="s">
        <v>11071</v>
      </c>
      <c r="E90" s="1017" t="s">
        <v>164</v>
      </c>
      <c r="F90" s="1058" t="s">
        <v>11072</v>
      </c>
      <c r="G90" s="1017" t="s">
        <v>5982</v>
      </c>
      <c r="H90" s="1017" t="s">
        <v>11073</v>
      </c>
      <c r="I90" s="1017" t="s">
        <v>11074</v>
      </c>
      <c r="J90" s="1026" t="s">
        <v>11075</v>
      </c>
      <c r="K90" s="1017" t="s">
        <v>2358</v>
      </c>
      <c r="L90" s="1063" t="s">
        <v>916</v>
      </c>
      <c r="M90" s="1063" t="s">
        <v>5</v>
      </c>
      <c r="N90" s="1063">
        <v>45365</v>
      </c>
      <c r="O90" s="1081"/>
      <c r="P90" s="1111">
        <v>40.301499999999997</v>
      </c>
      <c r="Q90" s="1111">
        <v>-84.183099999999996</v>
      </c>
      <c r="R90" s="1085">
        <v>1200</v>
      </c>
      <c r="S90" s="1062">
        <v>100</v>
      </c>
      <c r="T90" s="1063" t="s">
        <v>10690</v>
      </c>
      <c r="U90" s="1026" t="s">
        <v>11076</v>
      </c>
      <c r="V90" s="1063" t="s">
        <v>11074</v>
      </c>
      <c r="W90" s="1063" t="s">
        <v>11077</v>
      </c>
      <c r="X90" s="1063"/>
      <c r="Y90" s="1063" t="s">
        <v>1091</v>
      </c>
      <c r="Z90" s="1059" t="s">
        <v>7932</v>
      </c>
      <c r="AA90" s="1113">
        <v>46091</v>
      </c>
      <c r="AB90" s="1017" t="s">
        <v>11078</v>
      </c>
      <c r="AC90" s="1063" t="s">
        <v>10577</v>
      </c>
      <c r="AD90" s="1026" t="s">
        <v>11079</v>
      </c>
      <c r="AE90" s="1114"/>
      <c r="AF90" s="1114">
        <f t="shared" si="2"/>
        <v>30</v>
      </c>
      <c r="AG90" s="191"/>
      <c r="AH90" s="191"/>
      <c r="AI90" s="191"/>
      <c r="AJ90" s="191"/>
    </row>
    <row r="91" spans="1:36" ht="107" customHeight="1">
      <c r="A91" s="92">
        <v>3090</v>
      </c>
      <c r="B91" s="388" t="s">
        <v>161</v>
      </c>
      <c r="C91" s="388" t="s">
        <v>732</v>
      </c>
      <c r="D91" s="388" t="s">
        <v>6261</v>
      </c>
      <c r="E91" s="388" t="s">
        <v>164</v>
      </c>
      <c r="F91" s="388" t="s">
        <v>6261</v>
      </c>
      <c r="G91" s="388" t="s">
        <v>5982</v>
      </c>
      <c r="H91" s="388" t="s">
        <v>6262</v>
      </c>
      <c r="I91" s="65" t="s">
        <v>6263</v>
      </c>
      <c r="J91" s="65" t="s">
        <v>6264</v>
      </c>
      <c r="K91" s="65" t="s">
        <v>1326</v>
      </c>
      <c r="L91" s="65" t="s">
        <v>170</v>
      </c>
      <c r="M91" s="65" t="s">
        <v>5</v>
      </c>
      <c r="N91" s="65" t="s">
        <v>6265</v>
      </c>
      <c r="O91" s="117" t="s">
        <v>6208</v>
      </c>
      <c r="P91" s="65">
        <v>37.782687350217699</v>
      </c>
      <c r="Q91" s="65">
        <v>-122.27095993950201</v>
      </c>
      <c r="R91" s="808">
        <v>35</v>
      </c>
      <c r="S91" s="341">
        <v>500000</v>
      </c>
      <c r="T91" s="65" t="s">
        <v>6266</v>
      </c>
      <c r="U91" s="65" t="s">
        <v>6261</v>
      </c>
      <c r="V91" s="65" t="s">
        <v>6263</v>
      </c>
      <c r="W91" s="65" t="s">
        <v>1326</v>
      </c>
      <c r="X91" s="65" t="s">
        <v>170</v>
      </c>
      <c r="Y91" s="65" t="s">
        <v>5</v>
      </c>
      <c r="Z91" s="58" t="s">
        <v>760</v>
      </c>
      <c r="AA91" s="107">
        <v>45334</v>
      </c>
      <c r="AB91" s="65" t="s">
        <v>313</v>
      </c>
      <c r="AC91" s="65"/>
      <c r="AD91" s="65" t="s">
        <v>6267</v>
      </c>
      <c r="AE91" s="65"/>
      <c r="AF91" s="68">
        <f t="shared" si="2"/>
        <v>26</v>
      </c>
      <c r="AG91" s="65" t="s">
        <v>6268</v>
      </c>
      <c r="AH91" s="65" t="s">
        <v>3034</v>
      </c>
      <c r="AI91" s="65" t="s">
        <v>6269</v>
      </c>
      <c r="AJ91" s="191"/>
    </row>
    <row r="92" spans="1:36" ht="54" customHeight="1">
      <c r="A92" s="92">
        <v>3091</v>
      </c>
      <c r="B92" s="65" t="s">
        <v>198</v>
      </c>
      <c r="C92" s="65" t="s">
        <v>732</v>
      </c>
      <c r="D92" s="68" t="s">
        <v>8230</v>
      </c>
      <c r="E92" s="65" t="s">
        <v>164</v>
      </c>
      <c r="F92" s="68" t="s">
        <v>8194</v>
      </c>
      <c r="G92" s="65" t="s">
        <v>7</v>
      </c>
      <c r="H92" s="65" t="s">
        <v>840</v>
      </c>
      <c r="I92" s="302" t="s">
        <v>943</v>
      </c>
      <c r="J92" s="65"/>
      <c r="K92" s="65" t="s">
        <v>6019</v>
      </c>
      <c r="L92" s="68" t="s">
        <v>786</v>
      </c>
      <c r="M92" s="68" t="s">
        <v>5</v>
      </c>
      <c r="N92" s="68"/>
      <c r="O92" s="117"/>
      <c r="P92" s="726">
        <v>33.493316999999998</v>
      </c>
      <c r="Q92" s="726">
        <v>-80.855414999999994</v>
      </c>
      <c r="R92" s="105" t="s">
        <v>8735</v>
      </c>
      <c r="S92" s="394"/>
      <c r="T92" s="68"/>
      <c r="U92" s="68"/>
      <c r="V92" s="68"/>
      <c r="W92" s="68"/>
      <c r="X92" s="68"/>
      <c r="Y92" s="68"/>
      <c r="Z92" s="58" t="s">
        <v>7853</v>
      </c>
      <c r="AA92" s="107">
        <v>45560</v>
      </c>
      <c r="AB92" s="302" t="s">
        <v>6107</v>
      </c>
      <c r="AC92" s="68"/>
      <c r="AD92" s="100" t="s">
        <v>8231</v>
      </c>
      <c r="AE92" s="191"/>
      <c r="AF92" s="191">
        <f t="shared" si="2"/>
        <v>28</v>
      </c>
      <c r="AG92" s="191"/>
      <c r="AH92" s="191"/>
      <c r="AI92" s="191"/>
      <c r="AJ92" s="191"/>
    </row>
    <row r="93" spans="1:36" ht="96" customHeight="1">
      <c r="A93" s="92">
        <v>3092</v>
      </c>
      <c r="B93" s="1017" t="s">
        <v>392</v>
      </c>
      <c r="C93" s="1017" t="s">
        <v>732</v>
      </c>
      <c r="D93" s="1017" t="s">
        <v>2100</v>
      </c>
      <c r="E93" s="1017" t="s">
        <v>176</v>
      </c>
      <c r="F93" s="1017" t="s">
        <v>6270</v>
      </c>
      <c r="G93" s="1017" t="s">
        <v>5898</v>
      </c>
      <c r="H93" s="1017" t="s">
        <v>7</v>
      </c>
      <c r="I93" s="1017" t="s">
        <v>2101</v>
      </c>
      <c r="J93" s="1017" t="s">
        <v>6271</v>
      </c>
      <c r="K93" s="1017" t="s">
        <v>1769</v>
      </c>
      <c r="L93" s="1063" t="s">
        <v>723</v>
      </c>
      <c r="M93" s="1063" t="s">
        <v>5</v>
      </c>
      <c r="N93" s="1251">
        <v>80023</v>
      </c>
      <c r="O93" s="1081"/>
      <c r="P93" s="1111">
        <v>39.970658439831404</v>
      </c>
      <c r="Q93" s="1111">
        <v>-104.981365876241</v>
      </c>
      <c r="R93" s="1162" t="s">
        <v>8717</v>
      </c>
      <c r="S93" s="1163">
        <v>30</v>
      </c>
      <c r="T93" s="1017" t="s">
        <v>9903</v>
      </c>
      <c r="U93" s="1017" t="s">
        <v>2100</v>
      </c>
      <c r="V93" s="1063" t="s">
        <v>2101</v>
      </c>
      <c r="W93" s="1063" t="s">
        <v>2103</v>
      </c>
      <c r="X93" s="1063" t="s">
        <v>723</v>
      </c>
      <c r="Y93" s="1063" t="s">
        <v>5</v>
      </c>
      <c r="Z93" s="1059" t="s">
        <v>8379</v>
      </c>
      <c r="AA93" s="1077" t="s">
        <v>9896</v>
      </c>
      <c r="AB93" s="1017" t="s">
        <v>6272</v>
      </c>
      <c r="AC93" s="1017" t="s">
        <v>9904</v>
      </c>
      <c r="AD93" s="1070" t="s">
        <v>6273</v>
      </c>
      <c r="AE93" s="1138" t="s">
        <v>2108</v>
      </c>
      <c r="AF93" s="1114">
        <f t="shared" si="2"/>
        <v>18</v>
      </c>
      <c r="AG93" s="191"/>
      <c r="AH93" s="191"/>
      <c r="AI93" s="191"/>
      <c r="AJ93" s="191"/>
    </row>
    <row r="94" spans="1:36" ht="106" customHeight="1">
      <c r="A94" s="92">
        <v>3093</v>
      </c>
      <c r="B94" s="1017" t="s">
        <v>392</v>
      </c>
      <c r="C94" s="1017" t="s">
        <v>732</v>
      </c>
      <c r="D94" s="1017" t="s">
        <v>2100</v>
      </c>
      <c r="E94" s="1017" t="s">
        <v>176</v>
      </c>
      <c r="F94" s="1017" t="s">
        <v>11375</v>
      </c>
      <c r="G94" s="1017" t="s">
        <v>5898</v>
      </c>
      <c r="H94" s="1017" t="s">
        <v>7</v>
      </c>
      <c r="I94" s="1017" t="s">
        <v>2101</v>
      </c>
      <c r="J94" s="1017" t="s">
        <v>11376</v>
      </c>
      <c r="K94" s="1017" t="s">
        <v>1769</v>
      </c>
      <c r="L94" s="1063" t="s">
        <v>723</v>
      </c>
      <c r="M94" s="1063" t="s">
        <v>5</v>
      </c>
      <c r="N94" s="1251">
        <v>80023</v>
      </c>
      <c r="O94" s="1081"/>
      <c r="P94" s="1111">
        <v>39.970658439831404</v>
      </c>
      <c r="Q94" s="1111">
        <v>-104.981365876241</v>
      </c>
      <c r="R94" s="1162" t="s">
        <v>11377</v>
      </c>
      <c r="S94" s="1163">
        <v>31</v>
      </c>
      <c r="T94" s="1017" t="s">
        <v>9903</v>
      </c>
      <c r="U94" s="1017" t="s">
        <v>2100</v>
      </c>
      <c r="V94" s="1063" t="s">
        <v>2101</v>
      </c>
      <c r="W94" s="1063" t="s">
        <v>2103</v>
      </c>
      <c r="X94" s="1063" t="s">
        <v>723</v>
      </c>
      <c r="Y94" s="1063" t="s">
        <v>5</v>
      </c>
      <c r="Z94" s="1059" t="s">
        <v>8379</v>
      </c>
      <c r="AA94" s="1077" t="s">
        <v>11378</v>
      </c>
      <c r="AB94" s="1017" t="s">
        <v>6272</v>
      </c>
      <c r="AC94" s="1017" t="s">
        <v>11379</v>
      </c>
      <c r="AD94" s="1070" t="s">
        <v>6273</v>
      </c>
      <c r="AE94" s="1138" t="s">
        <v>2108</v>
      </c>
      <c r="AF94" s="1114">
        <f t="shared" ref="AF94:AF96" si="3">IF(LEN(TRIM(AD94))=0,0,LEN(TRIM(AD94))-LEN(SUBSTITUTE(AD94," ",""))+1)</f>
        <v>18</v>
      </c>
      <c r="AG94" s="191"/>
      <c r="AH94" s="191"/>
      <c r="AI94" s="191"/>
      <c r="AJ94" s="191"/>
    </row>
    <row r="95" spans="1:36" ht="110" customHeight="1">
      <c r="A95" s="92">
        <v>3094</v>
      </c>
      <c r="B95" s="1017" t="s">
        <v>392</v>
      </c>
      <c r="C95" s="1017" t="s">
        <v>732</v>
      </c>
      <c r="D95" s="1017" t="s">
        <v>2100</v>
      </c>
      <c r="E95" s="1017" t="s">
        <v>176</v>
      </c>
      <c r="F95" s="1017" t="s">
        <v>11380</v>
      </c>
      <c r="G95" s="1017" t="s">
        <v>5898</v>
      </c>
      <c r="H95" s="1017" t="s">
        <v>7</v>
      </c>
      <c r="I95" s="1017" t="s">
        <v>2101</v>
      </c>
      <c r="J95" s="1017" t="s">
        <v>11381</v>
      </c>
      <c r="K95" s="1017" t="s">
        <v>1769</v>
      </c>
      <c r="L95" s="1063" t="s">
        <v>723</v>
      </c>
      <c r="M95" s="1063" t="s">
        <v>5</v>
      </c>
      <c r="N95" s="1251">
        <v>80023</v>
      </c>
      <c r="O95" s="1081"/>
      <c r="P95" s="1111">
        <v>39.970658439831404</v>
      </c>
      <c r="Q95" s="1111">
        <v>-104.981365876241</v>
      </c>
      <c r="R95" s="1162" t="s">
        <v>11382</v>
      </c>
      <c r="S95" s="1163">
        <v>32</v>
      </c>
      <c r="T95" s="1017" t="s">
        <v>9903</v>
      </c>
      <c r="U95" s="1017" t="s">
        <v>2100</v>
      </c>
      <c r="V95" s="1063" t="s">
        <v>2101</v>
      </c>
      <c r="W95" s="1063" t="s">
        <v>2103</v>
      </c>
      <c r="X95" s="1063" t="s">
        <v>723</v>
      </c>
      <c r="Y95" s="1063" t="s">
        <v>5</v>
      </c>
      <c r="Z95" s="1059" t="s">
        <v>8379</v>
      </c>
      <c r="AA95" s="1077" t="s">
        <v>11383</v>
      </c>
      <c r="AB95" s="1017" t="s">
        <v>6272</v>
      </c>
      <c r="AC95" s="1017" t="s">
        <v>11384</v>
      </c>
      <c r="AD95" s="1070" t="s">
        <v>6273</v>
      </c>
      <c r="AE95" s="1138" t="s">
        <v>2108</v>
      </c>
      <c r="AF95" s="1114">
        <f t="shared" si="3"/>
        <v>18</v>
      </c>
      <c r="AG95" s="191"/>
      <c r="AH95" s="191"/>
      <c r="AI95" s="191"/>
      <c r="AJ95" s="191"/>
    </row>
    <row r="96" spans="1:36" ht="93" customHeight="1">
      <c r="A96" s="92">
        <v>3095</v>
      </c>
      <c r="B96" s="1017" t="s">
        <v>392</v>
      </c>
      <c r="C96" s="1017" t="s">
        <v>732</v>
      </c>
      <c r="D96" s="1017" t="s">
        <v>2100</v>
      </c>
      <c r="E96" s="1017" t="s">
        <v>176</v>
      </c>
      <c r="F96" s="1017" t="s">
        <v>11385</v>
      </c>
      <c r="G96" s="1017" t="s">
        <v>5898</v>
      </c>
      <c r="H96" s="1017" t="s">
        <v>7</v>
      </c>
      <c r="I96" s="1017" t="s">
        <v>2101</v>
      </c>
      <c r="J96" s="1017" t="s">
        <v>11386</v>
      </c>
      <c r="K96" s="1017" t="s">
        <v>1769</v>
      </c>
      <c r="L96" s="1063" t="s">
        <v>723</v>
      </c>
      <c r="M96" s="1063" t="s">
        <v>5</v>
      </c>
      <c r="N96" s="1251">
        <v>80023</v>
      </c>
      <c r="O96" s="1081"/>
      <c r="P96" s="1111">
        <v>39.970658439831404</v>
      </c>
      <c r="Q96" s="1111">
        <v>-104.981365876241</v>
      </c>
      <c r="R96" s="1162" t="s">
        <v>11387</v>
      </c>
      <c r="S96" s="1163">
        <v>33</v>
      </c>
      <c r="T96" s="1017" t="s">
        <v>9903</v>
      </c>
      <c r="U96" s="1017" t="s">
        <v>2100</v>
      </c>
      <c r="V96" s="1063" t="s">
        <v>2101</v>
      </c>
      <c r="W96" s="1063" t="s">
        <v>2103</v>
      </c>
      <c r="X96" s="1063" t="s">
        <v>723</v>
      </c>
      <c r="Y96" s="1063" t="s">
        <v>5</v>
      </c>
      <c r="Z96" s="1059" t="s">
        <v>8379</v>
      </c>
      <c r="AA96" s="1077" t="s">
        <v>11388</v>
      </c>
      <c r="AB96" s="1017" t="s">
        <v>6272</v>
      </c>
      <c r="AC96" s="1017" t="s">
        <v>11389</v>
      </c>
      <c r="AD96" s="1070" t="s">
        <v>6273</v>
      </c>
      <c r="AE96" s="1138" t="s">
        <v>2108</v>
      </c>
      <c r="AF96" s="1114">
        <f t="shared" si="3"/>
        <v>18</v>
      </c>
      <c r="AG96" s="191"/>
      <c r="AH96" s="191"/>
      <c r="AI96" s="191"/>
      <c r="AJ96" s="191"/>
    </row>
    <row r="97" spans="1:36" ht="80.25" customHeight="1">
      <c r="A97" s="92">
        <v>3096</v>
      </c>
      <c r="B97" s="1017" t="s">
        <v>392</v>
      </c>
      <c r="C97" s="1017" t="s">
        <v>732</v>
      </c>
      <c r="D97" s="1017" t="s">
        <v>8629</v>
      </c>
      <c r="E97" s="1017" t="s">
        <v>176</v>
      </c>
      <c r="F97" s="1026" t="s">
        <v>10661</v>
      </c>
      <c r="G97" s="1017" t="s">
        <v>5907</v>
      </c>
      <c r="H97" s="1017" t="s">
        <v>6274</v>
      </c>
      <c r="I97" s="1138" t="s">
        <v>10657</v>
      </c>
      <c r="J97" s="1017" t="s">
        <v>6280</v>
      </c>
      <c r="K97" s="1017" t="s">
        <v>2907</v>
      </c>
      <c r="L97" s="1063" t="s">
        <v>842</v>
      </c>
      <c r="M97" s="1063" t="s">
        <v>5</v>
      </c>
      <c r="N97" s="1251">
        <v>30906</v>
      </c>
      <c r="O97" s="1081" t="s">
        <v>6281</v>
      </c>
      <c r="P97" s="1111">
        <v>33.3695688015058</v>
      </c>
      <c r="Q97" s="1111">
        <v>-82.0149720309511</v>
      </c>
      <c r="R97" s="1162" t="s">
        <v>8703</v>
      </c>
      <c r="S97" s="1163"/>
      <c r="T97" s="1063"/>
      <c r="U97" s="1017" t="s">
        <v>8629</v>
      </c>
      <c r="V97" s="1161" t="s">
        <v>10659</v>
      </c>
      <c r="W97" s="1063" t="s">
        <v>1450</v>
      </c>
      <c r="X97" s="1017" t="s">
        <v>1451</v>
      </c>
      <c r="Y97" s="1063" t="s">
        <v>1452</v>
      </c>
      <c r="Z97" s="1059" t="s">
        <v>8379</v>
      </c>
      <c r="AA97" s="1077" t="s">
        <v>10658</v>
      </c>
      <c r="AB97" s="1017" t="s">
        <v>1248</v>
      </c>
      <c r="AC97" s="1017" t="s">
        <v>6282</v>
      </c>
      <c r="AD97" s="1557" t="s">
        <v>10660</v>
      </c>
      <c r="AE97" s="1138" t="s">
        <v>6279</v>
      </c>
      <c r="AF97" s="1114">
        <f t="shared" si="2"/>
        <v>27</v>
      </c>
      <c r="AG97" s="191"/>
      <c r="AH97" s="191"/>
      <c r="AI97" s="191"/>
      <c r="AJ97" s="191"/>
    </row>
    <row r="98" spans="1:36" ht="77" customHeight="1">
      <c r="A98" s="92">
        <v>3097</v>
      </c>
      <c r="B98" s="1017" t="s">
        <v>174</v>
      </c>
      <c r="C98" s="1017" t="s">
        <v>732</v>
      </c>
      <c r="D98" s="1017" t="s">
        <v>8629</v>
      </c>
      <c r="E98" s="1017" t="s">
        <v>176</v>
      </c>
      <c r="F98" s="1026" t="s">
        <v>10662</v>
      </c>
      <c r="G98" s="1017" t="s">
        <v>5907</v>
      </c>
      <c r="H98" s="1017" t="s">
        <v>6274</v>
      </c>
      <c r="I98" s="1138" t="s">
        <v>10657</v>
      </c>
      <c r="J98" s="1017" t="s">
        <v>6275</v>
      </c>
      <c r="K98" s="1017" t="s">
        <v>6276</v>
      </c>
      <c r="L98" s="1063" t="s">
        <v>1357</v>
      </c>
      <c r="M98" s="1063" t="s">
        <v>5</v>
      </c>
      <c r="N98" s="1251" t="s">
        <v>6277</v>
      </c>
      <c r="O98" s="1081" t="s">
        <v>6278</v>
      </c>
      <c r="P98" s="1111">
        <v>39.8467215526438</v>
      </c>
      <c r="Q98" s="1111">
        <v>-75.211964959666702</v>
      </c>
      <c r="R98" s="1162"/>
      <c r="S98" s="1163"/>
      <c r="T98" s="1063"/>
      <c r="U98" s="1017" t="s">
        <v>8629</v>
      </c>
      <c r="V98" s="1161" t="s">
        <v>10659</v>
      </c>
      <c r="W98" s="1063" t="s">
        <v>1450</v>
      </c>
      <c r="X98" s="1017" t="s">
        <v>1451</v>
      </c>
      <c r="Y98" s="1063" t="s">
        <v>1452</v>
      </c>
      <c r="Z98" s="1059" t="s">
        <v>8379</v>
      </c>
      <c r="AA98" s="1077" t="s">
        <v>10663</v>
      </c>
      <c r="AB98" s="1017" t="s">
        <v>10664</v>
      </c>
      <c r="AC98" s="1017"/>
      <c r="AD98" s="1070" t="s">
        <v>10660</v>
      </c>
      <c r="AE98" s="1138" t="s">
        <v>6279</v>
      </c>
      <c r="AF98" s="1114">
        <f t="shared" ref="AF98:AF106" si="4">IF(LEN(TRIM(AD98))=0,0,LEN(TRIM(AD98))-LEN(SUBSTITUTE(AD98," ",""))+1)</f>
        <v>27</v>
      </c>
      <c r="AG98" s="191"/>
      <c r="AH98" s="191"/>
      <c r="AI98" s="191"/>
      <c r="AJ98" s="191"/>
    </row>
    <row r="99" spans="1:36" ht="73.5" customHeight="1">
      <c r="A99" s="92">
        <v>3098</v>
      </c>
      <c r="B99" s="65" t="s">
        <v>174</v>
      </c>
      <c r="C99" s="65" t="s">
        <v>732</v>
      </c>
      <c r="D99" s="65" t="s">
        <v>4813</v>
      </c>
      <c r="E99" s="65" t="s">
        <v>164</v>
      </c>
      <c r="F99" s="65" t="s">
        <v>6303</v>
      </c>
      <c r="G99" s="65" t="s">
        <v>5907</v>
      </c>
      <c r="H99" s="65" t="s">
        <v>5918</v>
      </c>
      <c r="I99" s="65" t="s">
        <v>6304</v>
      </c>
      <c r="J99" s="65" t="s">
        <v>6305</v>
      </c>
      <c r="K99" s="65" t="s">
        <v>4133</v>
      </c>
      <c r="L99" s="68" t="s">
        <v>831</v>
      </c>
      <c r="M99" s="68" t="s">
        <v>5</v>
      </c>
      <c r="N99" s="68">
        <v>26181</v>
      </c>
      <c r="O99" s="261" t="s">
        <v>6306</v>
      </c>
      <c r="P99" s="261">
        <v>39.266204607944502</v>
      </c>
      <c r="Q99" s="261">
        <v>-81.665644227720193</v>
      </c>
      <c r="R99" s="272">
        <v>1500</v>
      </c>
      <c r="S99" s="264"/>
      <c r="T99" s="68"/>
      <c r="U99" s="68" t="s">
        <v>4813</v>
      </c>
      <c r="V99" s="68" t="s">
        <v>6304</v>
      </c>
      <c r="W99" s="68" t="s">
        <v>4814</v>
      </c>
      <c r="X99" s="68" t="s">
        <v>4810</v>
      </c>
      <c r="Y99" s="68" t="s">
        <v>5</v>
      </c>
      <c r="Z99" s="58" t="s">
        <v>172</v>
      </c>
      <c r="AA99" s="107">
        <v>44780</v>
      </c>
      <c r="AB99" s="65" t="s">
        <v>6307</v>
      </c>
      <c r="AC99" s="68"/>
      <c r="AD99" s="100" t="s">
        <v>6308</v>
      </c>
      <c r="AE99" s="280" t="s">
        <v>6309</v>
      </c>
      <c r="AF99" s="191">
        <f t="shared" si="4"/>
        <v>28</v>
      </c>
      <c r="AG99" s="191"/>
      <c r="AH99" s="191"/>
      <c r="AI99" s="191"/>
      <c r="AJ99" s="191"/>
    </row>
    <row r="100" spans="1:36" ht="67.5" customHeight="1">
      <c r="A100" s="92">
        <v>3099</v>
      </c>
      <c r="B100" s="65" t="s">
        <v>198</v>
      </c>
      <c r="C100" s="65" t="s">
        <v>732</v>
      </c>
      <c r="D100" s="65" t="s">
        <v>8191</v>
      </c>
      <c r="E100" s="65" t="s">
        <v>176</v>
      </c>
      <c r="F100" s="68" t="s">
        <v>8191</v>
      </c>
      <c r="G100" s="65" t="s">
        <v>5941</v>
      </c>
      <c r="H100" s="65" t="s">
        <v>8250</v>
      </c>
      <c r="I100" s="302" t="s">
        <v>8192</v>
      </c>
      <c r="J100" s="65"/>
      <c r="K100" s="68" t="s">
        <v>8193</v>
      </c>
      <c r="L100" s="68" t="s">
        <v>755</v>
      </c>
      <c r="M100" s="68" t="s">
        <v>5</v>
      </c>
      <c r="N100" s="68"/>
      <c r="O100" s="117"/>
      <c r="P100" s="261">
        <v>29.7583686567861</v>
      </c>
      <c r="Q100" s="261">
        <v>-95.365656732564602</v>
      </c>
      <c r="R100" s="105"/>
      <c r="S100" s="394"/>
      <c r="T100" s="68"/>
      <c r="U100" s="68"/>
      <c r="V100" s="68"/>
      <c r="W100" s="68"/>
      <c r="X100" s="68"/>
      <c r="Y100" s="68"/>
      <c r="Z100" s="58" t="s">
        <v>7853</v>
      </c>
      <c r="AA100" s="107">
        <v>45560</v>
      </c>
      <c r="AB100" s="302" t="s">
        <v>6107</v>
      </c>
      <c r="AC100" s="68"/>
      <c r="AD100" s="100" t="s">
        <v>8229</v>
      </c>
      <c r="AE100" s="191"/>
      <c r="AF100" s="191">
        <f t="shared" si="4"/>
        <v>20</v>
      </c>
      <c r="AG100" s="191"/>
      <c r="AH100" s="191"/>
      <c r="AI100" s="191"/>
      <c r="AJ100" s="191"/>
    </row>
    <row r="101" spans="1:36" ht="84" customHeight="1">
      <c r="A101" s="92">
        <v>3100</v>
      </c>
      <c r="B101" s="1017" t="s">
        <v>392</v>
      </c>
      <c r="C101" s="1017" t="s">
        <v>732</v>
      </c>
      <c r="D101" s="1017" t="s">
        <v>10726</v>
      </c>
      <c r="E101" s="1017" t="s">
        <v>164</v>
      </c>
      <c r="F101" s="1026" t="s">
        <v>10727</v>
      </c>
      <c r="G101" s="1017" t="s">
        <v>5941</v>
      </c>
      <c r="H101" s="1017" t="s">
        <v>4355</v>
      </c>
      <c r="I101" s="1017" t="s">
        <v>10728</v>
      </c>
      <c r="J101" s="1058" t="s">
        <v>10729</v>
      </c>
      <c r="K101" s="1017" t="s">
        <v>10730</v>
      </c>
      <c r="L101" s="1017" t="s">
        <v>755</v>
      </c>
      <c r="M101" s="1017" t="s">
        <v>5</v>
      </c>
      <c r="N101" s="1017">
        <v>77523</v>
      </c>
      <c r="O101" s="1081"/>
      <c r="P101" s="1417">
        <v>29.754000000000001</v>
      </c>
      <c r="Q101" s="1060">
        <v>-94.885000000000005</v>
      </c>
      <c r="R101" s="1022"/>
      <c r="S101" s="1148">
        <v>200000</v>
      </c>
      <c r="T101" s="1063" t="s">
        <v>758</v>
      </c>
      <c r="U101" s="1427" t="s">
        <v>10731</v>
      </c>
      <c r="V101" s="1017" t="s">
        <v>10732</v>
      </c>
      <c r="W101" s="1017" t="s">
        <v>10733</v>
      </c>
      <c r="X101" s="1017"/>
      <c r="Y101" s="1017" t="s">
        <v>5977</v>
      </c>
      <c r="Z101" s="1059" t="s">
        <v>7932</v>
      </c>
      <c r="AA101" s="1113">
        <v>46063</v>
      </c>
      <c r="AB101" s="1138" t="s">
        <v>10734</v>
      </c>
      <c r="AC101" s="1077"/>
      <c r="AD101" s="1026" t="s">
        <v>10735</v>
      </c>
      <c r="AE101" s="1418"/>
      <c r="AF101" s="1114">
        <f t="shared" si="4"/>
        <v>31</v>
      </c>
      <c r="AG101" s="191"/>
      <c r="AH101" s="191"/>
      <c r="AI101" s="191"/>
      <c r="AJ101" s="191"/>
    </row>
    <row r="102" spans="1:36" ht="72.5" customHeight="1">
      <c r="A102" s="92">
        <v>3101</v>
      </c>
      <c r="B102" s="1017" t="s">
        <v>392</v>
      </c>
      <c r="C102" s="1017" t="s">
        <v>732</v>
      </c>
      <c r="D102" s="1017" t="s">
        <v>10746</v>
      </c>
      <c r="E102" s="1017" t="s">
        <v>164</v>
      </c>
      <c r="F102" s="1026" t="s">
        <v>10736</v>
      </c>
      <c r="G102" s="1026" t="s">
        <v>10737</v>
      </c>
      <c r="H102" s="1017" t="s">
        <v>10748</v>
      </c>
      <c r="I102" s="1017" t="s">
        <v>10738</v>
      </c>
      <c r="J102" s="1058" t="s">
        <v>10739</v>
      </c>
      <c r="K102" s="1017" t="s">
        <v>10740</v>
      </c>
      <c r="L102" s="1063" t="s">
        <v>772</v>
      </c>
      <c r="M102" s="1063" t="s">
        <v>5</v>
      </c>
      <c r="N102" s="1063">
        <v>70094</v>
      </c>
      <c r="O102" s="1081"/>
      <c r="P102" s="1058">
        <v>29.932500000000001</v>
      </c>
      <c r="Q102" s="1111">
        <v>-90.263999999999996</v>
      </c>
      <c r="R102" s="1085" t="s">
        <v>10741</v>
      </c>
      <c r="S102" s="1062">
        <v>100000</v>
      </c>
      <c r="T102" s="1063" t="s">
        <v>758</v>
      </c>
      <c r="U102" s="1017" t="s">
        <v>10742</v>
      </c>
      <c r="V102" s="1138" t="s">
        <v>10743</v>
      </c>
      <c r="W102" s="1063" t="s">
        <v>6175</v>
      </c>
      <c r="X102" s="1063"/>
      <c r="Y102" s="1063" t="s">
        <v>926</v>
      </c>
      <c r="Z102" s="1059" t="s">
        <v>7932</v>
      </c>
      <c r="AA102" s="1113">
        <v>46063</v>
      </c>
      <c r="AB102" s="1138" t="s">
        <v>10745</v>
      </c>
      <c r="AC102" s="1026" t="s">
        <v>10744</v>
      </c>
      <c r="AD102" s="1026" t="s">
        <v>10747</v>
      </c>
      <c r="AE102" s="1114"/>
      <c r="AF102" s="1114">
        <f t="shared" si="4"/>
        <v>25</v>
      </c>
      <c r="AG102" s="191"/>
      <c r="AH102" s="191"/>
      <c r="AI102" s="191"/>
      <c r="AJ102" s="191"/>
    </row>
    <row r="103" spans="1:36" ht="72.5" customHeight="1">
      <c r="A103" s="92">
        <v>3102</v>
      </c>
      <c r="B103" s="1017" t="s">
        <v>392</v>
      </c>
      <c r="C103" s="1017" t="s">
        <v>732</v>
      </c>
      <c r="D103" s="1017" t="s">
        <v>10746</v>
      </c>
      <c r="E103" s="1017" t="s">
        <v>164</v>
      </c>
      <c r="F103" s="1026" t="s">
        <v>10736</v>
      </c>
      <c r="G103" s="1026" t="s">
        <v>10737</v>
      </c>
      <c r="H103" s="1017" t="s">
        <v>10749</v>
      </c>
      <c r="I103" s="1017" t="s">
        <v>10738</v>
      </c>
      <c r="J103" s="1058" t="s">
        <v>10739</v>
      </c>
      <c r="K103" s="1017" t="s">
        <v>10740</v>
      </c>
      <c r="L103" s="1063" t="s">
        <v>772</v>
      </c>
      <c r="M103" s="1063" t="s">
        <v>5</v>
      </c>
      <c r="N103" s="1063">
        <v>70094</v>
      </c>
      <c r="O103" s="1081"/>
      <c r="P103" s="1058">
        <v>29.932500000000001</v>
      </c>
      <c r="Q103" s="1111">
        <v>-90.263999999999996</v>
      </c>
      <c r="R103" s="1085" t="s">
        <v>10741</v>
      </c>
      <c r="S103" s="1062">
        <v>40000</v>
      </c>
      <c r="T103" s="1063" t="s">
        <v>758</v>
      </c>
      <c r="U103" s="1017" t="s">
        <v>10742</v>
      </c>
      <c r="V103" s="1138" t="s">
        <v>10743</v>
      </c>
      <c r="W103" s="1063" t="s">
        <v>6175</v>
      </c>
      <c r="X103" s="1063"/>
      <c r="Y103" s="1063" t="s">
        <v>926</v>
      </c>
      <c r="Z103" s="1059" t="s">
        <v>7932</v>
      </c>
      <c r="AA103" s="1113">
        <v>46063</v>
      </c>
      <c r="AB103" s="1138" t="s">
        <v>10745</v>
      </c>
      <c r="AC103" s="1026" t="s">
        <v>10744</v>
      </c>
      <c r="AD103" s="1026" t="s">
        <v>10747</v>
      </c>
      <c r="AE103" s="1114"/>
      <c r="AF103" s="1114">
        <f t="shared" si="4"/>
        <v>25</v>
      </c>
      <c r="AG103" s="191"/>
      <c r="AH103" s="191"/>
      <c r="AI103" s="191"/>
      <c r="AJ103" s="191"/>
    </row>
    <row r="104" spans="1:36" ht="81" customHeight="1">
      <c r="A104" s="92">
        <v>3103</v>
      </c>
      <c r="B104" s="1017" t="s">
        <v>198</v>
      </c>
      <c r="C104" s="1017" t="s">
        <v>732</v>
      </c>
      <c r="D104" s="1017" t="s">
        <v>8184</v>
      </c>
      <c r="E104" s="1017" t="s">
        <v>164</v>
      </c>
      <c r="F104" s="1017" t="s">
        <v>8184</v>
      </c>
      <c r="G104" s="1017" t="s">
        <v>32</v>
      </c>
      <c r="H104" s="1017" t="s">
        <v>8247</v>
      </c>
      <c r="I104" s="1138" t="s">
        <v>8185</v>
      </c>
      <c r="J104" s="1017"/>
      <c r="K104" s="1063" t="s">
        <v>8186</v>
      </c>
      <c r="L104" s="1063" t="s">
        <v>720</v>
      </c>
      <c r="M104" s="1063" t="s">
        <v>5</v>
      </c>
      <c r="N104" s="1063"/>
      <c r="O104" s="1081"/>
      <c r="P104" s="1111">
        <v>34.7448251</v>
      </c>
      <c r="Q104" s="1111">
        <v>-87.667685599999999</v>
      </c>
      <c r="R104" s="1085" t="s">
        <v>8701</v>
      </c>
      <c r="S104" s="1062">
        <v>10000</v>
      </c>
      <c r="T104" s="1063" t="s">
        <v>959</v>
      </c>
      <c r="U104" s="1063"/>
      <c r="V104" s="1063"/>
      <c r="W104" s="1063"/>
      <c r="X104" s="1063"/>
      <c r="Y104" s="1063"/>
      <c r="Z104" s="1059" t="s">
        <v>10497</v>
      </c>
      <c r="AA104" s="1113" t="s">
        <v>10498</v>
      </c>
      <c r="AB104" s="1138" t="s">
        <v>6107</v>
      </c>
      <c r="AC104" s="1063" t="s">
        <v>10399</v>
      </c>
      <c r="AD104" s="1070" t="s">
        <v>8226</v>
      </c>
      <c r="AE104" s="1114"/>
      <c r="AF104" s="1114">
        <f t="shared" si="4"/>
        <v>20</v>
      </c>
      <c r="AG104" s="191"/>
      <c r="AH104" s="191"/>
      <c r="AI104" s="191"/>
      <c r="AJ104" s="191"/>
    </row>
    <row r="105" spans="1:36" ht="75.5" customHeight="1">
      <c r="A105" s="92">
        <v>3104</v>
      </c>
      <c r="B105" s="65" t="s">
        <v>161</v>
      </c>
      <c r="C105" s="65" t="s">
        <v>732</v>
      </c>
      <c r="D105" s="65" t="s">
        <v>6310</v>
      </c>
      <c r="E105" s="65" t="s">
        <v>164</v>
      </c>
      <c r="F105" s="65" t="s">
        <v>6310</v>
      </c>
      <c r="G105" s="65" t="s">
        <v>5907</v>
      </c>
      <c r="H105" s="65" t="s">
        <v>6311</v>
      </c>
      <c r="I105" s="65" t="s">
        <v>6312</v>
      </c>
      <c r="J105" s="65" t="s">
        <v>6313</v>
      </c>
      <c r="K105" s="65" t="s">
        <v>4520</v>
      </c>
      <c r="L105" s="68" t="s">
        <v>836</v>
      </c>
      <c r="M105" s="68" t="s">
        <v>5</v>
      </c>
      <c r="N105" s="68">
        <v>60201</v>
      </c>
      <c r="O105" s="117" t="s">
        <v>6314</v>
      </c>
      <c r="P105" s="89">
        <v>42.050554147766903</v>
      </c>
      <c r="Q105" s="89">
        <v>-87.684304686936002</v>
      </c>
      <c r="R105" s="269">
        <v>6</v>
      </c>
      <c r="S105" s="264">
        <v>1</v>
      </c>
      <c r="T105" s="68" t="s">
        <v>758</v>
      </c>
      <c r="U105" s="270" t="s">
        <v>6315</v>
      </c>
      <c r="V105" s="281" t="s">
        <v>6312</v>
      </c>
      <c r="W105" s="68" t="s">
        <v>4520</v>
      </c>
      <c r="X105" s="68" t="s">
        <v>836</v>
      </c>
      <c r="Y105" s="68" t="s">
        <v>5</v>
      </c>
      <c r="Z105" s="58" t="s">
        <v>172</v>
      </c>
      <c r="AA105" s="107">
        <v>44891</v>
      </c>
      <c r="AB105" s="58" t="s">
        <v>6316</v>
      </c>
      <c r="AC105" s="68"/>
      <c r="AD105" s="100" t="s">
        <v>6317</v>
      </c>
      <c r="AE105" s="213" t="s">
        <v>6312</v>
      </c>
      <c r="AF105" s="191">
        <f t="shared" si="4"/>
        <v>18</v>
      </c>
      <c r="AG105" s="191"/>
      <c r="AH105" s="191"/>
      <c r="AI105" s="191"/>
      <c r="AJ105" s="191"/>
    </row>
    <row r="106" spans="1:36" ht="71" customHeight="1">
      <c r="A106" s="92">
        <v>3105</v>
      </c>
      <c r="B106" s="1017" t="s">
        <v>198</v>
      </c>
      <c r="C106" s="1017" t="s">
        <v>732</v>
      </c>
      <c r="D106" s="1017" t="s">
        <v>6318</v>
      </c>
      <c r="E106" s="1017" t="s">
        <v>164</v>
      </c>
      <c r="F106" s="1017" t="s">
        <v>6318</v>
      </c>
      <c r="G106" s="1017" t="s">
        <v>5892</v>
      </c>
      <c r="H106" s="1017" t="s">
        <v>5893</v>
      </c>
      <c r="I106" s="1017" t="s">
        <v>6319</v>
      </c>
      <c r="J106" s="1017" t="s">
        <v>6320</v>
      </c>
      <c r="K106" s="1017" t="s">
        <v>6321</v>
      </c>
      <c r="L106" s="1063" t="s">
        <v>149</v>
      </c>
      <c r="M106" s="1063" t="s">
        <v>6</v>
      </c>
      <c r="N106" s="1063" t="s">
        <v>6322</v>
      </c>
      <c r="O106" s="1081"/>
      <c r="P106" s="1111">
        <v>45.389414520554098</v>
      </c>
      <c r="Q106" s="1111">
        <v>-72.780310229162197</v>
      </c>
      <c r="R106" s="1085">
        <v>250</v>
      </c>
      <c r="S106" s="1062">
        <v>25000</v>
      </c>
      <c r="T106" s="1063" t="s">
        <v>758</v>
      </c>
      <c r="U106" s="1017" t="s">
        <v>6323</v>
      </c>
      <c r="V106" s="1063" t="s">
        <v>6324</v>
      </c>
      <c r="W106" s="1541" t="s">
        <v>2067</v>
      </c>
      <c r="X106" s="1541" t="s">
        <v>6325</v>
      </c>
      <c r="Y106" s="1063" t="s">
        <v>963</v>
      </c>
      <c r="Z106" s="1059" t="s">
        <v>9201</v>
      </c>
      <c r="AA106" s="1113" t="s">
        <v>11061</v>
      </c>
      <c r="AB106" s="1017" t="s">
        <v>6319</v>
      </c>
      <c r="AC106" s="1063" t="s">
        <v>9770</v>
      </c>
      <c r="AD106" s="1070" t="s">
        <v>8208</v>
      </c>
      <c r="AE106" s="1114" t="s">
        <v>6326</v>
      </c>
      <c r="AF106" s="1114">
        <f t="shared" si="4"/>
        <v>25</v>
      </c>
      <c r="AG106" s="191"/>
      <c r="AH106" s="191"/>
      <c r="AI106" s="191"/>
      <c r="AJ106" s="191"/>
    </row>
    <row r="107" spans="1:36" ht="11.25" customHeight="1">
      <c r="R107" s="727"/>
      <c r="S107" s="728"/>
    </row>
    <row r="109" spans="1:36" ht="1" customHeight="1"/>
    <row r="110" spans="1:36" ht="5" customHeight="1"/>
    <row r="112" spans="1:36" ht="49" customHeight="1">
      <c r="A112" s="1650" t="s">
        <v>11396</v>
      </c>
      <c r="B112" s="1651"/>
      <c r="C112" s="1651"/>
      <c r="D112" s="1651"/>
    </row>
    <row r="113" spans="1:4" ht="55" customHeight="1">
      <c r="A113" s="1653" t="s">
        <v>11397</v>
      </c>
      <c r="B113" s="1653"/>
      <c r="C113" s="1653"/>
      <c r="D113" s="1653"/>
    </row>
  </sheetData>
  <mergeCells count="2">
    <mergeCell ref="A112:D112"/>
    <mergeCell ref="A113:D113"/>
  </mergeCells>
  <phoneticPr fontId="8" type="noConversion"/>
  <conditionalFormatting sqref="Q2:Q64 Q66:Q81 Q98:Q1048576">
    <cfRule type="cellIs" dxfId="16" priority="6" operator="greaterThan">
      <formula>1</formula>
    </cfRule>
  </conditionalFormatting>
  <conditionalFormatting sqref="Q97">
    <cfRule type="cellIs" dxfId="15" priority="1" operator="greaterThan">
      <formula>1</formula>
    </cfRule>
  </conditionalFormatting>
  <dataValidations count="9">
    <dataValidation type="list" allowBlank="1" showInputMessage="1" showErrorMessage="1" sqref="F66 F38:F40 F61:F62 F55:F59 F51:F52" xr:uid="{B6285F0D-5CC4-4AEB-B86E-3DF62AD929F8}">
      <formula1>IF(H38="Cathode",Cathode_Raw_Matl,IF(H38="Anode",Anode_Raw_Matl,IF(H38="Liquid electrolyte",Liquid_Electrolyte,IF(H38="Solid electrolyte",Solid_Electrolyte,IF(H38="Current collectors",Current_Collectors,"")))))</formula1>
    </dataValidation>
    <dataValidation type="list" allowBlank="1" showInputMessage="1" showErrorMessage="1" sqref="B38:B39 B60:B64" xr:uid="{DBD24024-1DFB-426C-BC02-51B44351D339}">
      <formula1>Status</formula1>
    </dataValidation>
    <dataValidation type="list" allowBlank="1" showInputMessage="1" showErrorMessage="1" sqref="C38:C39 C60:C64 C66" xr:uid="{398E9113-97FF-4E3B-ACE9-91B044D119E1}">
      <formula1>Supply_Chain_Segment</formula1>
    </dataValidation>
    <dataValidation type="list" allowBlank="1" showInputMessage="1" showErrorMessage="1" sqref="H38:H39 H64 H60" xr:uid="{4B5DC589-2E91-4E75-9DF2-020208E48957}">
      <formula1>IF(G38="Electrolyte (liquid)",Liquid_Electrolyte,IF(G38="Electrolyte (solid)",Solid_Electrolyte,IF(G38="Current collectors",Current_Collectors,IF(G38="Electrode materials",Electrode_Matls,IF(G38="Separators",Separators,IF(G38="Cell components", Cell,""))))))</formula1>
    </dataValidation>
    <dataValidation type="list" allowBlank="1" showInputMessage="1" showErrorMessage="1" sqref="G38:G39 G60:G62 G64" xr:uid="{60CFF94D-1242-48ED-A4C9-B69DF86C0EC0}">
      <formula1>Other_Comp_Type</formula1>
    </dataValidation>
    <dataValidation type="list" allowBlank="1" showInputMessage="1" showErrorMessage="1" sqref="G10 G61:G63 G52:G59" xr:uid="{C655A0DB-B1CB-4DE8-A796-D86D5D89DD9B}">
      <formula1>IF(#REF!="Housing",Housing_Type,IF(#REF!="Electrode materials",Electrode_Material,""))</formula1>
    </dataValidation>
    <dataValidation type="list" allowBlank="1" showInputMessage="1" showErrorMessage="1" sqref="H61:H63 H67 H72 H40:H41 H51:H59" xr:uid="{18E7B343-3945-4262-B2F5-AFFA6576FD1D}">
      <formula1>IF(G40="Cathode",Cathode_Raw_Matl,IF(G40="Anode",Anode_Raw_Matl,IF(G40="Liquid electrolyte",Liquid_Electrolyte,IF(G40="Solid electrolyte",Solid_Electrolyte,IF(G40="Current collectors",Current_Collectors,"")))))</formula1>
    </dataValidation>
    <dataValidation type="list" allowBlank="1" showInputMessage="1" showErrorMessage="1" sqref="H34" xr:uid="{F3E35C56-A140-4EAD-B519-12275ADFD8B9}">
      <formula1>IF(G34="Testing Equipment",Test_Equip,IF(G34="Service Equipment",Service_Equip,IF(G34="Manufacturing Equipment",Manuf_Equip,"")))</formula1>
    </dataValidation>
    <dataValidation type="list" allowBlank="1" showInputMessage="1" showErrorMessage="1" sqref="G34" xr:uid="{8A710EE0-FCC1-4ACC-BDE1-94165C18EE2D}">
      <formula1>Equip_Type</formula1>
    </dataValidation>
  </dataValidations>
  <hyperlinks>
    <hyperlink ref="AB21" r:id="rId1" location=":~:text=BASF%20has%20approximately%2016%2C700%20employees,environmental%20protection%20and%20social%20responsibility" display="https://www.basf.com/us/en/who-we-are/organization/locations/find-out-about-basf-in---/Louisiana/about-louisiana.html; https://www.basf.com/us/en/who-we-are.html#:~:text=BASF%20has%20approximately%2016%2C700%20employees,environmental%20protection%20and%20social%20responsibility." xr:uid="{45AD14AD-9899-45A0-AB40-84B06130D550}"/>
    <hyperlink ref="W21" r:id="rId2" xr:uid="{950F69FC-7786-4F10-B2C5-D31CAC3C50F0}"/>
    <hyperlink ref="X21" r:id="rId3" xr:uid="{9D0758A2-55D3-4BD1-A1FC-840EF4B81644}"/>
    <hyperlink ref="AB38" r:id="rId4" xr:uid="{C59AFBE6-A28C-44B5-8169-3012744CFBB3}"/>
    <hyperlink ref="O14" r:id="rId5" display="+1 519-337-8251" xr:uid="{433E563F-D774-4E0A-8A3A-08DD4FAF2636}"/>
    <hyperlink ref="I22" r:id="rId6" xr:uid="{619F0FD0-EED5-403E-9135-4C8AAD936AD5}"/>
    <hyperlink ref="V22" r:id="rId7" xr:uid="{9F0862FF-4003-4C10-8CE8-285DFBF4A49C}"/>
    <hyperlink ref="AE9" r:id="rId8" display="https://ampcera.com/" xr:uid="{C08947B6-1759-481B-9FDF-9970C5D7CB67}"/>
    <hyperlink ref="AE11" r:id="rId9" xr:uid="{8EC9857E-2304-4FF0-B7AD-B8BA2ACDC5BB}"/>
    <hyperlink ref="AE12" r:id="rId10" xr:uid="{E828F262-659C-44B2-8927-5D3D4D249B82}"/>
    <hyperlink ref="AE13" r:id="rId11" xr:uid="{70B3F7B8-C037-4FC9-B82B-72AA96D75B90}"/>
    <hyperlink ref="AE14" r:id="rId12" xr:uid="{41070ECC-B0F7-475F-B4C9-241284600573}"/>
    <hyperlink ref="AE22" r:id="rId13" xr:uid="{2C045BC2-87C1-40B7-8E4C-3C178FB3BD16}"/>
    <hyperlink ref="AE23" r:id="rId14" xr:uid="{6B4BDCC5-6724-4C77-8460-AEE0BA90977E}"/>
    <hyperlink ref="AE25" r:id="rId15" xr:uid="{078ABFCC-A47D-4CEB-AC3C-5925C49D11EC}"/>
    <hyperlink ref="AE34" r:id="rId16" xr:uid="{31CA2537-9D67-4A46-B96F-CD020DC594C6}"/>
    <hyperlink ref="AE37" r:id="rId17" display="https://daikin-america.com/" xr:uid="{3A20583A-ACFC-4798-A554-1D07C9CA49F4}"/>
    <hyperlink ref="AE38" r:id="rId18" xr:uid="{3936CF5E-61CF-468E-B997-B7540E30FBE5}"/>
    <hyperlink ref="AE40" r:id="rId19" xr:uid="{9B523193-9C3B-45F1-987C-4763DFB16BC0}"/>
    <hyperlink ref="AE43" r:id="rId20" xr:uid="{C2F5047F-6CAB-413D-B14B-556056D94424}"/>
    <hyperlink ref="AE45" r:id="rId21" display="https://www.enchem.net/eng/sub.php?menukey=489" xr:uid="{C135F79D-CC2C-4D24-B137-0582E2A0F3C5}"/>
    <hyperlink ref="AE50" r:id="rId22" display="https://www.enchem.net/eng/sub.php?menukey=489" xr:uid="{95F65467-57E0-4AD4-B93C-7865E4EE4D87}"/>
    <hyperlink ref="AE52" r:id="rId23" display="https://entek.com/" xr:uid="{220EA16A-65A4-4690-93DA-C821759AF30A}"/>
    <hyperlink ref="AE46" r:id="rId24" display="https://www.enchem.net/eng/sub.php?menukey=489" xr:uid="{C5F247AE-E414-48E4-93CF-87E5CE59F50C}"/>
    <hyperlink ref="AE47" r:id="rId25" display="https://www.enchem.net/eng/sub.php?menukey=489" xr:uid="{D6031C58-B7A9-45BE-B92D-E36E4BD57D49}"/>
    <hyperlink ref="AE48" r:id="rId26" display="https://www.enchem.net/eng/sub.php?menukey=489" xr:uid="{1070C39E-13F7-4D3A-A363-99A454F4C508}"/>
    <hyperlink ref="AE49" r:id="rId27" display="https://www.enchem.net/eng/sub.php?menukey=489" xr:uid="{69AF02B2-1ABC-4431-981D-3461C177A74B}"/>
    <hyperlink ref="AE53" r:id="rId28" display="https://entek.com/" xr:uid="{7A2E3149-07D5-4895-B05E-5A0F7503EE3A}"/>
    <hyperlink ref="AE54" r:id="rId29" display="https://entek.com/" xr:uid="{8F14A277-3DB0-4B6A-BBC4-42BEA8ED6C7C}"/>
    <hyperlink ref="AE60" r:id="rId30" display="https://halocarbon.com/" xr:uid="{D71E66F5-72F0-4BB3-8CB0-3FA0D4CD7DD2}"/>
    <hyperlink ref="AE61" r:id="rId31" display="https://www.honeywell.com/us/en/company/about-us" xr:uid="{E21F2250-C226-4AC8-B152-513955C6761D}"/>
    <hyperlink ref="AE64" r:id="rId32" display="https://www.huntsman.com/about" xr:uid="{D9556E03-59B7-4D61-B60B-3233903076DD}"/>
    <hyperlink ref="AE67" r:id="rId33" display="https://www.kouraglobal.com/" xr:uid="{6D18D03C-64DC-4E2E-99A0-29FC2DD35399}"/>
    <hyperlink ref="AE71" r:id="rId34" xr:uid="{06C63D75-82FC-4135-AF02-57F9986DA06A}"/>
    <hyperlink ref="AE75" r:id="rId35" display="https://microvast.com/" xr:uid="{7F28F87C-AF97-4166-AC0B-07C52B57C4F6}"/>
    <hyperlink ref="AE77" r:id="rId36" xr:uid="{15BB6D91-77F6-4715-8D0A-82C8C25968EE}"/>
    <hyperlink ref="AE85" r:id="rId37" xr:uid="{D7E5FBF0-AB08-4C20-8F61-AFEA72EA974C}"/>
    <hyperlink ref="AE86" r:id="rId38" display="https://www.ppgindustrialcoatings.com/en-US" xr:uid="{F9950911-1DEC-4626-9575-B1E4ABAD13CF}"/>
    <hyperlink ref="AE89" r:id="rId39" display="https://www.schlenk.com/" xr:uid="{928EDA32-AAED-4577-B670-D4FE8515E8DE}"/>
    <hyperlink ref="AE93" r:id="rId40" display="https://www.solidpowerbattery.com/" xr:uid="{8C5D399E-D1AD-425B-BB65-27D7A6446F12}"/>
    <hyperlink ref="AE97" r:id="rId41" xr:uid="{2C1CCB28-D970-4F91-B59E-68982401F8A7}"/>
    <hyperlink ref="AE98" r:id="rId42" xr:uid="{0AE7F9D7-9EBD-4405-B370-BF23816963C3}"/>
    <hyperlink ref="AE99" r:id="rId43" display="https://www.chemours.com/en" xr:uid="{EF83B46B-9C50-49CB-9E51-142B74CB7982}"/>
    <hyperlink ref="AE105" r:id="rId44" xr:uid="{A9CAB992-A2C1-48D1-AF40-522926DDC88D}"/>
    <hyperlink ref="I28" r:id="rId45" xr:uid="{E89DA438-9228-428E-9E56-9EDC574901CE}"/>
    <hyperlink ref="V28" r:id="rId46" xr:uid="{4D8C4FFC-C729-403D-8A29-4229E123BF7E}"/>
    <hyperlink ref="V42" r:id="rId47" xr:uid="{874CCC46-4EF3-D247-B54A-CA0A52CCED84}"/>
    <hyperlink ref="I66" r:id="rId48" xr:uid="{85675494-4280-4461-8A72-20B6EC2E7DFB}"/>
    <hyperlink ref="V66" r:id="rId49" xr:uid="{2F147663-0053-43CC-ADEE-D23283991DB7}"/>
    <hyperlink ref="I88" r:id="rId50" xr:uid="{2BB5F43F-B106-744D-8461-9CB799613101}"/>
    <hyperlink ref="I76" r:id="rId51" xr:uid="{BC5EE4A8-FA88-1948-B224-24806F61793C}"/>
    <hyperlink ref="AB76" r:id="rId52" xr:uid="{2137BEA5-1A31-D140-AF74-4C11C3E64F65}"/>
    <hyperlink ref="I78" r:id="rId53" xr:uid="{865B2649-F510-5341-8D28-B995F286A72A}"/>
    <hyperlink ref="AB78" r:id="rId54" xr:uid="{99727C2E-6954-8E4E-A640-75C9845496D1}"/>
    <hyperlink ref="I27" r:id="rId55" xr:uid="{53EE5D8F-C1B7-514C-B087-8568211F2C67}"/>
    <hyperlink ref="AB27" r:id="rId56" xr:uid="{2159C1C4-F774-A74E-963A-CC5B2E7BC46E}"/>
    <hyperlink ref="I104" r:id="rId57" xr:uid="{E4569D69-6A13-5843-83B4-71C88114AF7E}"/>
    <hyperlink ref="AB104" r:id="rId58" xr:uid="{AC43CFBB-1F2F-FD49-B275-5921969135B3}"/>
    <hyperlink ref="I63" r:id="rId59" xr:uid="{38B9ADD4-51DD-E641-9D4A-82444916B411}"/>
    <hyperlink ref="AB63" r:id="rId60" xr:uid="{3C56E422-912E-8841-AB63-FB566F39F258}"/>
    <hyperlink ref="I24" r:id="rId61" xr:uid="{2FEC64BB-7FC3-6444-82B8-BF154CD8B980}"/>
    <hyperlink ref="AB24" r:id="rId62" xr:uid="{93B19794-C8AF-8C4E-B135-356A5A32F525}"/>
    <hyperlink ref="I100" r:id="rId63" xr:uid="{622B0855-53E9-2440-9757-3EE0C11A1AEC}"/>
    <hyperlink ref="AB100" r:id="rId64" xr:uid="{DA21AF40-F801-3D42-84A9-189BE2F184A6}"/>
    <hyperlink ref="I92" r:id="rId65" xr:uid="{5F03944E-C3BC-7C40-8611-A80F53FEE6B6}"/>
    <hyperlink ref="AB92" r:id="rId66" xr:uid="{196A63E9-B75F-B445-954F-B8F199FBCE82}"/>
    <hyperlink ref="I73" r:id="rId67" xr:uid="{6B56AC30-BFA0-489F-A765-CB9B40348753}"/>
    <hyperlink ref="AH73" r:id="rId68" xr:uid="{1DC60CC6-3014-4909-BE9F-783D5EB9F4F3}"/>
    <hyperlink ref="I44" r:id="rId69" xr:uid="{1E605B30-FCF7-4ACF-9B55-7025BB7E3C67}"/>
    <hyperlink ref="I10" r:id="rId70" xr:uid="{A4DD5CE5-E4C0-44CA-8359-DD30971FAEF2}"/>
    <hyperlink ref="I15" r:id="rId71" xr:uid="{B247C58E-ACF3-473A-85D3-E4DC52D0BD2F}"/>
    <hyperlink ref="V15" r:id="rId72" xr:uid="{55D9567F-96AE-4E17-9CCC-05519AD61A44}"/>
    <hyperlink ref="AB15" r:id="rId73" xr:uid="{C78440BD-7B65-4A9B-B984-890E40530A86}"/>
    <hyperlink ref="I84" r:id="rId74" xr:uid="{52703D05-09EA-45AA-9CF1-563576D93CF1}"/>
    <hyperlink ref="AH35" r:id="rId75" xr:uid="{A3070567-3354-41C2-8C15-AF3A7A6B38A7}"/>
    <hyperlink ref="I65" r:id="rId76" xr:uid="{33EA722D-C6CC-42F1-86D5-BBB155B6F093}"/>
    <hyperlink ref="V65" r:id="rId77" xr:uid="{4AD795F9-C7C0-4EE2-AACF-E8DF570B5A55}"/>
    <hyperlink ref="AE2" r:id="rId78" display="https://www.3m.com/" xr:uid="{936F8681-51E8-4A12-8408-0291FC916246}"/>
    <hyperlink ref="AE5" r:id="rId79" display="https://www.adatech.com/" xr:uid="{E1B13935-B974-4DE2-A661-547CC1EB018A}"/>
    <hyperlink ref="I56" r:id="rId80" xr:uid="{E0B37A8B-ACA2-4D5C-A951-82958F13E0A1}"/>
    <hyperlink ref="I97" r:id="rId81" xr:uid="{01E2FAB0-00F9-47D8-8710-68D70AF507FB}"/>
    <hyperlink ref="V97" r:id="rId82" xr:uid="{F51F6895-0B21-4AE9-A2A8-0AAFD2677BEC}"/>
    <hyperlink ref="I98" r:id="rId83" xr:uid="{250C0CAC-1999-41E0-A63D-3B9138CD059E}"/>
    <hyperlink ref="V98" r:id="rId84" xr:uid="{5BC2E27E-3A7F-424D-89F7-59A1B63137A1}"/>
    <hyperlink ref="I55" r:id="rId85" xr:uid="{B4A62B28-0676-49DA-91AD-3EE5B4AFAA74}"/>
    <hyperlink ref="I74" r:id="rId86" xr:uid="{CA4B3B23-7D2B-4C3A-8769-0748616DE15E}"/>
    <hyperlink ref="AB74" r:id="rId87" xr:uid="{881037A9-425D-4BA0-B017-A07203E6216D}"/>
    <hyperlink ref="I29" r:id="rId88" xr:uid="{7D6C6DFF-EA82-4B15-B37F-0E41BF323774}"/>
    <hyperlink ref="V29" r:id="rId89" xr:uid="{BD351F69-B858-42E5-848C-0D917E850F93}"/>
    <hyperlink ref="AB101" r:id="rId90" xr:uid="{C10EBE85-BCC3-4ABF-B57E-21F06CE6CB3B}"/>
    <hyperlink ref="V102" r:id="rId91" xr:uid="{3882E229-B937-4C5A-AEDA-53C0588E9491}"/>
    <hyperlink ref="AB102" r:id="rId92" xr:uid="{C730A021-C611-45DC-8299-FF29B4626604}"/>
    <hyperlink ref="V103" r:id="rId93" xr:uid="{46E09FD3-BA76-4A7C-AF87-88FB0CF8797B}"/>
    <hyperlink ref="AB103" r:id="rId94" xr:uid="{57646886-4B2E-4655-9489-B7BDDA42D9B4}"/>
    <hyperlink ref="AB68" r:id="rId95" xr:uid="{8E668FAF-B7D8-4D72-9D64-D5B0EF821CB8}"/>
    <hyperlink ref="AE94" r:id="rId96" display="https://www.solidpowerbattery.com/" xr:uid="{ABC5B4BC-F7F6-7046-9234-6511E06405AC}"/>
    <hyperlink ref="AE95" r:id="rId97" display="https://www.solidpowerbattery.com/" xr:uid="{6990A4EA-8831-3348-ABBA-3BAC939B6A66}"/>
    <hyperlink ref="AE96" r:id="rId98" display="https://www.solidpowerbattery.com/" xr:uid="{5D8B8A5F-63BE-B349-BCE0-AAEBFAC1464B}"/>
    <hyperlink ref="I83" r:id="rId99" xr:uid="{AB3A7023-CD62-A642-8EF2-13C6A65CC280}"/>
  </hyperlinks>
  <pageMargins left="0.7" right="0.7" top="0.75" bottom="0.75" header="0.3" footer="0.3"/>
  <pageSetup orientation="portrait" r:id="rId100"/>
  <legacyDrawing r:id="rId101"/>
  <tableParts count="1">
    <tablePart r:id="rId10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FB334-2915-4C04-9D24-731B2C39C64D}">
  <sheetPr codeName="Sheet11">
    <tabColor theme="7" tint="-0.249977111117893"/>
  </sheetPr>
  <dimension ref="A1:XFD119"/>
  <sheetViews>
    <sheetView zoomScale="66" zoomScaleNormal="100" workbookViewId="0">
      <pane xSplit="5" ySplit="1" topLeftCell="K98" activePane="bottomRight" state="frozen"/>
      <selection pane="topRight" activeCell="F1" sqref="F1"/>
      <selection pane="bottomLeft" activeCell="A2" sqref="A2"/>
      <selection pane="bottomRight" activeCell="K103" sqref="K103"/>
    </sheetView>
  </sheetViews>
  <sheetFormatPr defaultColWidth="9.1796875" defaultRowHeight="11.25" customHeight="1"/>
  <cols>
    <col min="1" max="1" width="8.36328125" style="51" customWidth="1"/>
    <col min="2" max="2" width="14.1796875" style="9" customWidth="1"/>
    <col min="3" max="3" width="18.1796875" style="9" customWidth="1"/>
    <col min="4" max="4" width="19.81640625" style="11" customWidth="1"/>
    <col min="5" max="5" width="10" style="9" customWidth="1"/>
    <col min="6" max="6" width="16.6328125" style="6" customWidth="1"/>
    <col min="7" max="7" width="16" style="6" customWidth="1"/>
    <col min="8" max="8" width="16.6328125" style="9" customWidth="1"/>
    <col min="9" max="9" width="17.6328125" style="11" customWidth="1"/>
    <col min="10" max="10" width="17.36328125" style="5" customWidth="1"/>
    <col min="11" max="11" width="10.6328125" style="5" customWidth="1"/>
    <col min="12" max="12" width="11.453125" style="9" customWidth="1"/>
    <col min="13" max="13" width="13.453125" style="9" customWidth="1"/>
    <col min="14" max="14" width="10.1796875" style="9" customWidth="1"/>
    <col min="15" max="15" width="12.453125" style="9" customWidth="1"/>
    <col min="16" max="16" width="17.453125" style="6" customWidth="1"/>
    <col min="17" max="17" width="12" style="5" customWidth="1"/>
    <col min="18" max="18" width="19.81640625" style="55" bestFit="1" customWidth="1"/>
    <col min="19" max="19" width="8.453125" style="55" customWidth="1"/>
    <col min="20" max="20" width="10" style="6" customWidth="1"/>
    <col min="21" max="22" width="18.453125" style="6" customWidth="1"/>
    <col min="23" max="23" width="17.36328125" style="6" customWidth="1"/>
    <col min="24" max="24" width="10" style="9" customWidth="1"/>
    <col min="25" max="25" width="16" style="9" customWidth="1"/>
    <col min="26" max="26" width="8.1796875" style="9" customWidth="1"/>
    <col min="27" max="27" width="13.1796875" style="14" customWidth="1"/>
    <col min="28" max="28" width="64.36328125" style="64" customWidth="1"/>
    <col min="29" max="29" width="27" style="6" customWidth="1"/>
    <col min="30" max="30" width="54.1796875" style="6" customWidth="1"/>
    <col min="31" max="31" width="39.1796875" style="6" customWidth="1"/>
    <col min="32" max="32" width="12.6328125" style="6" customWidth="1"/>
    <col min="33" max="33" width="15.36328125" style="6" customWidth="1"/>
    <col min="34" max="34" width="14.6328125" style="6" customWidth="1"/>
    <col min="35" max="35" width="13.453125" style="6" customWidth="1"/>
    <col min="36" max="36" width="28.6328125" style="6" customWidth="1"/>
    <col min="37" max="16384" width="9.1796875" style="6"/>
  </cols>
  <sheetData>
    <row r="1" spans="1:36" s="54" customFormat="1" ht="33.75" customHeight="1">
      <c r="A1" s="135" t="s">
        <v>113</v>
      </c>
      <c r="B1" s="136" t="s">
        <v>133</v>
      </c>
      <c r="C1" s="136" t="s">
        <v>4</v>
      </c>
      <c r="D1" s="110" t="s">
        <v>112</v>
      </c>
      <c r="E1" s="136" t="s">
        <v>134</v>
      </c>
      <c r="F1" s="136" t="s">
        <v>116</v>
      </c>
      <c r="G1" s="136" t="s">
        <v>135</v>
      </c>
      <c r="H1" s="110" t="s">
        <v>132</v>
      </c>
      <c r="I1" s="110" t="s">
        <v>136</v>
      </c>
      <c r="J1" s="137" t="s">
        <v>137</v>
      </c>
      <c r="K1" s="137" t="s">
        <v>117</v>
      </c>
      <c r="L1" s="110" t="s">
        <v>118</v>
      </c>
      <c r="M1" s="136" t="s">
        <v>119</v>
      </c>
      <c r="N1" s="136" t="s">
        <v>138</v>
      </c>
      <c r="O1" s="136" t="s">
        <v>139</v>
      </c>
      <c r="P1" s="136" t="s">
        <v>140</v>
      </c>
      <c r="Q1" s="136" t="s">
        <v>141</v>
      </c>
      <c r="R1" s="114" t="s">
        <v>142</v>
      </c>
      <c r="S1" s="114" t="s">
        <v>122</v>
      </c>
      <c r="T1" s="110" t="s">
        <v>143</v>
      </c>
      <c r="U1" s="136" t="s">
        <v>144</v>
      </c>
      <c r="V1" s="136" t="s">
        <v>145</v>
      </c>
      <c r="W1" s="136" t="s">
        <v>146</v>
      </c>
      <c r="X1" s="110" t="s">
        <v>147</v>
      </c>
      <c r="Y1" s="136" t="s">
        <v>148</v>
      </c>
      <c r="Z1" s="136" t="s">
        <v>149</v>
      </c>
      <c r="AA1" s="138" t="s">
        <v>150</v>
      </c>
      <c r="AB1" s="136" t="s">
        <v>151</v>
      </c>
      <c r="AC1" s="136" t="s">
        <v>154</v>
      </c>
      <c r="AD1" s="288" t="s">
        <v>152</v>
      </c>
      <c r="AE1" s="121" t="s">
        <v>158</v>
      </c>
      <c r="AF1" s="121" t="s">
        <v>153</v>
      </c>
      <c r="AG1" s="136" t="s">
        <v>155</v>
      </c>
      <c r="AH1" s="136" t="s">
        <v>6414</v>
      </c>
      <c r="AI1" s="136" t="s">
        <v>157</v>
      </c>
      <c r="AJ1" s="136" t="s">
        <v>6432</v>
      </c>
    </row>
    <row r="2" spans="1:36" s="385" customFormat="1" ht="116">
      <c r="A2" s="61">
        <v>4001</v>
      </c>
      <c r="B2" s="1016" t="s">
        <v>174</v>
      </c>
      <c r="C2" s="1016" t="s">
        <v>732</v>
      </c>
      <c r="D2" s="1348" t="s">
        <v>9749</v>
      </c>
      <c r="E2" s="1071" t="s">
        <v>164</v>
      </c>
      <c r="F2" s="1348" t="s">
        <v>9749</v>
      </c>
      <c r="G2" s="1017" t="s">
        <v>1540</v>
      </c>
      <c r="H2" s="1016" t="s">
        <v>1544</v>
      </c>
      <c r="I2" s="1017" t="s">
        <v>1545</v>
      </c>
      <c r="J2" s="1017" t="s">
        <v>1546</v>
      </c>
      <c r="K2" s="1017" t="s">
        <v>1547</v>
      </c>
      <c r="L2" s="1016" t="s">
        <v>804</v>
      </c>
      <c r="M2" s="1016" t="s">
        <v>5</v>
      </c>
      <c r="N2" s="1016">
        <v>46013</v>
      </c>
      <c r="O2" s="1016" t="s">
        <v>1548</v>
      </c>
      <c r="P2" s="1060">
        <v>40.040127158277102</v>
      </c>
      <c r="Q2" s="1060">
        <v>-85.728121531397605</v>
      </c>
      <c r="R2" s="1135">
        <v>106</v>
      </c>
      <c r="S2" s="1080"/>
      <c r="T2" s="1017"/>
      <c r="U2" s="1017" t="s">
        <v>9749</v>
      </c>
      <c r="V2" s="1017" t="s">
        <v>1545</v>
      </c>
      <c r="W2" s="1017" t="s">
        <v>1549</v>
      </c>
      <c r="X2" s="1016" t="s">
        <v>182</v>
      </c>
      <c r="Y2" s="1016" t="s">
        <v>5</v>
      </c>
      <c r="Z2" s="1016" t="s">
        <v>172</v>
      </c>
      <c r="AA2" s="1025" t="s">
        <v>9751</v>
      </c>
      <c r="AB2" s="1081" t="s">
        <v>1550</v>
      </c>
      <c r="AC2" s="1017" t="s">
        <v>9750</v>
      </c>
      <c r="AD2" s="1137" t="s">
        <v>1551</v>
      </c>
      <c r="AE2" s="1138" t="s">
        <v>1545</v>
      </c>
      <c r="AF2" s="1083">
        <f t="shared" ref="AF2:AF33" si="0">IF(LEN(TRIM(AD2))=0,0,LEN(TRIM(AD2))-LEN(SUBSTITUTE(AD2," ",""))+1)</f>
        <v>22</v>
      </c>
      <c r="AG2" s="13"/>
      <c r="AH2" s="13"/>
      <c r="AI2" s="13"/>
      <c r="AJ2" s="13"/>
    </row>
    <row r="3" spans="1:36" s="458" customFormat="1" ht="58">
      <c r="A3" s="61">
        <v>4002</v>
      </c>
      <c r="B3" s="47" t="s">
        <v>174</v>
      </c>
      <c r="C3" s="47" t="s">
        <v>732</v>
      </c>
      <c r="D3" s="100" t="s">
        <v>1507</v>
      </c>
      <c r="E3" s="47" t="s">
        <v>164</v>
      </c>
      <c r="F3" s="100" t="s">
        <v>1508</v>
      </c>
      <c r="G3" s="100" t="s">
        <v>1497</v>
      </c>
      <c r="H3" s="100" t="s">
        <v>1131</v>
      </c>
      <c r="I3" s="162" t="s">
        <v>1509</v>
      </c>
      <c r="J3" s="100" t="s">
        <v>885</v>
      </c>
      <c r="K3" s="100" t="s">
        <v>886</v>
      </c>
      <c r="L3" s="99" t="s">
        <v>436</v>
      </c>
      <c r="M3" s="99" t="s">
        <v>5</v>
      </c>
      <c r="N3" s="99">
        <v>48377</v>
      </c>
      <c r="O3" s="99" t="s">
        <v>1510</v>
      </c>
      <c r="P3" s="89">
        <v>42.490551826460603</v>
      </c>
      <c r="Q3" s="89">
        <v>-83.487059742135301</v>
      </c>
      <c r="R3" s="141">
        <v>493</v>
      </c>
      <c r="S3" s="100">
        <v>0.96899999999999997</v>
      </c>
      <c r="T3" s="100" t="s">
        <v>822</v>
      </c>
      <c r="U3" s="100" t="s">
        <v>1511</v>
      </c>
      <c r="V3" s="100" t="s">
        <v>1509</v>
      </c>
      <c r="W3" s="100" t="s">
        <v>1512</v>
      </c>
      <c r="X3" s="99" t="s">
        <v>1513</v>
      </c>
      <c r="Y3" s="99" t="s">
        <v>1091</v>
      </c>
      <c r="Z3" s="139" t="s">
        <v>172</v>
      </c>
      <c r="AA3" s="403">
        <v>44781</v>
      </c>
      <c r="AB3" s="100" t="s">
        <v>1514</v>
      </c>
      <c r="AC3" s="65"/>
      <c r="AD3" s="287" t="s">
        <v>1515</v>
      </c>
      <c r="AE3" s="213" t="s">
        <v>1509</v>
      </c>
      <c r="AF3" s="13">
        <f t="shared" si="0"/>
        <v>29</v>
      </c>
      <c r="AG3" s="13"/>
      <c r="AH3" s="13"/>
      <c r="AI3" s="13"/>
      <c r="AJ3" s="386"/>
    </row>
    <row r="4" spans="1:36" s="11" customFormat="1" ht="126" customHeight="1">
      <c r="A4" s="61">
        <v>4003</v>
      </c>
      <c r="B4" s="449" t="s">
        <v>174</v>
      </c>
      <c r="C4" s="449" t="s">
        <v>732</v>
      </c>
      <c r="D4" s="231" t="s">
        <v>1516</v>
      </c>
      <c r="E4" s="449" t="s">
        <v>176</v>
      </c>
      <c r="F4" s="231" t="s">
        <v>1516</v>
      </c>
      <c r="G4" s="231" t="s">
        <v>1497</v>
      </c>
      <c r="H4" s="449" t="s">
        <v>1498</v>
      </c>
      <c r="I4" s="231" t="s">
        <v>1517</v>
      </c>
      <c r="J4" s="231" t="s">
        <v>1518</v>
      </c>
      <c r="K4" s="231" t="s">
        <v>1519</v>
      </c>
      <c r="L4" s="449" t="s">
        <v>723</v>
      </c>
      <c r="M4" s="449" t="s">
        <v>5</v>
      </c>
      <c r="N4" s="449">
        <v>80503</v>
      </c>
      <c r="O4" s="449"/>
      <c r="P4" s="230">
        <v>40.138801714428702</v>
      </c>
      <c r="Q4" s="230">
        <v>-105.141052274996</v>
      </c>
      <c r="R4" s="450">
        <v>100</v>
      </c>
      <c r="S4" s="451"/>
      <c r="T4" s="231"/>
      <c r="U4" s="231" t="s">
        <v>1520</v>
      </c>
      <c r="V4" s="231" t="s">
        <v>1521</v>
      </c>
      <c r="W4" s="231" t="s">
        <v>1522</v>
      </c>
      <c r="X4" s="449" t="s">
        <v>1300</v>
      </c>
      <c r="Y4" s="449" t="s">
        <v>5</v>
      </c>
      <c r="Z4" s="452" t="s">
        <v>172</v>
      </c>
      <c r="AA4" s="447">
        <v>45339</v>
      </c>
      <c r="AB4" s="453" t="s">
        <v>313</v>
      </c>
      <c r="AC4" s="231"/>
      <c r="AD4" s="303" t="s">
        <v>1523</v>
      </c>
      <c r="AE4" s="454"/>
      <c r="AF4" s="455">
        <f t="shared" si="0"/>
        <v>23</v>
      </c>
      <c r="AG4" s="456" t="s">
        <v>1524</v>
      </c>
      <c r="AH4" s="457" t="s">
        <v>1525</v>
      </c>
      <c r="AI4" s="455"/>
      <c r="AJ4" s="455"/>
    </row>
    <row r="5" spans="1:36" s="11" customFormat="1" ht="87.75" customHeight="1">
      <c r="A5" s="61">
        <v>4004</v>
      </c>
      <c r="B5" s="47" t="s">
        <v>174</v>
      </c>
      <c r="C5" s="47" t="s">
        <v>732</v>
      </c>
      <c r="D5" s="512" t="s">
        <v>6446</v>
      </c>
      <c r="E5" s="58" t="s">
        <v>176</v>
      </c>
      <c r="F5" s="18" t="s">
        <v>6446</v>
      </c>
      <c r="G5" s="18" t="s">
        <v>7766</v>
      </c>
      <c r="H5" s="58" t="s">
        <v>7999</v>
      </c>
      <c r="I5" s="778" t="s">
        <v>6447</v>
      </c>
      <c r="J5" s="7" t="s">
        <v>6448</v>
      </c>
      <c r="K5" s="68" t="s">
        <v>6449</v>
      </c>
      <c r="L5" s="58" t="s">
        <v>436</v>
      </c>
      <c r="M5" s="58" t="s">
        <v>5</v>
      </c>
      <c r="N5" s="58">
        <v>48617</v>
      </c>
      <c r="O5" s="58" t="s">
        <v>6450</v>
      </c>
      <c r="P5" s="18">
        <v>43.845833612210299</v>
      </c>
      <c r="Q5" s="68">
        <v>-84.758957303652394</v>
      </c>
      <c r="R5" s="513">
        <v>50</v>
      </c>
      <c r="S5" s="513"/>
      <c r="T5" s="18"/>
      <c r="U5" s="512" t="s">
        <v>6446</v>
      </c>
      <c r="V5" s="396" t="s">
        <v>6447</v>
      </c>
      <c r="W5" s="18" t="s">
        <v>6449</v>
      </c>
      <c r="X5" s="58" t="s">
        <v>436</v>
      </c>
      <c r="Y5" s="58" t="s">
        <v>5</v>
      </c>
      <c r="Z5" s="58" t="s">
        <v>312</v>
      </c>
      <c r="AA5" s="90">
        <v>45475</v>
      </c>
      <c r="AB5" s="514" t="s">
        <v>6447</v>
      </c>
      <c r="AC5" s="18"/>
      <c r="AD5" s="347" t="s">
        <v>8047</v>
      </c>
      <c r="AE5" s="396" t="s">
        <v>6447</v>
      </c>
      <c r="AF5" s="100">
        <f t="shared" si="0"/>
        <v>24</v>
      </c>
      <c r="AG5" s="18"/>
      <c r="AH5" s="18"/>
      <c r="AI5" s="18"/>
      <c r="AJ5" s="13"/>
    </row>
    <row r="6" spans="1:36" s="11" customFormat="1" ht="74.5" customHeight="1">
      <c r="A6" s="61">
        <v>4005</v>
      </c>
      <c r="B6" s="1028" t="s">
        <v>9759</v>
      </c>
      <c r="C6" s="1028" t="s">
        <v>2244</v>
      </c>
      <c r="D6" s="1029" t="s">
        <v>9034</v>
      </c>
      <c r="E6" s="1028"/>
      <c r="F6" s="1029" t="s">
        <v>9035</v>
      </c>
      <c r="G6" s="1029" t="s">
        <v>2270</v>
      </c>
      <c r="H6" s="1028" t="s">
        <v>2271</v>
      </c>
      <c r="I6" s="1029" t="s">
        <v>9036</v>
      </c>
      <c r="J6" s="1029" t="s">
        <v>9037</v>
      </c>
      <c r="K6" s="1029" t="s">
        <v>9038</v>
      </c>
      <c r="L6" s="1028" t="s">
        <v>1418</v>
      </c>
      <c r="M6" s="1028" t="s">
        <v>5</v>
      </c>
      <c r="N6" s="1028">
        <v>34997</v>
      </c>
      <c r="O6" s="1028" t="s">
        <v>9039</v>
      </c>
      <c r="P6" s="1195">
        <v>27.155752931433302</v>
      </c>
      <c r="Q6" s="1195">
        <v>-80.217023200844196</v>
      </c>
      <c r="R6" s="1213">
        <v>50</v>
      </c>
      <c r="S6" s="1213"/>
      <c r="T6" s="1214"/>
      <c r="U6" s="1029" t="s">
        <v>9035</v>
      </c>
      <c r="V6" s="1215" t="s">
        <v>9040</v>
      </c>
      <c r="W6" s="1029" t="s">
        <v>9038</v>
      </c>
      <c r="X6" s="1028" t="s">
        <v>1418</v>
      </c>
      <c r="Y6" s="1028" t="s">
        <v>5</v>
      </c>
      <c r="Z6" s="1028" t="s">
        <v>9201</v>
      </c>
      <c r="AA6" s="1036" t="s">
        <v>9832</v>
      </c>
      <c r="AB6" s="1210" t="s">
        <v>9833</v>
      </c>
      <c r="AC6" s="1029" t="s">
        <v>9834</v>
      </c>
      <c r="AD6" s="1204" t="s">
        <v>9041</v>
      </c>
      <c r="AE6" s="1216"/>
      <c r="AF6" s="1200">
        <f t="shared" si="0"/>
        <v>26</v>
      </c>
      <c r="AG6" s="13"/>
      <c r="AH6" s="13"/>
      <c r="AI6" s="13"/>
      <c r="AJ6" s="13"/>
    </row>
    <row r="7" spans="1:36" s="11" customFormat="1" ht="84.75" customHeight="1">
      <c r="A7" s="61">
        <v>4006</v>
      </c>
      <c r="B7" s="1016" t="s">
        <v>174</v>
      </c>
      <c r="C7" s="1016" t="s">
        <v>732</v>
      </c>
      <c r="D7" s="1017" t="s">
        <v>1526</v>
      </c>
      <c r="E7" s="1071" t="s">
        <v>164</v>
      </c>
      <c r="F7" s="1017" t="s">
        <v>1539</v>
      </c>
      <c r="G7" s="1017" t="s">
        <v>1540</v>
      </c>
      <c r="H7" s="1016" t="s">
        <v>874</v>
      </c>
      <c r="I7" s="1070" t="s">
        <v>1528</v>
      </c>
      <c r="J7" s="1017" t="s">
        <v>1541</v>
      </c>
      <c r="K7" s="1017" t="s">
        <v>1542</v>
      </c>
      <c r="L7" s="1016" t="s">
        <v>308</v>
      </c>
      <c r="M7" s="1016" t="s">
        <v>5</v>
      </c>
      <c r="N7" s="1016">
        <v>37167</v>
      </c>
      <c r="O7" s="1016" t="s">
        <v>1543</v>
      </c>
      <c r="P7" s="1060">
        <v>35.960161911556398</v>
      </c>
      <c r="Q7" s="1060">
        <v>-86.483048188817307</v>
      </c>
      <c r="R7" s="1135">
        <v>350</v>
      </c>
      <c r="S7" s="1135">
        <v>3</v>
      </c>
      <c r="T7" s="1017" t="s">
        <v>822</v>
      </c>
      <c r="U7" s="1017" t="s">
        <v>1526</v>
      </c>
      <c r="V7" s="1017" t="s">
        <v>1528</v>
      </c>
      <c r="W7" s="1017" t="s">
        <v>1533</v>
      </c>
      <c r="X7" s="1016" t="s">
        <v>1534</v>
      </c>
      <c r="Y7" s="1025" t="s">
        <v>926</v>
      </c>
      <c r="Z7" s="1016" t="s">
        <v>8379</v>
      </c>
      <c r="AA7" s="1025" t="s">
        <v>9747</v>
      </c>
      <c r="AB7" s="1081" t="s">
        <v>9746</v>
      </c>
      <c r="AC7" s="1017" t="s">
        <v>11398</v>
      </c>
      <c r="AD7" s="1182" t="s">
        <v>10270</v>
      </c>
      <c r="AE7" s="1138" t="s">
        <v>1535</v>
      </c>
      <c r="AF7" s="1083">
        <f t="shared" si="0"/>
        <v>32</v>
      </c>
      <c r="AG7" s="13"/>
      <c r="AH7" s="13"/>
      <c r="AI7" s="13"/>
      <c r="AJ7" s="13"/>
    </row>
    <row r="8" spans="1:36" s="11" customFormat="1" ht="116">
      <c r="A8" s="61">
        <v>4007</v>
      </c>
      <c r="B8" s="1171" t="s">
        <v>392</v>
      </c>
      <c r="C8" s="1171" t="s">
        <v>732</v>
      </c>
      <c r="D8" s="1348" t="s">
        <v>1526</v>
      </c>
      <c r="E8" s="1071" t="s">
        <v>164</v>
      </c>
      <c r="F8" s="1166" t="s">
        <v>1536</v>
      </c>
      <c r="G8" s="1017" t="s">
        <v>1497</v>
      </c>
      <c r="H8" s="1016" t="s">
        <v>1498</v>
      </c>
      <c r="I8" s="1070" t="s">
        <v>1528</v>
      </c>
      <c r="J8" s="1166" t="s">
        <v>1537</v>
      </c>
      <c r="K8" s="1166" t="s">
        <v>1538</v>
      </c>
      <c r="L8" s="1171" t="s">
        <v>786</v>
      </c>
      <c r="M8" s="1171" t="s">
        <v>5</v>
      </c>
      <c r="N8" s="1171"/>
      <c r="O8" s="1016"/>
      <c r="P8" s="1060">
        <v>34.195189633732397</v>
      </c>
      <c r="Q8" s="1060">
        <v>-79.762674752288305</v>
      </c>
      <c r="R8" s="1135" t="s">
        <v>8736</v>
      </c>
      <c r="S8" s="1135">
        <v>30</v>
      </c>
      <c r="T8" s="1017" t="s">
        <v>822</v>
      </c>
      <c r="U8" s="1166" t="s">
        <v>1526</v>
      </c>
      <c r="V8" s="1166" t="s">
        <v>1528</v>
      </c>
      <c r="W8" s="1166" t="s">
        <v>1533</v>
      </c>
      <c r="X8" s="1171" t="s">
        <v>1534</v>
      </c>
      <c r="Y8" s="1356" t="s">
        <v>926</v>
      </c>
      <c r="Z8" s="1016" t="s">
        <v>8379</v>
      </c>
      <c r="AA8" s="1025" t="s">
        <v>9743</v>
      </c>
      <c r="AB8" s="1358" t="s">
        <v>9742</v>
      </c>
      <c r="AC8" s="1017" t="s">
        <v>11037</v>
      </c>
      <c r="AD8" s="1182" t="s">
        <v>10270</v>
      </c>
      <c r="AE8" s="1138" t="s">
        <v>1535</v>
      </c>
      <c r="AF8" s="1083">
        <f t="shared" si="0"/>
        <v>32</v>
      </c>
      <c r="AG8" s="13"/>
      <c r="AH8" s="13"/>
      <c r="AI8" s="13"/>
      <c r="AJ8" s="13"/>
    </row>
    <row r="9" spans="1:36" s="11" customFormat="1" ht="129.75" customHeight="1">
      <c r="A9" s="61">
        <v>4008</v>
      </c>
      <c r="B9" s="1016" t="s">
        <v>9739</v>
      </c>
      <c r="C9" s="1016" t="s">
        <v>732</v>
      </c>
      <c r="D9" s="1017" t="s">
        <v>1526</v>
      </c>
      <c r="E9" s="1016" t="s">
        <v>164</v>
      </c>
      <c r="F9" s="1017" t="s">
        <v>1527</v>
      </c>
      <c r="G9" s="1017" t="s">
        <v>1497</v>
      </c>
      <c r="H9" s="1016" t="s">
        <v>874</v>
      </c>
      <c r="I9" s="1017" t="s">
        <v>1528</v>
      </c>
      <c r="J9" s="1017" t="s">
        <v>1529</v>
      </c>
      <c r="K9" s="1017" t="s">
        <v>1530</v>
      </c>
      <c r="L9" s="1016" t="s">
        <v>878</v>
      </c>
      <c r="M9" s="1016" t="s">
        <v>5</v>
      </c>
      <c r="N9" s="1016">
        <v>42101</v>
      </c>
      <c r="O9" s="1016" t="s">
        <v>1531</v>
      </c>
      <c r="P9" s="1060">
        <v>37.04</v>
      </c>
      <c r="Q9" s="1180">
        <v>-86.3</v>
      </c>
      <c r="R9" s="1135" t="s">
        <v>8737</v>
      </c>
      <c r="S9" s="1135">
        <v>30</v>
      </c>
      <c r="T9" s="1181" t="s">
        <v>822</v>
      </c>
      <c r="U9" s="1017" t="s">
        <v>1532</v>
      </c>
      <c r="V9" s="1017" t="s">
        <v>9740</v>
      </c>
      <c r="W9" s="1017" t="s">
        <v>1533</v>
      </c>
      <c r="X9" s="1016" t="s">
        <v>1534</v>
      </c>
      <c r="Y9" s="1025" t="s">
        <v>926</v>
      </c>
      <c r="Z9" s="1016" t="s">
        <v>8379</v>
      </c>
      <c r="AA9" s="1025" t="s">
        <v>9741</v>
      </c>
      <c r="AB9" s="1026" t="s">
        <v>9745</v>
      </c>
      <c r="AC9" s="1017" t="s">
        <v>9744</v>
      </c>
      <c r="AD9" s="1182" t="s">
        <v>10270</v>
      </c>
      <c r="AE9" s="1138" t="s">
        <v>1535</v>
      </c>
      <c r="AF9" s="1083">
        <f t="shared" si="0"/>
        <v>32</v>
      </c>
      <c r="AG9" s="13"/>
      <c r="AH9" s="13"/>
      <c r="AI9" s="13"/>
      <c r="AJ9" s="13"/>
    </row>
    <row r="10" spans="1:36" s="11" customFormat="1" ht="87">
      <c r="A10" s="61">
        <v>4009</v>
      </c>
      <c r="B10" s="47" t="s">
        <v>161</v>
      </c>
      <c r="C10" s="47" t="s">
        <v>732</v>
      </c>
      <c r="D10" t="s">
        <v>8331</v>
      </c>
      <c r="E10" s="47" t="s">
        <v>164</v>
      </c>
      <c r="F10" s="65" t="s">
        <v>8332</v>
      </c>
      <c r="G10" s="65" t="s">
        <v>2031</v>
      </c>
      <c r="H10" s="805" t="s">
        <v>8970</v>
      </c>
      <c r="I10" s="395" t="s">
        <v>8333</v>
      </c>
      <c r="J10" s="65" t="s">
        <v>8334</v>
      </c>
      <c r="K10" s="65" t="s">
        <v>5322</v>
      </c>
      <c r="L10" s="47" t="s">
        <v>959</v>
      </c>
      <c r="M10" s="47" t="s">
        <v>5</v>
      </c>
      <c r="N10" s="47">
        <v>59718</v>
      </c>
      <c r="O10" s="47" t="s">
        <v>8335</v>
      </c>
      <c r="P10" s="89">
        <v>45.669673616206701</v>
      </c>
      <c r="Q10" s="89">
        <v>-111.065957161491</v>
      </c>
      <c r="R10" s="132">
        <v>50</v>
      </c>
      <c r="S10" s="132"/>
      <c r="T10" s="65"/>
      <c r="U10" s="805" t="s">
        <v>8331</v>
      </c>
      <c r="V10" s="395" t="s">
        <v>8333</v>
      </c>
      <c r="W10" s="65" t="s">
        <v>1670</v>
      </c>
      <c r="X10" s="47" t="s">
        <v>487</v>
      </c>
      <c r="Y10" s="47" t="s">
        <v>5</v>
      </c>
      <c r="Z10" s="47" t="s">
        <v>7932</v>
      </c>
      <c r="AA10" s="59">
        <v>45584</v>
      </c>
      <c r="AB10" s="65" t="s">
        <v>8336</v>
      </c>
      <c r="AC10" s="124" t="s">
        <v>8337</v>
      </c>
      <c r="AD10" s="287" t="s">
        <v>8971</v>
      </c>
      <c r="AE10" s="881"/>
      <c r="AF10" s="13">
        <f t="shared" si="0"/>
        <v>27</v>
      </c>
      <c r="AG10" s="13"/>
      <c r="AH10" s="881" t="s">
        <v>8338</v>
      </c>
      <c r="AI10" s="13" t="s">
        <v>8335</v>
      </c>
      <c r="AJ10" s="13"/>
    </row>
    <row r="11" spans="1:36" s="11" customFormat="1" ht="101.5">
      <c r="A11" s="61">
        <v>4010</v>
      </c>
      <c r="B11" s="1016" t="s">
        <v>392</v>
      </c>
      <c r="C11" s="1016" t="s">
        <v>732</v>
      </c>
      <c r="D11" s="1017" t="s">
        <v>1552</v>
      </c>
      <c r="E11" s="1016" t="s">
        <v>176</v>
      </c>
      <c r="F11" s="1017" t="s">
        <v>1552</v>
      </c>
      <c r="G11" s="1017" t="s">
        <v>1553</v>
      </c>
      <c r="H11" s="1016" t="s">
        <v>1131</v>
      </c>
      <c r="I11" s="1017" t="s">
        <v>1554</v>
      </c>
      <c r="J11" s="1017" t="s">
        <v>1555</v>
      </c>
      <c r="K11" s="1017" t="s">
        <v>1556</v>
      </c>
      <c r="L11" s="1016" t="s">
        <v>1045</v>
      </c>
      <c r="M11" s="1016" t="s">
        <v>5</v>
      </c>
      <c r="N11" s="1016">
        <v>84003</v>
      </c>
      <c r="O11" s="1016" t="s">
        <v>1557</v>
      </c>
      <c r="P11" s="1060">
        <v>32.089064605979999</v>
      </c>
      <c r="Q11" s="1060">
        <v>-110.804343619547</v>
      </c>
      <c r="R11" s="1135" t="s">
        <v>8721</v>
      </c>
      <c r="S11" s="1135">
        <v>4</v>
      </c>
      <c r="T11" s="1017" t="s">
        <v>822</v>
      </c>
      <c r="U11" s="1017" t="s">
        <v>1552</v>
      </c>
      <c r="V11" s="1017" t="s">
        <v>1554</v>
      </c>
      <c r="W11" s="1017" t="s">
        <v>1558</v>
      </c>
      <c r="X11" s="1016" t="s">
        <v>386</v>
      </c>
      <c r="Y11" s="1016" t="s">
        <v>5</v>
      </c>
      <c r="Z11" s="1016" t="s">
        <v>8379</v>
      </c>
      <c r="AA11" s="1025" t="s">
        <v>9754</v>
      </c>
      <c r="AB11" s="1081" t="s">
        <v>9756</v>
      </c>
      <c r="AC11" s="1081" t="s">
        <v>9755</v>
      </c>
      <c r="AD11" s="1182" t="s">
        <v>1559</v>
      </c>
      <c r="AE11" s="1138" t="s">
        <v>1554</v>
      </c>
      <c r="AF11" s="1083">
        <f t="shared" si="0"/>
        <v>25</v>
      </c>
      <c r="AG11" s="13"/>
      <c r="AH11" s="13"/>
      <c r="AI11" s="13"/>
      <c r="AJ11" s="13"/>
    </row>
    <row r="12" spans="1:36" s="11" customFormat="1" ht="163" customHeight="1">
      <c r="A12" s="61">
        <v>4011</v>
      </c>
      <c r="B12" s="1016" t="s">
        <v>174</v>
      </c>
      <c r="C12" s="1016" t="s">
        <v>732</v>
      </c>
      <c r="D12" s="1017" t="s">
        <v>1560</v>
      </c>
      <c r="E12" s="1016" t="s">
        <v>164</v>
      </c>
      <c r="F12" s="1017" t="s">
        <v>1561</v>
      </c>
      <c r="G12" s="1017" t="s">
        <v>1497</v>
      </c>
      <c r="H12" s="1016" t="s">
        <v>1498</v>
      </c>
      <c r="I12" s="1017" t="s">
        <v>1562</v>
      </c>
      <c r="J12" s="1017" t="s">
        <v>9835</v>
      </c>
      <c r="K12" s="1017" t="s">
        <v>2661</v>
      </c>
      <c r="L12" s="1016" t="s">
        <v>170</v>
      </c>
      <c r="M12" s="1016" t="s">
        <v>5</v>
      </c>
      <c r="N12" s="1016">
        <v>92008</v>
      </c>
      <c r="O12" s="1060" t="s">
        <v>1564</v>
      </c>
      <c r="P12" s="1217">
        <v>33.136254967600202</v>
      </c>
      <c r="Q12" s="1218">
        <v>-117.24336888904401</v>
      </c>
      <c r="R12" s="1074">
        <v>30</v>
      </c>
      <c r="S12" s="1185">
        <v>0.25</v>
      </c>
      <c r="T12" s="1017" t="s">
        <v>822</v>
      </c>
      <c r="U12" s="1017" t="s">
        <v>1560</v>
      </c>
      <c r="V12" s="1017" t="s">
        <v>1562</v>
      </c>
      <c r="W12" s="1017" t="s">
        <v>268</v>
      </c>
      <c r="X12" s="1016" t="s">
        <v>170</v>
      </c>
      <c r="Y12" s="1016" t="s">
        <v>5</v>
      </c>
      <c r="Z12" s="1016" t="s">
        <v>8379</v>
      </c>
      <c r="AA12" s="1025">
        <v>45896</v>
      </c>
      <c r="AB12" s="1081" t="s">
        <v>9836</v>
      </c>
      <c r="AC12" s="1081" t="s">
        <v>1565</v>
      </c>
      <c r="AD12" s="1322" t="s">
        <v>10271</v>
      </c>
      <c r="AE12" s="1138" t="s">
        <v>1566</v>
      </c>
      <c r="AF12" s="1083">
        <f t="shared" si="0"/>
        <v>35</v>
      </c>
      <c r="AG12" s="13"/>
      <c r="AH12" s="13"/>
      <c r="AI12" s="13"/>
      <c r="AJ12" s="13"/>
    </row>
    <row r="13" spans="1:36" s="11" customFormat="1" ht="116">
      <c r="A13" s="61">
        <v>4012</v>
      </c>
      <c r="B13" s="1016" t="s">
        <v>392</v>
      </c>
      <c r="C13" s="1016" t="s">
        <v>732</v>
      </c>
      <c r="D13" s="1017" t="s">
        <v>8892</v>
      </c>
      <c r="E13" s="1016" t="s">
        <v>164</v>
      </c>
      <c r="F13" s="1017" t="s">
        <v>8893</v>
      </c>
      <c r="G13" s="1017" t="s">
        <v>53</v>
      </c>
      <c r="H13" s="1016" t="s">
        <v>8973</v>
      </c>
      <c r="I13" s="1058" t="s">
        <v>8894</v>
      </c>
      <c r="J13" s="1026" t="s">
        <v>8895</v>
      </c>
      <c r="K13" s="1017" t="s">
        <v>8896</v>
      </c>
      <c r="L13" s="1016" t="s">
        <v>6484</v>
      </c>
      <c r="M13" s="1016" t="s">
        <v>5</v>
      </c>
      <c r="N13" s="1016"/>
      <c r="O13" s="1016"/>
      <c r="P13" s="1060">
        <v>34.870605221455698</v>
      </c>
      <c r="Q13" s="1060">
        <v>-89.690720034988203</v>
      </c>
      <c r="R13" s="1135">
        <v>2000</v>
      </c>
      <c r="S13" s="1135">
        <v>21</v>
      </c>
      <c r="T13" s="1017" t="s">
        <v>8810</v>
      </c>
      <c r="U13" s="1017" t="s">
        <v>8892</v>
      </c>
      <c r="V13" s="1058" t="s">
        <v>8894</v>
      </c>
      <c r="W13" s="1017" t="s">
        <v>8896</v>
      </c>
      <c r="X13" s="1016" t="s">
        <v>6484</v>
      </c>
      <c r="Y13" s="1016" t="s">
        <v>5</v>
      </c>
      <c r="Z13" s="1016" t="s">
        <v>7932</v>
      </c>
      <c r="AA13" s="1025" t="s">
        <v>9778</v>
      </c>
      <c r="AB13" s="1081" t="s">
        <v>9777</v>
      </c>
      <c r="AC13" s="1017" t="s">
        <v>10954</v>
      </c>
      <c r="AD13" s="1211" t="s">
        <v>8974</v>
      </c>
      <c r="AE13" s="1083"/>
      <c r="AF13" s="1083">
        <f t="shared" si="0"/>
        <v>11</v>
      </c>
      <c r="AG13" s="13"/>
      <c r="AH13" s="13"/>
      <c r="AI13" s="13"/>
      <c r="AJ13" s="13"/>
    </row>
    <row r="14" spans="1:36" s="11" customFormat="1" ht="159.5">
      <c r="A14" s="61">
        <v>4013</v>
      </c>
      <c r="B14" s="1016" t="s">
        <v>174</v>
      </c>
      <c r="C14" s="1016" t="s">
        <v>732</v>
      </c>
      <c r="D14" s="1017" t="s">
        <v>816</v>
      </c>
      <c r="E14" s="1016" t="s">
        <v>164</v>
      </c>
      <c r="F14" s="1017" t="s">
        <v>817</v>
      </c>
      <c r="G14" s="1017" t="s">
        <v>1568</v>
      </c>
      <c r="H14" s="1017" t="s">
        <v>4716</v>
      </c>
      <c r="I14" s="1017" t="s">
        <v>818</v>
      </c>
      <c r="J14" s="1017" t="s">
        <v>819</v>
      </c>
      <c r="K14" s="1017" t="s">
        <v>820</v>
      </c>
      <c r="L14" s="1059" t="s">
        <v>170</v>
      </c>
      <c r="M14" s="1059" t="s">
        <v>5</v>
      </c>
      <c r="N14" s="1059">
        <v>94538</v>
      </c>
      <c r="O14" s="1016" t="s">
        <v>821</v>
      </c>
      <c r="P14" s="1060">
        <v>37.468235725983099</v>
      </c>
      <c r="Q14" s="1060">
        <v>-121.925672668253</v>
      </c>
      <c r="R14" s="1085"/>
      <c r="S14" s="1186">
        <v>2E-3</v>
      </c>
      <c r="T14" s="1017" t="s">
        <v>822</v>
      </c>
      <c r="U14" s="1181" t="s">
        <v>823</v>
      </c>
      <c r="V14" s="1017" t="s">
        <v>818</v>
      </c>
      <c r="W14" s="1017" t="s">
        <v>820</v>
      </c>
      <c r="X14" s="1016" t="s">
        <v>170</v>
      </c>
      <c r="Y14" s="1025" t="s">
        <v>5</v>
      </c>
      <c r="Z14" s="1025" t="s">
        <v>8379</v>
      </c>
      <c r="AA14" s="1025" t="s">
        <v>9741</v>
      </c>
      <c r="AB14" s="1081" t="s">
        <v>9757</v>
      </c>
      <c r="AC14" s="1017" t="s">
        <v>9758</v>
      </c>
      <c r="AD14" s="1211" t="s">
        <v>4718</v>
      </c>
      <c r="AE14" s="1017"/>
      <c r="AF14" s="1017">
        <f t="shared" si="0"/>
        <v>21</v>
      </c>
      <c r="AG14" s="13"/>
      <c r="AH14" s="13"/>
      <c r="AI14" s="13"/>
      <c r="AJ14" s="13"/>
    </row>
    <row r="15" spans="1:36" s="11" customFormat="1" ht="130.5">
      <c r="A15" s="61">
        <v>4014</v>
      </c>
      <c r="B15" s="1028" t="s">
        <v>9759</v>
      </c>
      <c r="C15" s="1028" t="s">
        <v>732</v>
      </c>
      <c r="D15" s="1029" t="s">
        <v>816</v>
      </c>
      <c r="E15" s="1028" t="s">
        <v>164</v>
      </c>
      <c r="F15" s="1029" t="s">
        <v>1567</v>
      </c>
      <c r="G15" s="1029" t="s">
        <v>1568</v>
      </c>
      <c r="H15" s="1029" t="s">
        <v>1569</v>
      </c>
      <c r="I15" s="1029" t="s">
        <v>818</v>
      </c>
      <c r="J15" s="1029" t="s">
        <v>1570</v>
      </c>
      <c r="K15" s="1029" t="s">
        <v>1571</v>
      </c>
      <c r="L15" s="1028" t="s">
        <v>723</v>
      </c>
      <c r="M15" s="1028" t="s">
        <v>5</v>
      </c>
      <c r="N15" s="1028">
        <v>80601</v>
      </c>
      <c r="O15" s="1028"/>
      <c r="P15" s="1195">
        <v>39.976900837806198</v>
      </c>
      <c r="Q15" s="1195">
        <v>-104.76452339158401</v>
      </c>
      <c r="R15" s="1196" t="s">
        <v>8738</v>
      </c>
      <c r="S15" s="1196">
        <v>5</v>
      </c>
      <c r="T15" s="1029" t="s">
        <v>822</v>
      </c>
      <c r="U15" s="1197" t="s">
        <v>823</v>
      </c>
      <c r="V15" s="1029" t="s">
        <v>818</v>
      </c>
      <c r="W15" s="1029" t="s">
        <v>820</v>
      </c>
      <c r="X15" s="1028" t="s">
        <v>170</v>
      </c>
      <c r="Y15" s="1036" t="s">
        <v>5</v>
      </c>
      <c r="Z15" s="1036" t="s">
        <v>8379</v>
      </c>
      <c r="AA15" s="1036" t="s">
        <v>9741</v>
      </c>
      <c r="AB15" s="1028" t="s">
        <v>9760</v>
      </c>
      <c r="AC15" s="1029" t="s">
        <v>8060</v>
      </c>
      <c r="AD15" s="1363" t="s">
        <v>1572</v>
      </c>
      <c r="AE15" s="1199" t="s">
        <v>1573</v>
      </c>
      <c r="AF15" s="1200">
        <f t="shared" si="0"/>
        <v>21</v>
      </c>
      <c r="AG15" s="13"/>
      <c r="AH15" s="13"/>
      <c r="AI15" s="13"/>
      <c r="AJ15" s="13"/>
    </row>
    <row r="16" spans="1:36" s="11" customFormat="1" ht="101.5">
      <c r="A16" s="61">
        <v>4015</v>
      </c>
      <c r="B16" s="47" t="s">
        <v>174</v>
      </c>
      <c r="C16" s="47" t="s">
        <v>732</v>
      </c>
      <c r="D16" s="65" t="s">
        <v>8649</v>
      </c>
      <c r="E16" s="47" t="s">
        <v>164</v>
      </c>
      <c r="F16" s="65" t="s">
        <v>8649</v>
      </c>
      <c r="G16" s="65" t="s">
        <v>7812</v>
      </c>
      <c r="H16" s="47" t="s">
        <v>65</v>
      </c>
      <c r="I16" s="65" t="s">
        <v>8650</v>
      </c>
      <c r="J16" s="65" t="s">
        <v>8651</v>
      </c>
      <c r="K16" s="65" t="s">
        <v>4080</v>
      </c>
      <c r="L16" s="47" t="s">
        <v>804</v>
      </c>
      <c r="M16" s="47" t="s">
        <v>5</v>
      </c>
      <c r="N16" s="47">
        <v>47449</v>
      </c>
      <c r="O16" s="882" t="s">
        <v>8652</v>
      </c>
      <c r="P16" s="89">
        <v>38.904714250138902</v>
      </c>
      <c r="Q16" s="89">
        <v>-86.918955919547201</v>
      </c>
      <c r="R16" s="132">
        <v>12</v>
      </c>
      <c r="S16" s="132" t="s">
        <v>8654</v>
      </c>
      <c r="T16" s="65" t="s">
        <v>822</v>
      </c>
      <c r="U16" s="65" t="s">
        <v>8649</v>
      </c>
      <c r="V16" s="65" t="s">
        <v>8650</v>
      </c>
      <c r="W16" s="65" t="s">
        <v>4080</v>
      </c>
      <c r="X16" s="47" t="s">
        <v>804</v>
      </c>
      <c r="Y16" s="47" t="s">
        <v>5</v>
      </c>
      <c r="Z16" s="47" t="s">
        <v>7932</v>
      </c>
      <c r="AA16" s="59">
        <v>45689</v>
      </c>
      <c r="AB16" s="117" t="s">
        <v>8655</v>
      </c>
      <c r="AC16" s="117" t="s">
        <v>8653</v>
      </c>
      <c r="AD16" s="347" t="s">
        <v>8972</v>
      </c>
      <c r="AE16" s="881"/>
      <c r="AF16" s="13">
        <f t="shared" si="0"/>
        <v>28</v>
      </c>
      <c r="AG16" s="13"/>
      <c r="AH16" s="13"/>
      <c r="AI16" s="13"/>
      <c r="AJ16" s="13"/>
    </row>
    <row r="17" spans="1:36" s="11" customFormat="1" ht="43.5">
      <c r="A17" s="61">
        <v>4016</v>
      </c>
      <c r="B17" s="47" t="s">
        <v>161</v>
      </c>
      <c r="C17" s="47" t="s">
        <v>732</v>
      </c>
      <c r="D17" s="65" t="s">
        <v>8908</v>
      </c>
      <c r="E17" s="47" t="s">
        <v>164</v>
      </c>
      <c r="F17" s="65" t="s">
        <v>8976</v>
      </c>
      <c r="G17" s="65" t="s">
        <v>53</v>
      </c>
      <c r="H17" s="47" t="s">
        <v>8975</v>
      </c>
      <c r="I17" s="162" t="s">
        <v>8909</v>
      </c>
      <c r="J17" s="1" t="s">
        <v>8910</v>
      </c>
      <c r="K17" s="65" t="s">
        <v>4943</v>
      </c>
      <c r="L17" s="47" t="s">
        <v>170</v>
      </c>
      <c r="M17" s="47" t="s">
        <v>5</v>
      </c>
      <c r="N17" s="47">
        <v>94545</v>
      </c>
      <c r="O17" s="47"/>
      <c r="P17" s="89">
        <v>37.634161639957597</v>
      </c>
      <c r="Q17" s="89">
        <v>-122.11474601523901</v>
      </c>
      <c r="R17" s="132">
        <v>50</v>
      </c>
      <c r="S17" s="132"/>
      <c r="T17" s="65"/>
      <c r="U17" s="65" t="s">
        <v>8908</v>
      </c>
      <c r="V17" s="65" t="s">
        <v>8909</v>
      </c>
      <c r="W17" s="65" t="s">
        <v>4943</v>
      </c>
      <c r="X17" s="47" t="s">
        <v>170</v>
      </c>
      <c r="Y17" s="47" t="s">
        <v>5</v>
      </c>
      <c r="Z17" s="47" t="s">
        <v>7932</v>
      </c>
      <c r="AA17" s="59">
        <v>45698</v>
      </c>
      <c r="AB17" s="117" t="s">
        <v>8911</v>
      </c>
      <c r="AC17" s="65"/>
      <c r="AD17" s="1" t="s">
        <v>8912</v>
      </c>
      <c r="AE17" s="13"/>
      <c r="AF17" s="13">
        <f t="shared" si="0"/>
        <v>13</v>
      </c>
      <c r="AG17" s="13"/>
      <c r="AH17" s="13"/>
      <c r="AI17" s="13"/>
      <c r="AJ17" s="13"/>
    </row>
    <row r="18" spans="1:36" s="11" customFormat="1" ht="108" customHeight="1">
      <c r="A18" s="61">
        <v>4017</v>
      </c>
      <c r="B18" s="1016" t="s">
        <v>174</v>
      </c>
      <c r="C18" s="1016" t="s">
        <v>732</v>
      </c>
      <c r="D18" s="1017" t="s">
        <v>1574</v>
      </c>
      <c r="E18" s="1016" t="s">
        <v>176</v>
      </c>
      <c r="F18" s="1017" t="s">
        <v>1574</v>
      </c>
      <c r="G18" s="1017" t="s">
        <v>1553</v>
      </c>
      <c r="H18" s="1026" t="s">
        <v>9761</v>
      </c>
      <c r="I18" s="1017" t="s">
        <v>1575</v>
      </c>
      <c r="J18" s="1017" t="s">
        <v>1576</v>
      </c>
      <c r="K18" s="1017" t="s">
        <v>1577</v>
      </c>
      <c r="L18" s="1016" t="s">
        <v>149</v>
      </c>
      <c r="M18" s="1016" t="s">
        <v>6</v>
      </c>
      <c r="N18" s="1016" t="s">
        <v>1578</v>
      </c>
      <c r="O18" s="1016" t="s">
        <v>1579</v>
      </c>
      <c r="P18" s="1060">
        <v>45.556091015749701</v>
      </c>
      <c r="Q18" s="1060">
        <v>-73.425185844494905</v>
      </c>
      <c r="R18" s="1135">
        <v>450</v>
      </c>
      <c r="S18" s="1185">
        <v>0.6</v>
      </c>
      <c r="T18" s="1017" t="s">
        <v>822</v>
      </c>
      <c r="U18" s="1017" t="s">
        <v>1574</v>
      </c>
      <c r="V18" s="1017" t="s">
        <v>1575</v>
      </c>
      <c r="W18" s="1017" t="s">
        <v>1577</v>
      </c>
      <c r="X18" s="1016" t="s">
        <v>149</v>
      </c>
      <c r="Y18" s="1016" t="s">
        <v>6</v>
      </c>
      <c r="Z18" s="1016" t="s">
        <v>8379</v>
      </c>
      <c r="AA18" s="1025" t="s">
        <v>9751</v>
      </c>
      <c r="AB18" s="1081" t="s">
        <v>9762</v>
      </c>
      <c r="AC18" s="1017" t="s">
        <v>1580</v>
      </c>
      <c r="AD18" s="1137" t="s">
        <v>10273</v>
      </c>
      <c r="AE18" s="1138" t="s">
        <v>1581</v>
      </c>
      <c r="AF18" s="1083">
        <f t="shared" si="0"/>
        <v>21</v>
      </c>
      <c r="AG18" s="13"/>
      <c r="AH18" s="13"/>
      <c r="AI18" s="13"/>
      <c r="AJ18" s="13"/>
    </row>
    <row r="19" spans="1:36" s="11" customFormat="1" ht="72.5">
      <c r="A19" s="61">
        <v>4018</v>
      </c>
      <c r="B19" s="1028" t="s">
        <v>9759</v>
      </c>
      <c r="C19" s="1028" t="s">
        <v>732</v>
      </c>
      <c r="D19" s="1029" t="s">
        <v>1620</v>
      </c>
      <c r="E19" s="1028" t="s">
        <v>164</v>
      </c>
      <c r="F19" s="1029" t="s">
        <v>1620</v>
      </c>
      <c r="G19" s="1029" t="s">
        <v>1497</v>
      </c>
      <c r="H19" s="1028" t="s">
        <v>1498</v>
      </c>
      <c r="I19" s="1029" t="s">
        <v>1621</v>
      </c>
      <c r="J19" s="1029" t="s">
        <v>1622</v>
      </c>
      <c r="K19" s="1029" t="s">
        <v>149</v>
      </c>
      <c r="L19" s="1028" t="s">
        <v>149</v>
      </c>
      <c r="M19" s="1028" t="s">
        <v>6</v>
      </c>
      <c r="N19" s="1028" t="s">
        <v>1623</v>
      </c>
      <c r="O19" s="1028" t="s">
        <v>1624</v>
      </c>
      <c r="P19" s="1195">
        <v>45.62</v>
      </c>
      <c r="Q19" s="1195">
        <v>-73.5</v>
      </c>
      <c r="R19" s="1196" t="s">
        <v>1587</v>
      </c>
      <c r="S19" s="1196">
        <v>60</v>
      </c>
      <c r="T19" s="1201" t="s">
        <v>1595</v>
      </c>
      <c r="U19" s="1029" t="s">
        <v>1620</v>
      </c>
      <c r="V19" s="1029" t="s">
        <v>1621</v>
      </c>
      <c r="W19" s="1029" t="s">
        <v>1625</v>
      </c>
      <c r="X19" s="1028" t="s">
        <v>1626</v>
      </c>
      <c r="Y19" s="1028" t="s">
        <v>311</v>
      </c>
      <c r="Z19" s="1028" t="s">
        <v>9771</v>
      </c>
      <c r="AA19" s="1036" t="s">
        <v>9751</v>
      </c>
      <c r="AB19" s="1202" t="s">
        <v>9772</v>
      </c>
      <c r="AC19" s="1029" t="s">
        <v>1587</v>
      </c>
      <c r="AD19" s="1613" t="s">
        <v>10275</v>
      </c>
      <c r="AE19" s="1203" t="s">
        <v>1628</v>
      </c>
      <c r="AF19" s="1200">
        <f t="shared" si="0"/>
        <v>17</v>
      </c>
      <c r="AG19" s="13"/>
      <c r="AH19" s="13"/>
      <c r="AI19" s="13"/>
      <c r="AJ19" s="13"/>
    </row>
    <row r="20" spans="1:36" s="11" customFormat="1" ht="58">
      <c r="A20" s="61">
        <v>4019</v>
      </c>
      <c r="B20" s="1016" t="s">
        <v>392</v>
      </c>
      <c r="C20" s="1016" t="s">
        <v>732</v>
      </c>
      <c r="D20" s="1017" t="s">
        <v>1629</v>
      </c>
      <c r="E20" s="1016" t="s">
        <v>164</v>
      </c>
      <c r="F20" s="1017" t="s">
        <v>1630</v>
      </c>
      <c r="G20" s="1017" t="s">
        <v>6435</v>
      </c>
      <c r="H20" s="1016" t="s">
        <v>9774</v>
      </c>
      <c r="I20" s="1017" t="s">
        <v>1631</v>
      </c>
      <c r="J20" s="1017" t="s">
        <v>1632</v>
      </c>
      <c r="K20" s="1017" t="s">
        <v>922</v>
      </c>
      <c r="L20" s="1016" t="s">
        <v>436</v>
      </c>
      <c r="M20" s="1016" t="s">
        <v>5</v>
      </c>
      <c r="N20" s="1016">
        <v>49037</v>
      </c>
      <c r="O20" s="1016" t="s">
        <v>1633</v>
      </c>
      <c r="P20" s="1060">
        <v>42.3357616120662</v>
      </c>
      <c r="Q20" s="1060">
        <v>-85.269506097448897</v>
      </c>
      <c r="R20" s="1135">
        <v>35</v>
      </c>
      <c r="S20" s="1184">
        <v>0.1</v>
      </c>
      <c r="T20" s="1181" t="s">
        <v>822</v>
      </c>
      <c r="U20" s="1017" t="s">
        <v>1634</v>
      </c>
      <c r="V20" s="1017" t="s">
        <v>1635</v>
      </c>
      <c r="W20" s="1017" t="s">
        <v>1636</v>
      </c>
      <c r="X20" s="1016" t="s">
        <v>1637</v>
      </c>
      <c r="Y20" s="1016" t="s">
        <v>1091</v>
      </c>
      <c r="Z20" s="1016" t="s">
        <v>8379</v>
      </c>
      <c r="AA20" s="1025" t="s">
        <v>9743</v>
      </c>
      <c r="AB20" s="1081" t="s">
        <v>9773</v>
      </c>
      <c r="AC20" s="1017"/>
      <c r="AD20" s="1322" t="s">
        <v>1639</v>
      </c>
      <c r="AE20" s="1138" t="s">
        <v>1640</v>
      </c>
      <c r="AF20" s="1083">
        <f t="shared" si="0"/>
        <v>12</v>
      </c>
      <c r="AG20" s="13"/>
      <c r="AH20" s="13"/>
      <c r="AI20" s="13"/>
      <c r="AJ20" s="13"/>
    </row>
    <row r="21" spans="1:36" s="11" customFormat="1" ht="101.5">
      <c r="A21" s="61">
        <v>4020</v>
      </c>
      <c r="B21" s="47" t="s">
        <v>174</v>
      </c>
      <c r="C21" s="47" t="s">
        <v>732</v>
      </c>
      <c r="D21" s="100" t="s">
        <v>1641</v>
      </c>
      <c r="E21" s="99" t="s">
        <v>176</v>
      </c>
      <c r="F21" s="65" t="s">
        <v>1642</v>
      </c>
      <c r="G21" s="65" t="s">
        <v>1553</v>
      </c>
      <c r="H21" s="1558" t="s">
        <v>1643</v>
      </c>
      <c r="I21" s="100" t="s">
        <v>1644</v>
      </c>
      <c r="J21" s="65" t="s">
        <v>1645</v>
      </c>
      <c r="K21" s="65" t="s">
        <v>1646</v>
      </c>
      <c r="L21" s="47" t="s">
        <v>436</v>
      </c>
      <c r="M21" s="47" t="s">
        <v>5</v>
      </c>
      <c r="N21" s="47">
        <v>49423</v>
      </c>
      <c r="O21" s="47" t="s">
        <v>1647</v>
      </c>
      <c r="P21" s="89">
        <v>42.752875215960003</v>
      </c>
      <c r="Q21" s="89">
        <v>-86.108588430493199</v>
      </c>
      <c r="R21" s="132">
        <v>85</v>
      </c>
      <c r="S21" s="132">
        <v>1646</v>
      </c>
      <c r="T21" s="65" t="s">
        <v>1648</v>
      </c>
      <c r="U21" s="65" t="s">
        <v>1649</v>
      </c>
      <c r="V21" s="65" t="s">
        <v>1644</v>
      </c>
      <c r="W21" s="65" t="s">
        <v>986</v>
      </c>
      <c r="X21" s="47" t="s">
        <v>987</v>
      </c>
      <c r="Y21" s="47" t="s">
        <v>5</v>
      </c>
      <c r="Z21" s="47" t="s">
        <v>172</v>
      </c>
      <c r="AA21" s="59">
        <v>45088</v>
      </c>
      <c r="AB21" s="117" t="s">
        <v>1650</v>
      </c>
      <c r="AC21" s="65" t="s">
        <v>1651</v>
      </c>
      <c r="AD21" s="124" t="s">
        <v>8061</v>
      </c>
      <c r="AE21" s="213" t="s">
        <v>1652</v>
      </c>
      <c r="AF21" s="13">
        <f t="shared" si="0"/>
        <v>23</v>
      </c>
      <c r="AG21" s="13"/>
      <c r="AH21" s="13"/>
      <c r="AI21" s="13"/>
      <c r="AJ21" s="13"/>
    </row>
    <row r="22" spans="1:36" s="11" customFormat="1" ht="72.5">
      <c r="A22" s="61">
        <v>4021</v>
      </c>
      <c r="B22" s="1030" t="s">
        <v>9759</v>
      </c>
      <c r="C22" s="1030" t="s">
        <v>732</v>
      </c>
      <c r="D22" s="1029" t="s">
        <v>1653</v>
      </c>
      <c r="E22" s="1028" t="s">
        <v>176</v>
      </c>
      <c r="F22" s="1029" t="s">
        <v>1654</v>
      </c>
      <c r="G22" s="1029" t="s">
        <v>1583</v>
      </c>
      <c r="H22" s="1204" t="s">
        <v>1498</v>
      </c>
      <c r="I22" s="1202" t="s">
        <v>1655</v>
      </c>
      <c r="J22" s="1029"/>
      <c r="K22" s="1029" t="s">
        <v>1656</v>
      </c>
      <c r="L22" s="1029" t="s">
        <v>1657</v>
      </c>
      <c r="M22" s="1029" t="s">
        <v>957</v>
      </c>
      <c r="N22" s="1205"/>
      <c r="O22" s="1029"/>
      <c r="P22" s="1195">
        <v>31.694694256782199</v>
      </c>
      <c r="Q22" s="1195">
        <v>-106.429035910149</v>
      </c>
      <c r="R22" s="1206"/>
      <c r="S22" s="1196">
        <v>80</v>
      </c>
      <c r="T22" s="1029" t="s">
        <v>822</v>
      </c>
      <c r="U22" s="1029" t="s">
        <v>1658</v>
      </c>
      <c r="V22" s="1207" t="s">
        <v>1659</v>
      </c>
      <c r="W22" s="1029" t="s">
        <v>1660</v>
      </c>
      <c r="X22" s="1029" t="s">
        <v>1661</v>
      </c>
      <c r="Y22" s="1029" t="s">
        <v>1091</v>
      </c>
      <c r="Z22" s="1028" t="s">
        <v>8379</v>
      </c>
      <c r="AA22" s="1036" t="s">
        <v>9775</v>
      </c>
      <c r="AB22" s="1202" t="s">
        <v>9776</v>
      </c>
      <c r="AC22" s="1029" t="s">
        <v>1663</v>
      </c>
      <c r="AD22" s="1361" t="s">
        <v>1662</v>
      </c>
      <c r="AE22" s="1203" t="s">
        <v>1664</v>
      </c>
      <c r="AF22" s="1200">
        <f t="shared" si="0"/>
        <v>22</v>
      </c>
      <c r="AG22" s="13"/>
      <c r="AH22" s="13"/>
      <c r="AI22" s="13"/>
      <c r="AJ22" s="13"/>
    </row>
    <row r="23" spans="1:36" s="11" customFormat="1" ht="87">
      <c r="A23" s="61">
        <v>4022</v>
      </c>
      <c r="B23" s="1016" t="s">
        <v>174</v>
      </c>
      <c r="C23" s="1016" t="s">
        <v>732</v>
      </c>
      <c r="D23" s="1017" t="s">
        <v>9916</v>
      </c>
      <c r="E23" s="1016" t="s">
        <v>164</v>
      </c>
      <c r="F23" s="1017" t="s">
        <v>9917</v>
      </c>
      <c r="G23" s="1017" t="s">
        <v>1759</v>
      </c>
      <c r="H23" s="1016" t="s">
        <v>7633</v>
      </c>
      <c r="I23" s="1188" t="s">
        <v>9918</v>
      </c>
      <c r="J23" s="1026" t="s">
        <v>9919</v>
      </c>
      <c r="K23" s="1017" t="s">
        <v>1549</v>
      </c>
      <c r="L23" s="1016" t="s">
        <v>182</v>
      </c>
      <c r="M23" s="1016" t="s">
        <v>5</v>
      </c>
      <c r="N23" s="1115" t="s">
        <v>9920</v>
      </c>
      <c r="O23" s="1016" t="s">
        <v>9921</v>
      </c>
      <c r="P23" s="1060">
        <v>39.491599999999998</v>
      </c>
      <c r="Q23" s="1060">
        <v>-119.7212</v>
      </c>
      <c r="R23" s="1080"/>
      <c r="S23" s="1194">
        <v>0.15</v>
      </c>
      <c r="T23" s="1066" t="s">
        <v>822</v>
      </c>
      <c r="U23" s="1017" t="s">
        <v>9916</v>
      </c>
      <c r="V23" s="1188" t="s">
        <v>9918</v>
      </c>
      <c r="W23" s="1017" t="s">
        <v>1549</v>
      </c>
      <c r="X23" s="1016" t="s">
        <v>182</v>
      </c>
      <c r="Y23" s="1016" t="s">
        <v>5</v>
      </c>
      <c r="Z23" s="1016" t="s">
        <v>7932</v>
      </c>
      <c r="AA23" s="1025">
        <v>45900</v>
      </c>
      <c r="AB23" s="1081" t="s">
        <v>9922</v>
      </c>
      <c r="AC23" s="1017"/>
      <c r="AD23" s="1211" t="s">
        <v>9923</v>
      </c>
      <c r="AE23" s="1082"/>
      <c r="AF23" s="1083">
        <f t="shared" si="0"/>
        <v>28</v>
      </c>
      <c r="AG23" s="1083"/>
      <c r="AH23" s="1083"/>
      <c r="AI23" s="1083"/>
      <c r="AJ23" s="1083"/>
    </row>
    <row r="24" spans="1:36" s="11" customFormat="1" ht="87">
      <c r="A24" s="61">
        <v>4023</v>
      </c>
      <c r="B24" s="1016" t="s">
        <v>198</v>
      </c>
      <c r="C24" s="1016" t="s">
        <v>732</v>
      </c>
      <c r="D24" s="1017" t="s">
        <v>9166</v>
      </c>
      <c r="E24" s="1016" t="s">
        <v>164</v>
      </c>
      <c r="F24" s="1017" t="s">
        <v>9166</v>
      </c>
      <c r="G24" s="1017" t="s">
        <v>53</v>
      </c>
      <c r="H24" s="1016" t="s">
        <v>2271</v>
      </c>
      <c r="I24" s="1076" t="s">
        <v>9167</v>
      </c>
      <c r="J24" s="1017"/>
      <c r="K24" s="1017"/>
      <c r="L24" s="1016"/>
      <c r="M24" s="1016" t="s">
        <v>5</v>
      </c>
      <c r="N24" s="1115"/>
      <c r="O24" s="1016"/>
      <c r="P24" s="1060"/>
      <c r="Q24" s="1060"/>
      <c r="R24" s="1080"/>
      <c r="S24" s="1080"/>
      <c r="T24" s="1066"/>
      <c r="U24" s="1017" t="s">
        <v>9168</v>
      </c>
      <c r="V24" s="1017" t="s">
        <v>9167</v>
      </c>
      <c r="W24" s="1017" t="s">
        <v>5206</v>
      </c>
      <c r="X24" s="1016"/>
      <c r="Y24" s="1016" t="s">
        <v>5206</v>
      </c>
      <c r="Z24" s="1016" t="s">
        <v>7932</v>
      </c>
      <c r="AA24" s="1025">
        <v>45867</v>
      </c>
      <c r="AB24" s="1081" t="s">
        <v>9169</v>
      </c>
      <c r="AC24" s="1026" t="s">
        <v>9170</v>
      </c>
      <c r="AD24" s="1211" t="s">
        <v>9171</v>
      </c>
      <c r="AE24" s="1082"/>
      <c r="AF24" s="1083">
        <f t="shared" si="0"/>
        <v>23</v>
      </c>
      <c r="AG24" s="1083"/>
      <c r="AH24" s="1083"/>
      <c r="AI24" s="1083"/>
      <c r="AJ24" s="1083"/>
    </row>
    <row r="25" spans="1:36" s="11" customFormat="1" ht="159.5">
      <c r="A25" s="61">
        <v>4024</v>
      </c>
      <c r="B25" s="47" t="s">
        <v>174</v>
      </c>
      <c r="C25" s="47" t="s">
        <v>732</v>
      </c>
      <c r="D25" s="65" t="s">
        <v>1665</v>
      </c>
      <c r="E25" s="47" t="s">
        <v>176</v>
      </c>
      <c r="F25" s="65" t="s">
        <v>1666</v>
      </c>
      <c r="G25" s="65" t="s">
        <v>1667</v>
      </c>
      <c r="H25" s="47" t="s">
        <v>874</v>
      </c>
      <c r="I25" s="65" t="s">
        <v>1668</v>
      </c>
      <c r="J25" s="65" t="s">
        <v>1669</v>
      </c>
      <c r="K25" s="65" t="s">
        <v>1670</v>
      </c>
      <c r="L25" s="47" t="s">
        <v>487</v>
      </c>
      <c r="M25" s="47" t="s">
        <v>5</v>
      </c>
      <c r="N25" s="47">
        <v>64804</v>
      </c>
      <c r="O25" s="47" t="s">
        <v>1671</v>
      </c>
      <c r="P25" s="89">
        <v>37.064363364696398</v>
      </c>
      <c r="Q25" s="89">
        <v>-94.400859746606699</v>
      </c>
      <c r="R25" s="104">
        <v>750</v>
      </c>
      <c r="S25" s="104"/>
      <c r="T25" s="65"/>
      <c r="U25" s="65" t="s">
        <v>1672</v>
      </c>
      <c r="V25" s="65" t="s">
        <v>1668</v>
      </c>
      <c r="W25" s="65" t="s">
        <v>491</v>
      </c>
      <c r="X25" s="47" t="s">
        <v>487</v>
      </c>
      <c r="Y25" s="47" t="s">
        <v>5</v>
      </c>
      <c r="Z25" s="47" t="s">
        <v>172</v>
      </c>
      <c r="AA25" s="59">
        <v>44415</v>
      </c>
      <c r="AB25" s="117" t="s">
        <v>1673</v>
      </c>
      <c r="AC25" s="117" t="s">
        <v>1675</v>
      </c>
      <c r="AD25" s="333" t="s">
        <v>1674</v>
      </c>
      <c r="AE25" s="213" t="s">
        <v>1668</v>
      </c>
      <c r="AF25" s="13">
        <f t="shared" si="0"/>
        <v>23</v>
      </c>
      <c r="AG25" s="13"/>
      <c r="AH25" s="13"/>
      <c r="AI25" s="13"/>
      <c r="AJ25" s="13"/>
    </row>
    <row r="26" spans="1:36" s="11" customFormat="1" ht="145">
      <c r="A26" s="61">
        <v>4025</v>
      </c>
      <c r="B26" s="1016" t="s">
        <v>174</v>
      </c>
      <c r="C26" s="1016" t="s">
        <v>732</v>
      </c>
      <c r="D26" s="1017" t="s">
        <v>1665</v>
      </c>
      <c r="E26" s="1016" t="s">
        <v>176</v>
      </c>
      <c r="F26" s="1017" t="s">
        <v>1676</v>
      </c>
      <c r="G26" s="1017" t="s">
        <v>1667</v>
      </c>
      <c r="H26" s="1016" t="s">
        <v>920</v>
      </c>
      <c r="I26" s="1017" t="s">
        <v>1668</v>
      </c>
      <c r="J26" s="1017" t="s">
        <v>1677</v>
      </c>
      <c r="K26" s="1017" t="s">
        <v>1670</v>
      </c>
      <c r="L26" s="1016" t="s">
        <v>487</v>
      </c>
      <c r="M26" s="1016" t="s">
        <v>5</v>
      </c>
      <c r="N26" s="1016">
        <v>64801</v>
      </c>
      <c r="O26" s="1016" t="s">
        <v>1678</v>
      </c>
      <c r="P26" s="1060">
        <v>37.094787005651298</v>
      </c>
      <c r="Q26" s="1060">
        <v>-94.528397473064302</v>
      </c>
      <c r="R26" s="1135"/>
      <c r="S26" s="1184">
        <v>0.2</v>
      </c>
      <c r="T26" s="1017" t="s">
        <v>822</v>
      </c>
      <c r="U26" s="1017" t="s">
        <v>1672</v>
      </c>
      <c r="V26" s="1017" t="s">
        <v>1668</v>
      </c>
      <c r="W26" s="1017" t="s">
        <v>491</v>
      </c>
      <c r="X26" s="1016" t="s">
        <v>487</v>
      </c>
      <c r="Y26" s="1016" t="s">
        <v>5</v>
      </c>
      <c r="Z26" s="1016" t="s">
        <v>8379</v>
      </c>
      <c r="AA26" s="1025" t="s">
        <v>9779</v>
      </c>
      <c r="AB26" s="1081" t="s">
        <v>9780</v>
      </c>
      <c r="AC26" s="1081" t="s">
        <v>1679</v>
      </c>
      <c r="AD26" s="1192" t="s">
        <v>1674</v>
      </c>
      <c r="AE26" s="1138" t="s">
        <v>1668</v>
      </c>
      <c r="AF26" s="1083">
        <f t="shared" si="0"/>
        <v>23</v>
      </c>
      <c r="AG26" s="13"/>
      <c r="AH26" s="13"/>
      <c r="AI26" s="13"/>
      <c r="AJ26" s="13"/>
    </row>
    <row r="27" spans="1:36" s="11" customFormat="1" ht="81" customHeight="1">
      <c r="A27" s="61">
        <v>4026</v>
      </c>
      <c r="B27" s="47" t="s">
        <v>174</v>
      </c>
      <c r="C27" s="47" t="s">
        <v>732</v>
      </c>
      <c r="D27" s="65" t="s">
        <v>1665</v>
      </c>
      <c r="E27" s="47" t="s">
        <v>176</v>
      </c>
      <c r="F27" s="65" t="s">
        <v>1680</v>
      </c>
      <c r="G27" s="65" t="s">
        <v>1681</v>
      </c>
      <c r="H27" s="47" t="s">
        <v>1682</v>
      </c>
      <c r="I27" s="65" t="s">
        <v>1668</v>
      </c>
      <c r="J27" s="65" t="s">
        <v>1683</v>
      </c>
      <c r="K27" s="65" t="s">
        <v>1684</v>
      </c>
      <c r="L27" s="47" t="s">
        <v>227</v>
      </c>
      <c r="M27" s="47" t="s">
        <v>6</v>
      </c>
      <c r="N27" s="47" t="s">
        <v>1685</v>
      </c>
      <c r="O27" s="47" t="s">
        <v>1686</v>
      </c>
      <c r="P27" s="89">
        <v>49.151970910832503</v>
      </c>
      <c r="Q27" s="89">
        <v>-122.85931363087801</v>
      </c>
      <c r="R27" s="104"/>
      <c r="S27" s="104"/>
      <c r="T27" s="65"/>
      <c r="U27" s="65" t="s">
        <v>1672</v>
      </c>
      <c r="V27" s="65" t="s">
        <v>1668</v>
      </c>
      <c r="W27" s="65" t="s">
        <v>491</v>
      </c>
      <c r="X27" s="47" t="s">
        <v>487</v>
      </c>
      <c r="Y27" s="47" t="s">
        <v>5</v>
      </c>
      <c r="Z27" s="47" t="s">
        <v>172</v>
      </c>
      <c r="AA27" s="59">
        <v>44415</v>
      </c>
      <c r="AB27" s="117" t="s">
        <v>1687</v>
      </c>
      <c r="AC27" s="117" t="s">
        <v>1688</v>
      </c>
      <c r="AD27" s="333" t="s">
        <v>1674</v>
      </c>
      <c r="AE27" s="213" t="s">
        <v>1668</v>
      </c>
      <c r="AF27" s="13">
        <f t="shared" si="0"/>
        <v>23</v>
      </c>
      <c r="AG27" s="13"/>
      <c r="AH27" s="13"/>
      <c r="AI27" s="13"/>
      <c r="AJ27" s="13"/>
    </row>
    <row r="28" spans="1:36" s="11" customFormat="1" ht="76" customHeight="1">
      <c r="A28" s="61">
        <v>4027</v>
      </c>
      <c r="B28" s="1028" t="s">
        <v>9759</v>
      </c>
      <c r="C28" s="1028" t="s">
        <v>732</v>
      </c>
      <c r="D28" s="1029" t="s">
        <v>1689</v>
      </c>
      <c r="E28" s="1028" t="s">
        <v>164</v>
      </c>
      <c r="F28" s="1029" t="s">
        <v>1689</v>
      </c>
      <c r="G28" s="1029" t="s">
        <v>1690</v>
      </c>
      <c r="H28" s="1028" t="s">
        <v>874</v>
      </c>
      <c r="I28" s="1029" t="s">
        <v>1691</v>
      </c>
      <c r="J28" s="1029" t="s">
        <v>1692</v>
      </c>
      <c r="K28" s="1029" t="s">
        <v>1693</v>
      </c>
      <c r="L28" s="1028" t="s">
        <v>1300</v>
      </c>
      <c r="M28" s="1028" t="s">
        <v>5</v>
      </c>
      <c r="N28" s="1028">
        <v>16803</v>
      </c>
      <c r="O28" s="1028" t="s">
        <v>1694</v>
      </c>
      <c r="P28" s="1195">
        <v>40.778985731443299</v>
      </c>
      <c r="Q28" s="1195">
        <v>-77.895136133007597</v>
      </c>
      <c r="R28" s="1208">
        <v>12</v>
      </c>
      <c r="S28" s="1209">
        <v>1E-3</v>
      </c>
      <c r="T28" s="1029" t="s">
        <v>822</v>
      </c>
      <c r="U28" s="1201" t="s">
        <v>1689</v>
      </c>
      <c r="V28" s="1029" t="s">
        <v>1691</v>
      </c>
      <c r="W28" s="1029" t="s">
        <v>1693</v>
      </c>
      <c r="X28" s="1028" t="s">
        <v>1300</v>
      </c>
      <c r="Y28" s="1028" t="s">
        <v>5</v>
      </c>
      <c r="Z28" s="1028" t="s">
        <v>8379</v>
      </c>
      <c r="AA28" s="1036" t="s">
        <v>9781</v>
      </c>
      <c r="AB28" s="1028" t="s">
        <v>9782</v>
      </c>
      <c r="AC28" s="1029" t="s">
        <v>1696</v>
      </c>
      <c r="AD28" s="1198" t="s">
        <v>1695</v>
      </c>
      <c r="AE28" s="1199" t="s">
        <v>1697</v>
      </c>
      <c r="AF28" s="1200">
        <f t="shared" si="0"/>
        <v>25</v>
      </c>
      <c r="AG28" s="13"/>
      <c r="AH28" s="13"/>
      <c r="AI28" s="13"/>
      <c r="AJ28" s="13"/>
    </row>
    <row r="29" spans="1:36" s="11" customFormat="1" ht="72.5">
      <c r="A29" s="61">
        <v>4028</v>
      </c>
      <c r="B29" s="1016" t="s">
        <v>174</v>
      </c>
      <c r="C29" s="1016" t="s">
        <v>732</v>
      </c>
      <c r="D29" s="1017" t="s">
        <v>1709</v>
      </c>
      <c r="E29" s="1016" t="s">
        <v>164</v>
      </c>
      <c r="F29" s="1017" t="s">
        <v>1712</v>
      </c>
      <c r="G29" s="1017" t="s">
        <v>1553</v>
      </c>
      <c r="H29" s="1016" t="s">
        <v>874</v>
      </c>
      <c r="I29" s="1017" t="s">
        <v>1711</v>
      </c>
      <c r="J29" s="1017" t="s">
        <v>1715</v>
      </c>
      <c r="K29" s="1017" t="s">
        <v>1712</v>
      </c>
      <c r="L29" s="1016" t="s">
        <v>214</v>
      </c>
      <c r="M29" s="1016" t="s">
        <v>6</v>
      </c>
      <c r="N29" s="1016" t="s">
        <v>1716</v>
      </c>
      <c r="O29" s="1016" t="s">
        <v>1717</v>
      </c>
      <c r="P29" s="1060">
        <v>43.603811074216999</v>
      </c>
      <c r="Q29" s="1060">
        <v>-79.737918358262206</v>
      </c>
      <c r="R29" s="1193">
        <v>65</v>
      </c>
      <c r="S29" s="1184">
        <v>0.5</v>
      </c>
      <c r="T29" s="1017" t="s">
        <v>822</v>
      </c>
      <c r="U29" s="1017" t="s">
        <v>1709</v>
      </c>
      <c r="V29" s="1017" t="s">
        <v>1711</v>
      </c>
      <c r="W29" s="1017" t="s">
        <v>1712</v>
      </c>
      <c r="X29" s="1016" t="s">
        <v>214</v>
      </c>
      <c r="Y29" s="1016" t="s">
        <v>6</v>
      </c>
      <c r="Z29" s="1016" t="s">
        <v>8379</v>
      </c>
      <c r="AA29" s="1025" t="s">
        <v>9751</v>
      </c>
      <c r="AB29" s="1081" t="s">
        <v>9784</v>
      </c>
      <c r="AC29" s="1017" t="s">
        <v>1718</v>
      </c>
      <c r="AD29" s="1182" t="s">
        <v>1713</v>
      </c>
      <c r="AE29" s="1138" t="s">
        <v>1714</v>
      </c>
      <c r="AF29" s="1083">
        <f t="shared" si="0"/>
        <v>25</v>
      </c>
      <c r="AG29" s="13"/>
      <c r="AH29" s="13"/>
      <c r="AI29" s="13"/>
      <c r="AJ29" s="13"/>
    </row>
    <row r="30" spans="1:36" s="11" customFormat="1" ht="102.75" customHeight="1">
      <c r="A30" s="61">
        <v>4029</v>
      </c>
      <c r="B30" s="1016" t="s">
        <v>174</v>
      </c>
      <c r="C30" s="1016" t="s">
        <v>732</v>
      </c>
      <c r="D30" s="1017" t="s">
        <v>1709</v>
      </c>
      <c r="E30" s="1016" t="s">
        <v>164</v>
      </c>
      <c r="F30" s="1017" t="s">
        <v>1710</v>
      </c>
      <c r="G30" s="1017" t="s">
        <v>1553</v>
      </c>
      <c r="H30" s="1016" t="s">
        <v>920</v>
      </c>
      <c r="I30" s="1017" t="s">
        <v>1711</v>
      </c>
      <c r="J30" s="1017"/>
      <c r="K30" s="1017" t="s">
        <v>1710</v>
      </c>
      <c r="L30" s="1016" t="s">
        <v>808</v>
      </c>
      <c r="M30" s="1016" t="s">
        <v>5</v>
      </c>
      <c r="N30" s="1016"/>
      <c r="O30" s="1016"/>
      <c r="P30" s="1060">
        <v>42.101382314515703</v>
      </c>
      <c r="Q30" s="1060">
        <v>-79.241098150721498</v>
      </c>
      <c r="R30" s="1193" t="s">
        <v>8693</v>
      </c>
      <c r="S30" s="1184">
        <v>0.5</v>
      </c>
      <c r="T30" s="1017" t="s">
        <v>822</v>
      </c>
      <c r="U30" s="1017" t="s">
        <v>1709</v>
      </c>
      <c r="V30" s="1017" t="s">
        <v>1711</v>
      </c>
      <c r="W30" s="1017" t="s">
        <v>1712</v>
      </c>
      <c r="X30" s="1016" t="s">
        <v>214</v>
      </c>
      <c r="Y30" s="1016" t="s">
        <v>6</v>
      </c>
      <c r="Z30" s="1016" t="s">
        <v>8379</v>
      </c>
      <c r="AA30" s="1025" t="s">
        <v>9743</v>
      </c>
      <c r="AB30" s="1081" t="s">
        <v>9785</v>
      </c>
      <c r="AC30" s="1017" t="s">
        <v>9786</v>
      </c>
      <c r="AD30" s="1182" t="s">
        <v>1713</v>
      </c>
      <c r="AE30" s="1070" t="s">
        <v>1714</v>
      </c>
      <c r="AF30" s="1083">
        <f t="shared" si="0"/>
        <v>25</v>
      </c>
      <c r="AG30" s="13"/>
      <c r="AH30" s="13"/>
      <c r="AI30" s="13"/>
      <c r="AJ30" s="13"/>
    </row>
    <row r="31" spans="1:36" s="11" customFormat="1" ht="72.5">
      <c r="A31" s="61">
        <v>4030</v>
      </c>
      <c r="B31" s="1016" t="s">
        <v>198</v>
      </c>
      <c r="C31" s="1016" t="s">
        <v>732</v>
      </c>
      <c r="D31" s="1017" t="s">
        <v>9924</v>
      </c>
      <c r="E31" s="1016" t="s">
        <v>164</v>
      </c>
      <c r="F31" s="1017" t="s">
        <v>9927</v>
      </c>
      <c r="G31" s="1017" t="s">
        <v>9807</v>
      </c>
      <c r="H31" s="1016" t="s">
        <v>7633</v>
      </c>
      <c r="I31" s="1058" t="s">
        <v>9928</v>
      </c>
      <c r="J31" s="1017"/>
      <c r="K31" s="1017"/>
      <c r="L31" s="1016"/>
      <c r="M31" s="1016" t="s">
        <v>5</v>
      </c>
      <c r="N31" s="1115"/>
      <c r="O31" s="1016"/>
      <c r="P31" s="1060"/>
      <c r="Q31" s="1060"/>
      <c r="R31" s="1080"/>
      <c r="S31" s="1080">
        <v>20</v>
      </c>
      <c r="T31" s="1066" t="s">
        <v>822</v>
      </c>
      <c r="U31" s="1017" t="s">
        <v>9924</v>
      </c>
      <c r="V31" s="1058" t="s">
        <v>9928</v>
      </c>
      <c r="W31" s="1017" t="s">
        <v>9925</v>
      </c>
      <c r="X31" s="1016"/>
      <c r="Y31" s="1016" t="s">
        <v>9926</v>
      </c>
      <c r="Z31" s="1016" t="s">
        <v>7932</v>
      </c>
      <c r="AA31" s="1025">
        <v>45900</v>
      </c>
      <c r="AB31" s="1081" t="s">
        <v>9929</v>
      </c>
      <c r="AC31" s="1017" t="s">
        <v>9931</v>
      </c>
      <c r="AD31" s="1211" t="s">
        <v>9930</v>
      </c>
      <c r="AE31" s="1082"/>
      <c r="AF31" s="1083">
        <f t="shared" si="0"/>
        <v>36</v>
      </c>
      <c r="AG31" s="1083"/>
      <c r="AH31" s="1083"/>
      <c r="AI31" s="1083"/>
      <c r="AJ31" s="1083"/>
    </row>
    <row r="32" spans="1:36" s="11" customFormat="1" ht="72.5">
      <c r="A32" s="61">
        <v>4031</v>
      </c>
      <c r="B32" s="1016" t="s">
        <v>174</v>
      </c>
      <c r="C32" s="1016" t="s">
        <v>732</v>
      </c>
      <c r="D32" s="1017" t="s">
        <v>2325</v>
      </c>
      <c r="E32" s="1016" t="s">
        <v>176</v>
      </c>
      <c r="F32" s="1017" t="s">
        <v>1720</v>
      </c>
      <c r="G32" s="1017" t="s">
        <v>1553</v>
      </c>
      <c r="H32" s="1016" t="s">
        <v>874</v>
      </c>
      <c r="I32" s="1017" t="s">
        <v>1521</v>
      </c>
      <c r="J32" s="1017" t="s">
        <v>1721</v>
      </c>
      <c r="K32" s="1017" t="s">
        <v>1722</v>
      </c>
      <c r="L32" s="1016" t="s">
        <v>170</v>
      </c>
      <c r="M32" s="1016" t="s">
        <v>5</v>
      </c>
      <c r="N32" s="1115" t="s">
        <v>1723</v>
      </c>
      <c r="O32" s="1016" t="s">
        <v>1724</v>
      </c>
      <c r="P32" s="1060">
        <v>34.302284460282699</v>
      </c>
      <c r="Q32" s="1060">
        <v>-118.461357446913</v>
      </c>
      <c r="R32" s="1135"/>
      <c r="S32" s="1135"/>
      <c r="T32" s="1017"/>
      <c r="U32" s="1017" t="s">
        <v>1719</v>
      </c>
      <c r="V32" s="1017" t="s">
        <v>1521</v>
      </c>
      <c r="W32" s="1017" t="s">
        <v>1522</v>
      </c>
      <c r="X32" s="1016" t="s">
        <v>1300</v>
      </c>
      <c r="Y32" s="1016" t="s">
        <v>5</v>
      </c>
      <c r="Z32" s="1016" t="s">
        <v>8379</v>
      </c>
      <c r="AA32" s="1025" t="s">
        <v>9789</v>
      </c>
      <c r="AB32" s="1081" t="s">
        <v>9788</v>
      </c>
      <c r="AC32" s="1017" t="s">
        <v>9787</v>
      </c>
      <c r="AD32" s="1182" t="s">
        <v>1726</v>
      </c>
      <c r="AE32" s="1138" t="s">
        <v>1521</v>
      </c>
      <c r="AF32" s="1083">
        <f t="shared" si="0"/>
        <v>30</v>
      </c>
      <c r="AG32" s="13"/>
      <c r="AH32" s="13"/>
      <c r="AI32" s="13"/>
      <c r="AJ32" s="13"/>
    </row>
    <row r="33" spans="1:36" s="11" customFormat="1" ht="87">
      <c r="A33" s="61">
        <v>4032</v>
      </c>
      <c r="B33" s="1016" t="s">
        <v>198</v>
      </c>
      <c r="C33" s="1016" t="s">
        <v>732</v>
      </c>
      <c r="D33" s="1017" t="s">
        <v>2325</v>
      </c>
      <c r="E33" s="1016" t="s">
        <v>176</v>
      </c>
      <c r="F33" s="1017" t="s">
        <v>8195</v>
      </c>
      <c r="G33" s="1017" t="s">
        <v>8234</v>
      </c>
      <c r="H33" s="1016" t="s">
        <v>1797</v>
      </c>
      <c r="I33" s="1188" t="s">
        <v>1521</v>
      </c>
      <c r="J33" s="1017"/>
      <c r="K33" s="1017" t="s">
        <v>3003</v>
      </c>
      <c r="L33" s="1016" t="s">
        <v>786</v>
      </c>
      <c r="M33" s="1016" t="s">
        <v>5</v>
      </c>
      <c r="N33" s="1016"/>
      <c r="O33" s="1016"/>
      <c r="P33" s="1060">
        <v>34.702500000000001</v>
      </c>
      <c r="Q33" s="1060">
        <v>-82.456800000000001</v>
      </c>
      <c r="R33" s="1080"/>
      <c r="S33" s="1080"/>
      <c r="T33" s="1066"/>
      <c r="U33" s="1017" t="s">
        <v>1719</v>
      </c>
      <c r="V33" s="1017" t="s">
        <v>1521</v>
      </c>
      <c r="W33" s="1017" t="s">
        <v>1522</v>
      </c>
      <c r="X33" s="1016" t="s">
        <v>1300</v>
      </c>
      <c r="Y33" s="1016" t="s">
        <v>5</v>
      </c>
      <c r="Z33" s="1016" t="s">
        <v>10276</v>
      </c>
      <c r="AA33" s="1025" t="s">
        <v>9790</v>
      </c>
      <c r="AB33" s="1081" t="s">
        <v>9791</v>
      </c>
      <c r="AC33" s="1017"/>
      <c r="AD33" s="1192" t="s">
        <v>8196</v>
      </c>
      <c r="AE33" s="1082" t="s">
        <v>6107</v>
      </c>
      <c r="AF33" s="1083">
        <f t="shared" si="0"/>
        <v>24</v>
      </c>
      <c r="AG33" s="13"/>
      <c r="AH33" s="13"/>
      <c r="AI33" s="13"/>
      <c r="AJ33" s="13"/>
    </row>
    <row r="34" spans="1:36" s="11" customFormat="1" ht="78" customHeight="1">
      <c r="A34" s="61">
        <v>4033</v>
      </c>
      <c r="B34" s="1016" t="s">
        <v>174</v>
      </c>
      <c r="C34" s="1016" t="s">
        <v>732</v>
      </c>
      <c r="D34" s="1017" t="s">
        <v>2325</v>
      </c>
      <c r="E34" s="1016" t="s">
        <v>176</v>
      </c>
      <c r="F34" s="1017" t="s">
        <v>8195</v>
      </c>
      <c r="G34" s="1017" t="s">
        <v>8234</v>
      </c>
      <c r="H34" s="1016" t="s">
        <v>1797</v>
      </c>
      <c r="I34" s="1116" t="s">
        <v>1521</v>
      </c>
      <c r="J34" s="1017" t="s">
        <v>9792</v>
      </c>
      <c r="K34" s="1017" t="s">
        <v>9793</v>
      </c>
      <c r="L34" s="1016" t="s">
        <v>1300</v>
      </c>
      <c r="M34" s="1016" t="s">
        <v>5</v>
      </c>
      <c r="N34" s="1016">
        <v>19044</v>
      </c>
      <c r="O34" s="1016" t="s">
        <v>9794</v>
      </c>
      <c r="P34" s="1060">
        <v>40.1873</v>
      </c>
      <c r="Q34" s="1060">
        <v>-75.143199999999993</v>
      </c>
      <c r="R34" s="1080"/>
      <c r="S34" s="1194">
        <v>7.0000000000000007E-2</v>
      </c>
      <c r="T34" s="1066" t="s">
        <v>822</v>
      </c>
      <c r="U34" s="1017" t="s">
        <v>1719</v>
      </c>
      <c r="V34" s="1017" t="s">
        <v>1521</v>
      </c>
      <c r="W34" s="1017" t="s">
        <v>1522</v>
      </c>
      <c r="X34" s="1016" t="s">
        <v>1300</v>
      </c>
      <c r="Y34" s="1016" t="s">
        <v>5</v>
      </c>
      <c r="Z34" s="1016" t="s">
        <v>7932</v>
      </c>
      <c r="AA34" s="1025">
        <v>45883</v>
      </c>
      <c r="AB34" s="1081" t="s">
        <v>9795</v>
      </c>
      <c r="AC34" s="1017"/>
      <c r="AD34" s="1183" t="s">
        <v>1726</v>
      </c>
      <c r="AE34" s="1082"/>
      <c r="AF34" s="1083">
        <f t="shared" ref="AF34:AF66" si="1">IF(LEN(TRIM(AD34))=0,0,LEN(TRIM(AD34))-LEN(SUBSTITUTE(AD34," ",""))+1)</f>
        <v>30</v>
      </c>
      <c r="AG34" s="13"/>
      <c r="AH34" s="13"/>
      <c r="AI34" s="13"/>
      <c r="AJ34" s="13"/>
    </row>
    <row r="35" spans="1:36" s="11" customFormat="1" ht="123.75" customHeight="1">
      <c r="A35" s="61">
        <v>4034</v>
      </c>
      <c r="B35" s="47" t="s">
        <v>161</v>
      </c>
      <c r="C35" s="47" t="s">
        <v>732</v>
      </c>
      <c r="D35" s="65" t="s">
        <v>1727</v>
      </c>
      <c r="E35" s="47" t="s">
        <v>176</v>
      </c>
      <c r="F35" s="65" t="s">
        <v>1728</v>
      </c>
      <c r="G35" s="65" t="s">
        <v>1540</v>
      </c>
      <c r="H35" s="47" t="s">
        <v>1729</v>
      </c>
      <c r="I35" s="65" t="s">
        <v>1730</v>
      </c>
      <c r="J35" s="65" t="s">
        <v>1731</v>
      </c>
      <c r="K35" s="65" t="s">
        <v>820</v>
      </c>
      <c r="L35" s="47" t="s">
        <v>170</v>
      </c>
      <c r="M35" s="47" t="s">
        <v>5</v>
      </c>
      <c r="N35" s="47">
        <v>94538</v>
      </c>
      <c r="O35" s="47" t="s">
        <v>1732</v>
      </c>
      <c r="P35" s="89">
        <v>37.482105255957201</v>
      </c>
      <c r="Q35" s="89">
        <v>-121.944321289149</v>
      </c>
      <c r="R35" s="104">
        <v>215</v>
      </c>
      <c r="S35" s="1219">
        <v>0.2</v>
      </c>
      <c r="T35" s="65" t="s">
        <v>822</v>
      </c>
      <c r="U35" s="148" t="s">
        <v>1727</v>
      </c>
      <c r="V35" s="65" t="s">
        <v>1730</v>
      </c>
      <c r="W35" s="65" t="s">
        <v>820</v>
      </c>
      <c r="X35" s="65" t="s">
        <v>170</v>
      </c>
      <c r="Y35" s="65" t="s">
        <v>5</v>
      </c>
      <c r="Z35" s="47" t="s">
        <v>8379</v>
      </c>
      <c r="AA35" s="59" t="s">
        <v>9837</v>
      </c>
      <c r="AB35" s="47" t="s">
        <v>1733</v>
      </c>
      <c r="AC35" s="59" t="s">
        <v>9838</v>
      </c>
      <c r="AD35" s="286" t="s">
        <v>1734</v>
      </c>
      <c r="AE35" s="213" t="s">
        <v>9839</v>
      </c>
      <c r="AF35" s="13">
        <f t="shared" si="1"/>
        <v>17</v>
      </c>
      <c r="AG35" s="13"/>
      <c r="AH35" s="13"/>
      <c r="AI35" s="13"/>
      <c r="AJ35" s="13"/>
    </row>
    <row r="36" spans="1:36" s="11" customFormat="1" ht="68.25" customHeight="1">
      <c r="A36" s="61">
        <v>4035</v>
      </c>
      <c r="B36" s="1017" t="s">
        <v>174</v>
      </c>
      <c r="C36" s="1016" t="s">
        <v>732</v>
      </c>
      <c r="D36" s="1017" t="s">
        <v>7807</v>
      </c>
      <c r="E36" s="1016" t="s">
        <v>176</v>
      </c>
      <c r="F36" s="1017" t="s">
        <v>7807</v>
      </c>
      <c r="G36" s="1017" t="s">
        <v>7766</v>
      </c>
      <c r="H36" s="1016" t="s">
        <v>1131</v>
      </c>
      <c r="I36" s="1017" t="s">
        <v>7808</v>
      </c>
      <c r="J36" s="1017" t="s">
        <v>7809</v>
      </c>
      <c r="K36" s="1017" t="s">
        <v>1403</v>
      </c>
      <c r="L36" s="1016" t="s">
        <v>436</v>
      </c>
      <c r="M36" s="1016" t="s">
        <v>5</v>
      </c>
      <c r="N36" s="1016">
        <v>48103</v>
      </c>
      <c r="O36" s="1016"/>
      <c r="P36" s="1060">
        <v>42.277438082902002</v>
      </c>
      <c r="Q36" s="1060">
        <v>-83.800584842328902</v>
      </c>
      <c r="R36" s="1135">
        <v>127</v>
      </c>
      <c r="S36" s="1017"/>
      <c r="T36" s="1017"/>
      <c r="U36" s="1017" t="s">
        <v>7807</v>
      </c>
      <c r="V36" s="1076" t="s">
        <v>7810</v>
      </c>
      <c r="W36" s="1017" t="s">
        <v>2034</v>
      </c>
      <c r="X36" s="1016" t="s">
        <v>170</v>
      </c>
      <c r="Y36" s="1016" t="s">
        <v>5</v>
      </c>
      <c r="Z36" s="1016" t="s">
        <v>9112</v>
      </c>
      <c r="AA36" s="1025" t="s">
        <v>9796</v>
      </c>
      <c r="AB36" s="1016" t="s">
        <v>9798</v>
      </c>
      <c r="AC36" s="1025" t="s">
        <v>9797</v>
      </c>
      <c r="AD36" s="1614" t="s">
        <v>11365</v>
      </c>
      <c r="AE36" s="1083"/>
      <c r="AF36" s="1083">
        <f t="shared" si="1"/>
        <v>30</v>
      </c>
      <c r="AG36" s="13"/>
      <c r="AH36" s="13"/>
      <c r="AI36" s="13"/>
      <c r="AJ36" s="13"/>
    </row>
    <row r="37" spans="1:36" s="11" customFormat="1" ht="174">
      <c r="A37" s="61">
        <v>4036</v>
      </c>
      <c r="B37" s="1016" t="s">
        <v>161</v>
      </c>
      <c r="C37" s="1016" t="s">
        <v>732</v>
      </c>
      <c r="D37" s="1017" t="s">
        <v>7807</v>
      </c>
      <c r="E37" s="1071" t="s">
        <v>164</v>
      </c>
      <c r="F37" s="1070" t="s">
        <v>1735</v>
      </c>
      <c r="G37" s="1017" t="s">
        <v>1736</v>
      </c>
      <c r="H37" s="1016" t="s">
        <v>874</v>
      </c>
      <c r="I37" s="1070" t="s">
        <v>1737</v>
      </c>
      <c r="J37" s="1017" t="s">
        <v>1738</v>
      </c>
      <c r="K37" s="1017" t="s">
        <v>1739</v>
      </c>
      <c r="L37" s="1016" t="s">
        <v>804</v>
      </c>
      <c r="M37" s="1016" t="s">
        <v>5</v>
      </c>
      <c r="N37" s="1016">
        <v>46256</v>
      </c>
      <c r="O37" s="1016" t="s">
        <v>1740</v>
      </c>
      <c r="P37" s="1060">
        <v>39.916858099796201</v>
      </c>
      <c r="Q37" s="1060">
        <v>-86.034603047559699</v>
      </c>
      <c r="R37" s="1135">
        <v>49</v>
      </c>
      <c r="S37" s="1185">
        <v>0.86</v>
      </c>
      <c r="T37" s="1017" t="s">
        <v>822</v>
      </c>
      <c r="U37" s="1017" t="s">
        <v>1741</v>
      </c>
      <c r="V37" s="1017" t="s">
        <v>1737</v>
      </c>
      <c r="W37" s="1017" t="s">
        <v>1739</v>
      </c>
      <c r="X37" s="1016" t="s">
        <v>804</v>
      </c>
      <c r="Y37" s="1016" t="s">
        <v>5</v>
      </c>
      <c r="Z37" s="1016" t="s">
        <v>8379</v>
      </c>
      <c r="AA37" s="1025" t="s">
        <v>9840</v>
      </c>
      <c r="AB37" s="1081" t="s">
        <v>1742</v>
      </c>
      <c r="AC37" s="1017" t="s">
        <v>1744</v>
      </c>
      <c r="AD37" s="1182" t="s">
        <v>1743</v>
      </c>
      <c r="AE37" s="1138" t="s">
        <v>1737</v>
      </c>
      <c r="AF37" s="1083">
        <f t="shared" si="1"/>
        <v>27</v>
      </c>
      <c r="AG37" s="1220" t="s">
        <v>1745</v>
      </c>
      <c r="AH37" s="1221" t="s">
        <v>1747</v>
      </c>
      <c r="AI37" s="1222" t="s">
        <v>1746</v>
      </c>
      <c r="AJ37" s="13"/>
    </row>
    <row r="38" spans="1:36" s="11" customFormat="1" ht="58">
      <c r="A38" s="61">
        <v>4037</v>
      </c>
      <c r="B38" s="1016" t="s">
        <v>198</v>
      </c>
      <c r="C38" s="1016" t="s">
        <v>732</v>
      </c>
      <c r="D38" s="1017" t="s">
        <v>9979</v>
      </c>
      <c r="E38" s="1016" t="s">
        <v>164</v>
      </c>
      <c r="F38" s="1017" t="s">
        <v>9980</v>
      </c>
      <c r="G38" s="1017" t="s">
        <v>2031</v>
      </c>
      <c r="H38" s="1016" t="s">
        <v>9981</v>
      </c>
      <c r="I38" s="1076" t="s">
        <v>9983</v>
      </c>
      <c r="J38" s="1170" t="s">
        <v>9982</v>
      </c>
      <c r="K38" s="1166" t="s">
        <v>6055</v>
      </c>
      <c r="L38" s="1171" t="s">
        <v>878</v>
      </c>
      <c r="M38" s="1171" t="s">
        <v>5</v>
      </c>
      <c r="N38" s="1171">
        <v>40065</v>
      </c>
      <c r="O38" s="1171"/>
      <c r="P38" s="1060">
        <v>38.1678</v>
      </c>
      <c r="Q38" s="1016">
        <v>-85.185599999999994</v>
      </c>
      <c r="R38" s="1080">
        <v>700</v>
      </c>
      <c r="S38" s="1080">
        <v>6</v>
      </c>
      <c r="T38" s="1017" t="s">
        <v>1595</v>
      </c>
      <c r="U38" s="1017" t="s">
        <v>9366</v>
      </c>
      <c r="V38" s="1076" t="s">
        <v>9984</v>
      </c>
      <c r="W38" s="1166" t="s">
        <v>9985</v>
      </c>
      <c r="X38" s="1171" t="s">
        <v>214</v>
      </c>
      <c r="Y38" s="1171" t="s">
        <v>6</v>
      </c>
      <c r="Z38" s="1016" t="s">
        <v>7932</v>
      </c>
      <c r="AA38" s="1025">
        <v>45918</v>
      </c>
      <c r="AB38" s="1081" t="s">
        <v>9986</v>
      </c>
      <c r="AC38" s="1017" t="s">
        <v>11195</v>
      </c>
      <c r="AD38" s="1615" t="s">
        <v>11366</v>
      </c>
      <c r="AE38" s="1250"/>
      <c r="AF38" s="1083">
        <f t="shared" si="1"/>
        <v>31</v>
      </c>
      <c r="AG38" s="1083"/>
      <c r="AH38" s="1083"/>
      <c r="AI38" s="1083"/>
      <c r="AJ38" s="13"/>
    </row>
    <row r="39" spans="1:36" s="11" customFormat="1" ht="72.5">
      <c r="A39" s="61">
        <v>4038</v>
      </c>
      <c r="B39" s="1016" t="s">
        <v>198</v>
      </c>
      <c r="C39" s="1016" t="s">
        <v>732</v>
      </c>
      <c r="D39" s="1017" t="s">
        <v>2633</v>
      </c>
      <c r="E39" s="1016" t="s">
        <v>164</v>
      </c>
      <c r="F39" s="1017" t="s">
        <v>2633</v>
      </c>
      <c r="G39" s="1017" t="s">
        <v>2031</v>
      </c>
      <c r="H39" s="1016" t="s">
        <v>8056</v>
      </c>
      <c r="I39" s="1076" t="s">
        <v>2630</v>
      </c>
      <c r="J39" s="1017"/>
      <c r="K39" s="1017" t="s">
        <v>9932</v>
      </c>
      <c r="L39" s="1016" t="s">
        <v>740</v>
      </c>
      <c r="M39" s="1016" t="s">
        <v>5</v>
      </c>
      <c r="N39" s="1115"/>
      <c r="O39" s="1016" t="s">
        <v>2632</v>
      </c>
      <c r="P39" s="1060">
        <v>42.729300000000002</v>
      </c>
      <c r="Q39" s="1060">
        <v>-71.185599999999994</v>
      </c>
      <c r="R39" s="1080">
        <v>150</v>
      </c>
      <c r="S39" s="1080">
        <v>200</v>
      </c>
      <c r="T39" s="1066" t="s">
        <v>1648</v>
      </c>
      <c r="U39" s="1017" t="s">
        <v>2633</v>
      </c>
      <c r="V39" s="1076" t="s">
        <v>2630</v>
      </c>
      <c r="W39" s="1017" t="s">
        <v>3307</v>
      </c>
      <c r="X39" s="1016" t="s">
        <v>740</v>
      </c>
      <c r="Y39" s="1016" t="s">
        <v>5</v>
      </c>
      <c r="Z39" s="1016" t="s">
        <v>7932</v>
      </c>
      <c r="AA39" s="1025">
        <v>45902</v>
      </c>
      <c r="AB39" s="1081" t="s">
        <v>9933</v>
      </c>
      <c r="AC39" s="1017" t="s">
        <v>9935</v>
      </c>
      <c r="AD39" s="1211" t="s">
        <v>9934</v>
      </c>
      <c r="AE39" s="1082"/>
      <c r="AF39" s="1083">
        <f t="shared" si="1"/>
        <v>28</v>
      </c>
      <c r="AG39" s="1083"/>
      <c r="AH39" s="1083"/>
      <c r="AI39" s="1083"/>
      <c r="AJ39" s="1083"/>
    </row>
    <row r="40" spans="1:36" s="11" customFormat="1" ht="93" customHeight="1">
      <c r="A40" s="61">
        <v>4039</v>
      </c>
      <c r="B40" s="47" t="s">
        <v>198</v>
      </c>
      <c r="C40" s="47" t="s">
        <v>732</v>
      </c>
      <c r="D40" t="s">
        <v>1748</v>
      </c>
      <c r="E40" s="47" t="s">
        <v>164</v>
      </c>
      <c r="F40" t="s">
        <v>1748</v>
      </c>
      <c r="G40" s="65" t="s">
        <v>1749</v>
      </c>
      <c r="H40" s="47" t="s">
        <v>1750</v>
      </c>
      <c r="I40" s="65" t="s">
        <v>1751</v>
      </c>
      <c r="J40" t="s">
        <v>1752</v>
      </c>
      <c r="K40" t="s">
        <v>1753</v>
      </c>
      <c r="L40" s="47" t="s">
        <v>1613</v>
      </c>
      <c r="M40" s="47" t="s">
        <v>5</v>
      </c>
      <c r="N40" s="800">
        <v>22030</v>
      </c>
      <c r="O40" s="800" t="s">
        <v>1754</v>
      </c>
      <c r="P40" s="89">
        <v>38.856534400434299</v>
      </c>
      <c r="Q40" s="89">
        <v>-77.336158688351404</v>
      </c>
      <c r="R40" s="140"/>
      <c r="S40" s="140"/>
      <c r="T40" s="65"/>
      <c r="U40" t="s">
        <v>1748</v>
      </c>
      <c r="V40" s="65" t="s">
        <v>1751</v>
      </c>
      <c r="W40" s="65" t="s">
        <v>1753</v>
      </c>
      <c r="X40" s="47" t="s">
        <v>1613</v>
      </c>
      <c r="Y40" s="47" t="s">
        <v>5</v>
      </c>
      <c r="Z40" s="47" t="s">
        <v>312</v>
      </c>
      <c r="AA40" s="59">
        <v>45412</v>
      </c>
      <c r="AB40" s="117" t="s">
        <v>313</v>
      </c>
      <c r="AC40" s="65"/>
      <c r="AD40" s="347" t="s">
        <v>8049</v>
      </c>
      <c r="AE40" s="13"/>
      <c r="AF40" s="13">
        <f t="shared" si="1"/>
        <v>31</v>
      </c>
      <c r="AG40" t="s">
        <v>1755</v>
      </c>
      <c r="AH40" t="s">
        <v>1756</v>
      </c>
      <c r="AI40" s="800" t="s">
        <v>1754</v>
      </c>
      <c r="AJ40" s="13"/>
    </row>
    <row r="41" spans="1:36" s="11" customFormat="1" ht="130.5">
      <c r="A41" s="61">
        <v>4040</v>
      </c>
      <c r="B41" s="1016" t="s">
        <v>392</v>
      </c>
      <c r="C41" s="1016" t="s">
        <v>732</v>
      </c>
      <c r="D41" s="1017" t="s">
        <v>1757</v>
      </c>
      <c r="E41" s="1016" t="s">
        <v>164</v>
      </c>
      <c r="F41" s="1017" t="s">
        <v>1592</v>
      </c>
      <c r="G41" s="1017" t="s">
        <v>1540</v>
      </c>
      <c r="H41" s="1016" t="s">
        <v>874</v>
      </c>
      <c r="I41" s="1017" t="s">
        <v>1584</v>
      </c>
      <c r="J41" s="1017" t="s">
        <v>1593</v>
      </c>
      <c r="K41" s="1017" t="s">
        <v>1594</v>
      </c>
      <c r="L41" s="1016" t="s">
        <v>308</v>
      </c>
      <c r="M41" s="1016" t="s">
        <v>5</v>
      </c>
      <c r="N41" s="1016">
        <v>38069</v>
      </c>
      <c r="O41" s="1016" t="s">
        <v>1587</v>
      </c>
      <c r="P41" s="1060">
        <v>35.402915620047601</v>
      </c>
      <c r="Q41" s="1070">
        <v>-89.417311946036904</v>
      </c>
      <c r="R41" s="1135" t="s">
        <v>8739</v>
      </c>
      <c r="S41" s="1135">
        <v>43</v>
      </c>
      <c r="T41" s="1135" t="s">
        <v>1595</v>
      </c>
      <c r="U41" s="1017" t="s">
        <v>1757</v>
      </c>
      <c r="V41" s="1017" t="s">
        <v>1760</v>
      </c>
      <c r="W41" s="1017" t="s">
        <v>1762</v>
      </c>
      <c r="X41" s="1016" t="s">
        <v>436</v>
      </c>
      <c r="Y41" s="1025" t="s">
        <v>5</v>
      </c>
      <c r="Z41" s="1016" t="s">
        <v>8379</v>
      </c>
      <c r="AA41" s="1025" t="s">
        <v>11039</v>
      </c>
      <c r="AB41" s="1081" t="s">
        <v>9763</v>
      </c>
      <c r="AC41" s="1017" t="s">
        <v>9764</v>
      </c>
      <c r="AD41" s="1137" t="s">
        <v>10272</v>
      </c>
      <c r="AE41" s="1138" t="s">
        <v>1591</v>
      </c>
      <c r="AF41" s="1083">
        <f t="shared" si="1"/>
        <v>25</v>
      </c>
      <c r="AG41" s="13"/>
      <c r="AH41" s="13"/>
      <c r="AI41" s="13"/>
      <c r="AJ41" s="13"/>
    </row>
    <row r="42" spans="1:36" s="11" customFormat="1" ht="72.5">
      <c r="A42" s="61">
        <v>4041</v>
      </c>
      <c r="B42" s="1016" t="s">
        <v>392</v>
      </c>
      <c r="C42" s="1016" t="s">
        <v>732</v>
      </c>
      <c r="D42" s="1017" t="s">
        <v>1757</v>
      </c>
      <c r="E42" s="1016" t="s">
        <v>164</v>
      </c>
      <c r="F42" s="1017" t="s">
        <v>1582</v>
      </c>
      <c r="G42" s="1017" t="s">
        <v>1583</v>
      </c>
      <c r="H42" s="1016" t="s">
        <v>1498</v>
      </c>
      <c r="I42" s="1017" t="s">
        <v>1584</v>
      </c>
      <c r="J42" s="1017" t="s">
        <v>1585</v>
      </c>
      <c r="K42" s="1017" t="s">
        <v>1586</v>
      </c>
      <c r="L42" s="1016" t="s">
        <v>878</v>
      </c>
      <c r="M42" s="1016" t="s">
        <v>5</v>
      </c>
      <c r="N42" s="1016">
        <v>42740</v>
      </c>
      <c r="O42" s="1016" t="s">
        <v>1587</v>
      </c>
      <c r="P42" s="1060">
        <v>37.6</v>
      </c>
      <c r="Q42" s="1070">
        <v>-85.9</v>
      </c>
      <c r="R42" s="1135" t="s">
        <v>8740</v>
      </c>
      <c r="S42" s="1135">
        <v>20</v>
      </c>
      <c r="T42" s="1135" t="s">
        <v>822</v>
      </c>
      <c r="U42" s="1017" t="s">
        <v>1757</v>
      </c>
      <c r="V42" s="1017" t="s">
        <v>1760</v>
      </c>
      <c r="W42" s="1017" t="s">
        <v>1762</v>
      </c>
      <c r="X42" s="1016" t="s">
        <v>436</v>
      </c>
      <c r="Y42" s="1025" t="s">
        <v>5</v>
      </c>
      <c r="Z42" s="1016" t="s">
        <v>8379</v>
      </c>
      <c r="AA42" s="1025" t="s">
        <v>11038</v>
      </c>
      <c r="AB42" s="1026" t="s">
        <v>9765</v>
      </c>
      <c r="AC42" s="1017" t="s">
        <v>9766</v>
      </c>
      <c r="AD42" s="1182" t="s">
        <v>10274</v>
      </c>
      <c r="AE42" s="1138" t="s">
        <v>1591</v>
      </c>
      <c r="AF42" s="1083">
        <f t="shared" si="1"/>
        <v>24</v>
      </c>
      <c r="AG42" s="13"/>
      <c r="AH42" s="13"/>
      <c r="AI42" s="13"/>
      <c r="AJ42" s="13"/>
    </row>
    <row r="43" spans="1:36" s="11" customFormat="1" ht="145">
      <c r="A43" s="61">
        <v>4042</v>
      </c>
      <c r="B43" s="1016" t="s">
        <v>392</v>
      </c>
      <c r="C43" s="1016" t="s">
        <v>732</v>
      </c>
      <c r="D43" s="1017" t="s">
        <v>1757</v>
      </c>
      <c r="E43" s="1016" t="s">
        <v>176</v>
      </c>
      <c r="F43" s="1017" t="s">
        <v>1758</v>
      </c>
      <c r="G43" s="1017" t="s">
        <v>9807</v>
      </c>
      <c r="H43" s="1016" t="s">
        <v>1131</v>
      </c>
      <c r="I43" s="1017" t="s">
        <v>1760</v>
      </c>
      <c r="J43" s="1017"/>
      <c r="K43" s="1017" t="s">
        <v>1761</v>
      </c>
      <c r="L43" s="1016" t="s">
        <v>436</v>
      </c>
      <c r="M43" s="1016" t="s">
        <v>5</v>
      </c>
      <c r="N43" s="1016"/>
      <c r="O43" s="1016"/>
      <c r="P43" s="1060">
        <v>42.280462271338401</v>
      </c>
      <c r="Q43" s="1060">
        <v>-84.959887720388096</v>
      </c>
      <c r="R43" s="1135" t="s">
        <v>8741</v>
      </c>
      <c r="S43" s="1135">
        <v>20</v>
      </c>
      <c r="T43" s="1017" t="s">
        <v>822</v>
      </c>
      <c r="U43" s="1017" t="s">
        <v>1757</v>
      </c>
      <c r="V43" s="1017" t="s">
        <v>1760</v>
      </c>
      <c r="W43" s="1017" t="s">
        <v>1762</v>
      </c>
      <c r="X43" s="1016" t="s">
        <v>436</v>
      </c>
      <c r="Y43" s="1025" t="s">
        <v>5</v>
      </c>
      <c r="Z43" s="1016" t="s">
        <v>8379</v>
      </c>
      <c r="AA43" s="1025" t="s">
        <v>9809</v>
      </c>
      <c r="AB43" s="1081" t="s">
        <v>9808</v>
      </c>
      <c r="AC43" s="1017" t="s">
        <v>1763</v>
      </c>
      <c r="AD43" s="1183" t="s">
        <v>10278</v>
      </c>
      <c r="AE43" s="1138" t="s">
        <v>1764</v>
      </c>
      <c r="AF43" s="1083">
        <f t="shared" si="1"/>
        <v>26</v>
      </c>
      <c r="AG43" s="13"/>
      <c r="AH43" s="13"/>
      <c r="AI43" s="13"/>
      <c r="AJ43" s="13"/>
    </row>
    <row r="44" spans="1:36" s="11" customFormat="1" ht="43.5">
      <c r="A44" s="61">
        <v>4043</v>
      </c>
      <c r="B44" s="47" t="s">
        <v>174</v>
      </c>
      <c r="C44" s="47" t="s">
        <v>732</v>
      </c>
      <c r="D44" s="65" t="s">
        <v>1765</v>
      </c>
      <c r="E44" s="47" t="s">
        <v>176</v>
      </c>
      <c r="F44" s="65" t="s">
        <v>1765</v>
      </c>
      <c r="G44" s="65" t="s">
        <v>1759</v>
      </c>
      <c r="H44" s="47" t="s">
        <v>1766</v>
      </c>
      <c r="I44" s="65" t="s">
        <v>1767</v>
      </c>
      <c r="J44" s="65" t="s">
        <v>1768</v>
      </c>
      <c r="K44" s="65" t="s">
        <v>1769</v>
      </c>
      <c r="L44" s="58" t="s">
        <v>723</v>
      </c>
      <c r="M44" s="47" t="s">
        <v>5</v>
      </c>
      <c r="N44" s="58">
        <v>80241</v>
      </c>
      <c r="O44" s="47" t="s">
        <v>1770</v>
      </c>
      <c r="P44" s="89">
        <v>39.920424677799602</v>
      </c>
      <c r="Q44" s="89">
        <v>-104.98311545595</v>
      </c>
      <c r="R44" s="104">
        <v>50</v>
      </c>
      <c r="S44" s="104"/>
      <c r="T44" s="65"/>
      <c r="U44" s="65" t="s">
        <v>1771</v>
      </c>
      <c r="V44" s="65" t="s">
        <v>1767</v>
      </c>
      <c r="W44" s="65" t="s">
        <v>1769</v>
      </c>
      <c r="X44" s="47" t="s">
        <v>723</v>
      </c>
      <c r="Y44" s="47" t="s">
        <v>5</v>
      </c>
      <c r="Z44" s="47" t="s">
        <v>172</v>
      </c>
      <c r="AA44" s="59">
        <v>44780</v>
      </c>
      <c r="AB44" s="117" t="s">
        <v>1772</v>
      </c>
      <c r="AC44" s="150"/>
      <c r="AD44" s="1362" t="s">
        <v>8050</v>
      </c>
      <c r="AE44" s="13"/>
      <c r="AF44" s="13">
        <f t="shared" si="1"/>
        <v>19</v>
      </c>
      <c r="AG44" s="13"/>
      <c r="AH44" s="13"/>
      <c r="AI44" s="13"/>
      <c r="AJ44" s="13"/>
    </row>
    <row r="45" spans="1:36" s="11" customFormat="1" ht="101.5">
      <c r="A45" s="61">
        <v>4044</v>
      </c>
      <c r="B45" s="1016" t="s">
        <v>392</v>
      </c>
      <c r="C45" s="1016" t="s">
        <v>732</v>
      </c>
      <c r="D45" s="1017" t="s">
        <v>1773</v>
      </c>
      <c r="E45" s="1016" t="s">
        <v>176</v>
      </c>
      <c r="F45" s="1017" t="s">
        <v>1774</v>
      </c>
      <c r="G45" s="1017" t="s">
        <v>1775</v>
      </c>
      <c r="H45" s="1016" t="s">
        <v>1766</v>
      </c>
      <c r="I45" s="1017" t="s">
        <v>1767</v>
      </c>
      <c r="J45" s="1017"/>
      <c r="K45" s="1017" t="s">
        <v>1776</v>
      </c>
      <c r="L45" s="1059" t="s">
        <v>188</v>
      </c>
      <c r="M45" s="1016" t="s">
        <v>5</v>
      </c>
      <c r="N45" s="1059">
        <v>27560</v>
      </c>
      <c r="O45" s="1016"/>
      <c r="P45" s="1060">
        <v>35.826784277159</v>
      </c>
      <c r="Q45" s="1060">
        <v>-78.830690592721893</v>
      </c>
      <c r="R45" s="1135" t="s">
        <v>8742</v>
      </c>
      <c r="S45" s="1135">
        <v>1</v>
      </c>
      <c r="T45" s="1017" t="s">
        <v>822</v>
      </c>
      <c r="U45" s="1017" t="s">
        <v>1771</v>
      </c>
      <c r="V45" s="1017" t="s">
        <v>1767</v>
      </c>
      <c r="W45" s="1017" t="s">
        <v>1769</v>
      </c>
      <c r="X45" s="1016" t="s">
        <v>723</v>
      </c>
      <c r="Y45" s="1016" t="s">
        <v>5</v>
      </c>
      <c r="Z45" s="1016" t="s">
        <v>8379</v>
      </c>
      <c r="AA45" s="1025" t="s">
        <v>9815</v>
      </c>
      <c r="AB45" s="1081" t="s">
        <v>9841</v>
      </c>
      <c r="AC45" s="1017" t="s">
        <v>9842</v>
      </c>
      <c r="AD45" s="1027" t="s">
        <v>8050</v>
      </c>
      <c r="AE45" s="1083"/>
      <c r="AF45" s="1083">
        <f t="shared" si="1"/>
        <v>19</v>
      </c>
      <c r="AG45" s="13"/>
      <c r="AH45" s="13"/>
      <c r="AI45" s="13"/>
      <c r="AJ45" s="13"/>
    </row>
    <row r="46" spans="1:36" s="11" customFormat="1" ht="58">
      <c r="A46" s="61">
        <v>4045</v>
      </c>
      <c r="B46" s="1016" t="s">
        <v>174</v>
      </c>
      <c r="C46" s="1016" t="s">
        <v>732</v>
      </c>
      <c r="D46" s="1017" t="s">
        <v>9936</v>
      </c>
      <c r="E46" s="1016" t="s">
        <v>164</v>
      </c>
      <c r="F46" s="1017" t="s">
        <v>9936</v>
      </c>
      <c r="G46" s="1017" t="s">
        <v>2031</v>
      </c>
      <c r="H46" s="1016" t="s">
        <v>9939</v>
      </c>
      <c r="I46" s="1188" t="s">
        <v>9940</v>
      </c>
      <c r="J46" s="1017" t="s">
        <v>9938</v>
      </c>
      <c r="K46" s="1017" t="s">
        <v>9937</v>
      </c>
      <c r="L46" s="1016" t="s">
        <v>831</v>
      </c>
      <c r="M46" s="1016" t="s">
        <v>5</v>
      </c>
      <c r="N46" s="1115" t="s">
        <v>9941</v>
      </c>
      <c r="O46" s="1016"/>
      <c r="P46" s="1060">
        <v>40.4223</v>
      </c>
      <c r="Q46" s="1060">
        <v>-80.589500000000001</v>
      </c>
      <c r="R46" s="1080">
        <v>750</v>
      </c>
      <c r="S46" s="1080">
        <v>500</v>
      </c>
      <c r="T46" s="1066" t="s">
        <v>1648</v>
      </c>
      <c r="U46" s="1017" t="s">
        <v>9936</v>
      </c>
      <c r="V46" s="1188" t="s">
        <v>9940</v>
      </c>
      <c r="W46" s="1017" t="s">
        <v>9942</v>
      </c>
      <c r="X46" s="1016" t="s">
        <v>740</v>
      </c>
      <c r="Y46" s="1016" t="s">
        <v>5</v>
      </c>
      <c r="Z46" s="1016" t="s">
        <v>7932</v>
      </c>
      <c r="AA46" s="1025">
        <v>45902</v>
      </c>
      <c r="AB46" s="1081" t="s">
        <v>9943</v>
      </c>
      <c r="AC46" s="1017"/>
      <c r="AD46" s="1026" t="s">
        <v>10297</v>
      </c>
      <c r="AE46" s="1082"/>
      <c r="AF46" s="1083">
        <f t="shared" si="1"/>
        <v>26</v>
      </c>
      <c r="AG46" s="1083"/>
      <c r="AH46" s="1083"/>
      <c r="AI46" s="1083"/>
      <c r="AJ46" s="1083"/>
    </row>
    <row r="47" spans="1:36" s="11" customFormat="1" ht="72.5">
      <c r="A47" s="61">
        <v>4046</v>
      </c>
      <c r="B47" s="1028" t="s">
        <v>9759</v>
      </c>
      <c r="C47" s="1028" t="s">
        <v>732</v>
      </c>
      <c r="D47" s="1029" t="s">
        <v>1777</v>
      </c>
      <c r="E47" s="1028" t="s">
        <v>164</v>
      </c>
      <c r="F47" s="1029" t="s">
        <v>1778</v>
      </c>
      <c r="G47" s="1029" t="s">
        <v>8062</v>
      </c>
      <c r="H47" s="1028" t="s">
        <v>1779</v>
      </c>
      <c r="I47" s="1029" t="s">
        <v>1780</v>
      </c>
      <c r="J47" s="1029" t="s">
        <v>1781</v>
      </c>
      <c r="K47" s="1029"/>
      <c r="L47" s="1028" t="s">
        <v>842</v>
      </c>
      <c r="M47" s="1028" t="s">
        <v>5</v>
      </c>
      <c r="N47" s="1028"/>
      <c r="O47" s="1028"/>
      <c r="P47" s="1195">
        <v>34.2673932940044</v>
      </c>
      <c r="Q47" s="1195">
        <v>-79.760065192782093</v>
      </c>
      <c r="R47" s="1196" t="s">
        <v>8743</v>
      </c>
      <c r="S47" s="1196">
        <v>34</v>
      </c>
      <c r="T47" s="1029" t="s">
        <v>822</v>
      </c>
      <c r="U47" s="1029" t="s">
        <v>1777</v>
      </c>
      <c r="V47" s="1029" t="s">
        <v>1782</v>
      </c>
      <c r="W47" s="1029" t="s">
        <v>1783</v>
      </c>
      <c r="X47" s="1028" t="s">
        <v>1783</v>
      </c>
      <c r="Y47" s="1028" t="s">
        <v>1452</v>
      </c>
      <c r="Z47" s="1028" t="s">
        <v>8379</v>
      </c>
      <c r="AA47" s="1036" t="s">
        <v>9812</v>
      </c>
      <c r="AB47" s="1210" t="s">
        <v>1784</v>
      </c>
      <c r="AC47" s="1029" t="s">
        <v>1785</v>
      </c>
      <c r="AD47" s="1198" t="s">
        <v>8063</v>
      </c>
      <c r="AE47" s="1199" t="s">
        <v>9811</v>
      </c>
      <c r="AF47" s="1200">
        <f t="shared" si="1"/>
        <v>23</v>
      </c>
      <c r="AG47" s="13"/>
      <c r="AH47" s="13"/>
      <c r="AI47" s="13"/>
      <c r="AJ47" s="13"/>
    </row>
    <row r="48" spans="1:36" s="11" customFormat="1" ht="75" customHeight="1">
      <c r="A48" s="61">
        <v>4047</v>
      </c>
      <c r="B48" s="1016" t="s">
        <v>392</v>
      </c>
      <c r="C48" s="1016" t="s">
        <v>732</v>
      </c>
      <c r="D48" s="1017" t="s">
        <v>1786</v>
      </c>
      <c r="E48" s="1016" t="s">
        <v>164</v>
      </c>
      <c r="F48" s="1017" t="s">
        <v>1787</v>
      </c>
      <c r="G48" s="1017" t="s">
        <v>1788</v>
      </c>
      <c r="H48" s="1016" t="s">
        <v>7633</v>
      </c>
      <c r="I48" s="1017" t="s">
        <v>1789</v>
      </c>
      <c r="J48" s="1017"/>
      <c r="K48" s="1017" t="s">
        <v>1790</v>
      </c>
      <c r="L48" s="1016" t="s">
        <v>804</v>
      </c>
      <c r="M48" s="1016" t="s">
        <v>5</v>
      </c>
      <c r="N48" s="1016"/>
      <c r="O48" s="1016"/>
      <c r="P48" s="1060">
        <v>41.7067108249136</v>
      </c>
      <c r="Q48" s="1060">
        <v>-86.498274978759</v>
      </c>
      <c r="R48" s="1135" t="s">
        <v>8741</v>
      </c>
      <c r="S48" s="1135">
        <v>36</v>
      </c>
      <c r="T48" s="1017" t="s">
        <v>822</v>
      </c>
      <c r="U48" s="1017" t="s">
        <v>1791</v>
      </c>
      <c r="V48" s="1017" t="s">
        <v>1792</v>
      </c>
      <c r="W48" s="1017" t="s">
        <v>1793</v>
      </c>
      <c r="X48" s="1016" t="s">
        <v>1794</v>
      </c>
      <c r="Y48" s="1016" t="s">
        <v>1441</v>
      </c>
      <c r="Z48" s="1016" t="s">
        <v>8379</v>
      </c>
      <c r="AA48" s="1025" t="s">
        <v>11048</v>
      </c>
      <c r="AB48" s="1081" t="s">
        <v>9814</v>
      </c>
      <c r="AC48" s="1017" t="s">
        <v>11049</v>
      </c>
      <c r="AD48" s="1137" t="s">
        <v>8064</v>
      </c>
      <c r="AE48" s="1138" t="s">
        <v>1789</v>
      </c>
      <c r="AF48" s="1083">
        <f t="shared" si="1"/>
        <v>30</v>
      </c>
      <c r="AG48" s="13"/>
      <c r="AH48" s="13"/>
      <c r="AI48" s="13"/>
      <c r="AJ48" s="13"/>
    </row>
    <row r="49" spans="1:36" s="11" customFormat="1" ht="97.5" customHeight="1">
      <c r="A49" s="61">
        <v>4048</v>
      </c>
      <c r="B49" s="1016" t="s">
        <v>198</v>
      </c>
      <c r="C49" s="1016" t="s">
        <v>732</v>
      </c>
      <c r="D49" s="1017" t="s">
        <v>1083</v>
      </c>
      <c r="E49" s="1016" t="s">
        <v>164</v>
      </c>
      <c r="F49" s="1017" t="s">
        <v>1795</v>
      </c>
      <c r="G49" s="1017" t="s">
        <v>1796</v>
      </c>
      <c r="H49" s="1016" t="s">
        <v>1797</v>
      </c>
      <c r="I49" s="1017" t="s">
        <v>1085</v>
      </c>
      <c r="J49" s="1017" t="s">
        <v>1798</v>
      </c>
      <c r="K49" s="1017" t="s">
        <v>1799</v>
      </c>
      <c r="L49" s="1016" t="s">
        <v>836</v>
      </c>
      <c r="M49" s="1016" t="s">
        <v>5</v>
      </c>
      <c r="N49" s="1016"/>
      <c r="O49" s="1016"/>
      <c r="P49" s="1060">
        <v>41.245030505177603</v>
      </c>
      <c r="Q49" s="1060">
        <v>-87.866012795943206</v>
      </c>
      <c r="R49" s="1135" t="s">
        <v>8744</v>
      </c>
      <c r="S49" s="1135">
        <v>40</v>
      </c>
      <c r="T49" s="1017" t="s">
        <v>822</v>
      </c>
      <c r="U49" s="1017" t="s">
        <v>1087</v>
      </c>
      <c r="V49" s="1161" t="s">
        <v>1088</v>
      </c>
      <c r="W49" s="1017" t="s">
        <v>1089</v>
      </c>
      <c r="X49" s="1016" t="s">
        <v>1090</v>
      </c>
      <c r="Y49" s="1016" t="s">
        <v>1091</v>
      </c>
      <c r="Z49" s="1016" t="s">
        <v>8379</v>
      </c>
      <c r="AA49" s="1025" t="s">
        <v>9815</v>
      </c>
      <c r="AB49" s="1081" t="s">
        <v>9819</v>
      </c>
      <c r="AC49" s="1017" t="s">
        <v>9816</v>
      </c>
      <c r="AD49" s="1211" t="s">
        <v>10279</v>
      </c>
      <c r="AE49" s="1138" t="s">
        <v>1802</v>
      </c>
      <c r="AF49" s="1083">
        <f t="shared" si="1"/>
        <v>26</v>
      </c>
      <c r="AG49" s="13"/>
      <c r="AH49" s="13"/>
      <c r="AI49" s="13"/>
      <c r="AJ49" s="13"/>
    </row>
    <row r="50" spans="1:36" s="11" customFormat="1" ht="130.75" customHeight="1">
      <c r="A50" s="61">
        <v>4049</v>
      </c>
      <c r="B50" s="1028" t="s">
        <v>9759</v>
      </c>
      <c r="C50" s="1028" t="s">
        <v>732</v>
      </c>
      <c r="D50" s="1029" t="s">
        <v>1083</v>
      </c>
      <c r="E50" s="1028" t="s">
        <v>164</v>
      </c>
      <c r="F50" s="1029" t="s">
        <v>1803</v>
      </c>
      <c r="G50" s="1029" t="s">
        <v>1796</v>
      </c>
      <c r="H50" s="1028" t="s">
        <v>1131</v>
      </c>
      <c r="I50" s="1029" t="s">
        <v>1085</v>
      </c>
      <c r="J50" s="1029"/>
      <c r="K50" s="1029" t="s">
        <v>1086</v>
      </c>
      <c r="L50" s="1028" t="s">
        <v>436</v>
      </c>
      <c r="M50" s="1028" t="s">
        <v>5</v>
      </c>
      <c r="N50" s="1028"/>
      <c r="O50" s="1028"/>
      <c r="P50" s="1195">
        <v>43.776527528058097</v>
      </c>
      <c r="Q50" s="1195">
        <v>-85.503626107379105</v>
      </c>
      <c r="R50" s="1196" t="s">
        <v>8745</v>
      </c>
      <c r="S50" s="1196"/>
      <c r="T50" s="1029"/>
      <c r="U50" s="1029" t="s">
        <v>1087</v>
      </c>
      <c r="V50" s="1436" t="s">
        <v>1088</v>
      </c>
      <c r="W50" s="1029" t="s">
        <v>1089</v>
      </c>
      <c r="X50" s="1028" t="s">
        <v>1090</v>
      </c>
      <c r="Y50" s="1028" t="s">
        <v>1091</v>
      </c>
      <c r="Z50" s="1028" t="s">
        <v>8379</v>
      </c>
      <c r="AA50" s="1036" t="s">
        <v>9815</v>
      </c>
      <c r="AB50" s="1526" t="s">
        <v>9818</v>
      </c>
      <c r="AC50" s="1029" t="s">
        <v>9817</v>
      </c>
      <c r="AD50" s="1527" t="s">
        <v>10279</v>
      </c>
      <c r="AE50" s="1199" t="s">
        <v>1804</v>
      </c>
      <c r="AF50" s="1200">
        <f t="shared" si="1"/>
        <v>26</v>
      </c>
      <c r="AG50" s="13"/>
      <c r="AH50" s="13"/>
      <c r="AI50" s="13"/>
      <c r="AJ50" s="13"/>
    </row>
    <row r="51" spans="1:36" s="11" customFormat="1" ht="101.5">
      <c r="A51" s="61">
        <v>4050</v>
      </c>
      <c r="B51" s="1226" t="s">
        <v>392</v>
      </c>
      <c r="C51" s="1226" t="s">
        <v>732</v>
      </c>
      <c r="D51" s="1227" t="s">
        <v>1805</v>
      </c>
      <c r="E51" s="1226" t="s">
        <v>176</v>
      </c>
      <c r="F51" s="1227" t="s">
        <v>1806</v>
      </c>
      <c r="G51" s="1227" t="s">
        <v>1540</v>
      </c>
      <c r="H51" s="1226" t="s">
        <v>1498</v>
      </c>
      <c r="I51" s="1227" t="s">
        <v>1802</v>
      </c>
      <c r="J51" s="1227" t="s">
        <v>1807</v>
      </c>
      <c r="K51" s="1226" t="s">
        <v>1808</v>
      </c>
      <c r="L51" s="1226" t="s">
        <v>916</v>
      </c>
      <c r="M51" s="1227" t="s">
        <v>5</v>
      </c>
      <c r="N51" s="1017">
        <v>43128</v>
      </c>
      <c r="O51" s="1017"/>
      <c r="P51" s="1228">
        <v>39.630107135506499</v>
      </c>
      <c r="Q51" s="1212">
        <v>-83.565148093683803</v>
      </c>
      <c r="R51" s="1258" t="s">
        <v>8746</v>
      </c>
      <c r="S51" s="1335">
        <v>40</v>
      </c>
      <c r="T51" s="1227" t="s">
        <v>822</v>
      </c>
      <c r="U51" s="1227" t="s">
        <v>1809</v>
      </c>
      <c r="V51" s="1227" t="s">
        <v>1802</v>
      </c>
      <c r="W51" s="1227" t="s">
        <v>1810</v>
      </c>
      <c r="X51" s="1227" t="s">
        <v>1180</v>
      </c>
      <c r="Y51" s="1227" t="s">
        <v>1811</v>
      </c>
      <c r="Z51" s="1227" t="s">
        <v>8379</v>
      </c>
      <c r="AA51" s="1259" t="s">
        <v>9812</v>
      </c>
      <c r="AB51" s="1017" t="s">
        <v>1812</v>
      </c>
      <c r="AC51" s="1231" t="s">
        <v>11040</v>
      </c>
      <c r="AD51" s="1616" t="s">
        <v>11367</v>
      </c>
      <c r="AE51" s="1138" t="s">
        <v>1802</v>
      </c>
      <c r="AF51" s="1083">
        <f t="shared" si="1"/>
        <v>22</v>
      </c>
      <c r="AG51" s="13"/>
      <c r="AH51" s="13"/>
      <c r="AI51" s="13"/>
      <c r="AJ51" s="13"/>
    </row>
    <row r="52" spans="1:36" s="11" customFormat="1" ht="58">
      <c r="A52" s="61">
        <v>4051</v>
      </c>
      <c r="B52" s="1016" t="s">
        <v>198</v>
      </c>
      <c r="C52" s="1016" t="s">
        <v>732</v>
      </c>
      <c r="D52" s="1017" t="s">
        <v>1805</v>
      </c>
      <c r="E52" s="1016" t="s">
        <v>176</v>
      </c>
      <c r="F52" s="1017" t="s">
        <v>9944</v>
      </c>
      <c r="G52" s="1017" t="s">
        <v>2031</v>
      </c>
      <c r="H52" s="1016" t="s">
        <v>53</v>
      </c>
      <c r="I52" s="1188" t="s">
        <v>9945</v>
      </c>
      <c r="J52" s="1058" t="s">
        <v>9946</v>
      </c>
      <c r="K52" s="1017" t="s">
        <v>9947</v>
      </c>
      <c r="L52" s="1016" t="s">
        <v>214</v>
      </c>
      <c r="M52" s="1016" t="s">
        <v>6</v>
      </c>
      <c r="N52" s="1115" t="s">
        <v>9948</v>
      </c>
      <c r="O52" s="1016"/>
      <c r="P52" s="1060">
        <v>44.116500000000002</v>
      </c>
      <c r="Q52" s="1060">
        <v>-79.8459</v>
      </c>
      <c r="R52" s="1080">
        <v>1000</v>
      </c>
      <c r="S52" s="1080">
        <v>36</v>
      </c>
      <c r="T52" s="1066" t="s">
        <v>822</v>
      </c>
      <c r="U52" s="1017" t="s">
        <v>9950</v>
      </c>
      <c r="V52" s="1076" t="s">
        <v>9951</v>
      </c>
      <c r="W52" s="1017" t="s">
        <v>6175</v>
      </c>
      <c r="X52" s="1016"/>
      <c r="Y52" s="1016" t="s">
        <v>926</v>
      </c>
      <c r="Z52" s="1016" t="s">
        <v>7932</v>
      </c>
      <c r="AA52" s="1025">
        <v>45902</v>
      </c>
      <c r="AB52" s="1081" t="s">
        <v>9949</v>
      </c>
      <c r="AC52" s="1017" t="s">
        <v>9952</v>
      </c>
      <c r="AD52" s="1211" t="s">
        <v>10296</v>
      </c>
      <c r="AE52" s="1082"/>
      <c r="AF52" s="1083">
        <f t="shared" si="1"/>
        <v>29</v>
      </c>
      <c r="AG52" s="1083"/>
      <c r="AH52" s="1083"/>
      <c r="AI52" s="1083"/>
      <c r="AJ52" s="1083"/>
    </row>
    <row r="53" spans="1:36" s="11" customFormat="1" ht="145">
      <c r="A53" s="61">
        <v>4052</v>
      </c>
      <c r="B53" s="1016" t="s">
        <v>392</v>
      </c>
      <c r="C53" s="1016" t="s">
        <v>732</v>
      </c>
      <c r="D53" s="1017" t="s">
        <v>1827</v>
      </c>
      <c r="E53" s="1016" t="s">
        <v>164</v>
      </c>
      <c r="F53" s="1017" t="s">
        <v>1828</v>
      </c>
      <c r="G53" s="1017" t="s">
        <v>1497</v>
      </c>
      <c r="H53" s="1016" t="s">
        <v>1498</v>
      </c>
      <c r="I53" s="1017" t="s">
        <v>1804</v>
      </c>
      <c r="J53" s="1017" t="s">
        <v>1829</v>
      </c>
      <c r="K53" s="1017" t="s">
        <v>3843</v>
      </c>
      <c r="L53" s="1016" t="s">
        <v>842</v>
      </c>
      <c r="M53" s="1016" t="s">
        <v>5</v>
      </c>
      <c r="N53" s="1016"/>
      <c r="O53" s="1016"/>
      <c r="P53" s="1060">
        <v>32.170062625405599</v>
      </c>
      <c r="Q53" s="1060">
        <v>-81.455761492072099</v>
      </c>
      <c r="R53" s="1135" t="s">
        <v>8712</v>
      </c>
      <c r="S53" s="1080">
        <v>30</v>
      </c>
      <c r="T53" s="1017" t="s">
        <v>822</v>
      </c>
      <c r="U53" s="1017" t="s">
        <v>1830</v>
      </c>
      <c r="V53" s="1017" t="s">
        <v>1822</v>
      </c>
      <c r="W53" s="1017" t="s">
        <v>1179</v>
      </c>
      <c r="X53" s="1016" t="s">
        <v>1180</v>
      </c>
      <c r="Y53" s="1016" t="s">
        <v>1832</v>
      </c>
      <c r="Z53" s="1017" t="s">
        <v>8379</v>
      </c>
      <c r="AA53" s="1077" t="s">
        <v>9812</v>
      </c>
      <c r="AB53" s="1081" t="s">
        <v>9830</v>
      </c>
      <c r="AC53" s="1017" t="s">
        <v>9831</v>
      </c>
      <c r="AD53" s="1137" t="s">
        <v>1833</v>
      </c>
      <c r="AE53" s="1138" t="s">
        <v>1804</v>
      </c>
      <c r="AF53" s="1083">
        <f t="shared" si="1"/>
        <v>20</v>
      </c>
      <c r="AG53" s="13"/>
      <c r="AH53" s="13"/>
      <c r="AI53" s="13"/>
      <c r="AJ53" s="13"/>
    </row>
    <row r="54" spans="1:36" s="11" customFormat="1" ht="145">
      <c r="A54" s="61">
        <v>4053</v>
      </c>
      <c r="B54" s="1016" t="s">
        <v>392</v>
      </c>
      <c r="C54" s="1016" t="s">
        <v>732</v>
      </c>
      <c r="D54" s="1017" t="s">
        <v>1834</v>
      </c>
      <c r="E54" s="1016" t="s">
        <v>164</v>
      </c>
      <c r="F54" s="1017" t="s">
        <v>1835</v>
      </c>
      <c r="G54" s="1017" t="s">
        <v>1540</v>
      </c>
      <c r="H54" s="1016" t="s">
        <v>1498</v>
      </c>
      <c r="I54" s="1017" t="s">
        <v>1836</v>
      </c>
      <c r="J54" s="1017" t="s">
        <v>9848</v>
      </c>
      <c r="K54" s="1017" t="s">
        <v>9849</v>
      </c>
      <c r="L54" s="1016" t="s">
        <v>842</v>
      </c>
      <c r="M54" s="1016" t="s">
        <v>5</v>
      </c>
      <c r="N54" s="1016">
        <v>35960</v>
      </c>
      <c r="O54" s="1016"/>
      <c r="P54" s="1016">
        <v>34.2664660058321</v>
      </c>
      <c r="Q54" s="1060">
        <v>-84.8155940253084</v>
      </c>
      <c r="R54" s="1135" t="s">
        <v>8747</v>
      </c>
      <c r="S54" s="1080">
        <v>35</v>
      </c>
      <c r="T54" s="1017" t="s">
        <v>822</v>
      </c>
      <c r="U54" s="1017" t="s">
        <v>1837</v>
      </c>
      <c r="V54" s="1017" t="s">
        <v>1822</v>
      </c>
      <c r="W54" s="1017" t="s">
        <v>1838</v>
      </c>
      <c r="X54" s="1016" t="s">
        <v>1831</v>
      </c>
      <c r="Y54" s="1016" t="s">
        <v>1011</v>
      </c>
      <c r="Z54" s="1016" t="s">
        <v>8379</v>
      </c>
      <c r="AA54" s="1025" t="s">
        <v>9812</v>
      </c>
      <c r="AB54" s="1081" t="s">
        <v>1839</v>
      </c>
      <c r="AC54" s="1017" t="s">
        <v>9850</v>
      </c>
      <c r="AD54" s="1182" t="s">
        <v>1840</v>
      </c>
      <c r="AE54" s="1138" t="s">
        <v>1804</v>
      </c>
      <c r="AF54" s="1083">
        <f t="shared" si="1"/>
        <v>27</v>
      </c>
      <c r="AG54" s="13"/>
      <c r="AH54" s="13"/>
      <c r="AI54" s="13"/>
      <c r="AJ54" s="13"/>
    </row>
    <row r="55" spans="1:36" ht="130.5">
      <c r="A55" s="61">
        <v>4054</v>
      </c>
      <c r="B55" s="1028" t="s">
        <v>9759</v>
      </c>
      <c r="C55" s="1028" t="s">
        <v>732</v>
      </c>
      <c r="D55" s="1029" t="s">
        <v>1841</v>
      </c>
      <c r="E55" s="1223" t="s">
        <v>164</v>
      </c>
      <c r="F55" s="1029" t="s">
        <v>1842</v>
      </c>
      <c r="G55" s="1029" t="s">
        <v>1497</v>
      </c>
      <c r="H55" s="1028" t="s">
        <v>1498</v>
      </c>
      <c r="I55" s="1029" t="s">
        <v>1843</v>
      </c>
      <c r="J55" s="1029" t="s">
        <v>1844</v>
      </c>
      <c r="K55" s="1029" t="s">
        <v>1845</v>
      </c>
      <c r="L55" s="1028" t="s">
        <v>808</v>
      </c>
      <c r="M55" s="1028" t="s">
        <v>5</v>
      </c>
      <c r="N55" s="1028">
        <v>13760</v>
      </c>
      <c r="O55" s="1028" t="s">
        <v>1846</v>
      </c>
      <c r="P55" s="1195">
        <v>42.104971638309401</v>
      </c>
      <c r="Q55" s="1195">
        <v>-76.044493930507997</v>
      </c>
      <c r="R55" s="1213">
        <v>100</v>
      </c>
      <c r="S55" s="1224">
        <v>1</v>
      </c>
      <c r="T55" s="1029" t="s">
        <v>822</v>
      </c>
      <c r="U55" s="1029" t="s">
        <v>1847</v>
      </c>
      <c r="V55" s="1029" t="s">
        <v>1848</v>
      </c>
      <c r="W55" s="1029" t="s">
        <v>1146</v>
      </c>
      <c r="X55" s="1028" t="s">
        <v>603</v>
      </c>
      <c r="Y55" s="1028" t="s">
        <v>246</v>
      </c>
      <c r="Z55" s="1028" t="s">
        <v>8379</v>
      </c>
      <c r="AA55" s="1036" t="s">
        <v>9812</v>
      </c>
      <c r="AB55" s="1210" t="s">
        <v>9845</v>
      </c>
      <c r="AC55" s="1029" t="s">
        <v>9843</v>
      </c>
      <c r="AD55" s="1198" t="s">
        <v>1849</v>
      </c>
      <c r="AE55" s="1199" t="s">
        <v>1850</v>
      </c>
      <c r="AF55" s="1200">
        <f t="shared" si="1"/>
        <v>29</v>
      </c>
      <c r="AG55" s="13"/>
      <c r="AH55" s="13"/>
      <c r="AI55" s="13"/>
      <c r="AJ55" s="13"/>
    </row>
    <row r="56" spans="1:36" ht="130.5">
      <c r="A56" s="61">
        <v>4055</v>
      </c>
      <c r="B56" s="1028" t="s">
        <v>9759</v>
      </c>
      <c r="C56" s="1028" t="s">
        <v>732</v>
      </c>
      <c r="D56" s="1029" t="s">
        <v>1841</v>
      </c>
      <c r="E56" s="1223" t="s">
        <v>164</v>
      </c>
      <c r="F56" s="1029" t="s">
        <v>1851</v>
      </c>
      <c r="G56" s="1029" t="s">
        <v>1497</v>
      </c>
      <c r="H56" s="1028" t="s">
        <v>1498</v>
      </c>
      <c r="I56" s="1029" t="s">
        <v>1843</v>
      </c>
      <c r="J56" s="1029" t="s">
        <v>1844</v>
      </c>
      <c r="K56" s="1029" t="s">
        <v>1845</v>
      </c>
      <c r="L56" s="1028" t="s">
        <v>808</v>
      </c>
      <c r="M56" s="1028" t="s">
        <v>5</v>
      </c>
      <c r="N56" s="1028">
        <v>13760</v>
      </c>
      <c r="O56" s="1028" t="s">
        <v>1846</v>
      </c>
      <c r="P56" s="1195">
        <v>42.104971638309401</v>
      </c>
      <c r="Q56" s="1195">
        <v>-76.044493930507997</v>
      </c>
      <c r="R56" s="1213" t="s">
        <v>8748</v>
      </c>
      <c r="S56" s="1224">
        <v>29</v>
      </c>
      <c r="T56" s="1029" t="s">
        <v>822</v>
      </c>
      <c r="U56" s="1029" t="s">
        <v>1847</v>
      </c>
      <c r="V56" s="1029" t="s">
        <v>1848</v>
      </c>
      <c r="W56" s="1029" t="s">
        <v>1146</v>
      </c>
      <c r="X56" s="1028" t="s">
        <v>603</v>
      </c>
      <c r="Y56" s="1028" t="s">
        <v>246</v>
      </c>
      <c r="Z56" s="1028" t="s">
        <v>8379</v>
      </c>
      <c r="AA56" s="1036" t="s">
        <v>9812</v>
      </c>
      <c r="AB56" s="1210" t="s">
        <v>9846</v>
      </c>
      <c r="AC56" s="1210" t="s">
        <v>9844</v>
      </c>
      <c r="AD56" s="1198" t="s">
        <v>1849</v>
      </c>
      <c r="AE56" s="1199" t="s">
        <v>1850</v>
      </c>
      <c r="AF56" s="1200">
        <f t="shared" si="1"/>
        <v>29</v>
      </c>
      <c r="AG56" s="13"/>
      <c r="AH56" s="13"/>
      <c r="AI56" s="13"/>
      <c r="AJ56" s="13"/>
    </row>
    <row r="57" spans="1:36" s="387" customFormat="1" ht="145">
      <c r="A57" s="61">
        <v>4056</v>
      </c>
      <c r="B57" s="1028" t="s">
        <v>9759</v>
      </c>
      <c r="C57" s="1028" t="s">
        <v>732</v>
      </c>
      <c r="D57" s="1029" t="s">
        <v>1841</v>
      </c>
      <c r="E57" s="1223" t="s">
        <v>164</v>
      </c>
      <c r="F57" s="1029" t="s">
        <v>1851</v>
      </c>
      <c r="G57" s="1029" t="s">
        <v>1497</v>
      </c>
      <c r="H57" s="1028" t="s">
        <v>1498</v>
      </c>
      <c r="I57" s="1029" t="s">
        <v>1843</v>
      </c>
      <c r="J57" s="1029" t="s">
        <v>1844</v>
      </c>
      <c r="K57" s="1029" t="s">
        <v>1845</v>
      </c>
      <c r="L57" s="1028" t="s">
        <v>808</v>
      </c>
      <c r="M57" s="1028" t="s">
        <v>5</v>
      </c>
      <c r="N57" s="1028">
        <v>13760</v>
      </c>
      <c r="O57" s="1028" t="s">
        <v>1846</v>
      </c>
      <c r="P57" s="1195">
        <v>42.104971638309401</v>
      </c>
      <c r="Q57" s="1195">
        <v>-76.044493930507997</v>
      </c>
      <c r="R57" s="1196" t="s">
        <v>8749</v>
      </c>
      <c r="S57" s="1225">
        <v>8</v>
      </c>
      <c r="T57" s="1029" t="s">
        <v>822</v>
      </c>
      <c r="U57" s="1029" t="s">
        <v>1847</v>
      </c>
      <c r="V57" s="1029" t="s">
        <v>1848</v>
      </c>
      <c r="W57" s="1029" t="s">
        <v>1146</v>
      </c>
      <c r="X57" s="1028" t="s">
        <v>603</v>
      </c>
      <c r="Y57" s="1028" t="s">
        <v>246</v>
      </c>
      <c r="Z57" s="1028" t="s">
        <v>8379</v>
      </c>
      <c r="AA57" s="1036" t="s">
        <v>9812</v>
      </c>
      <c r="AB57" s="1210" t="s">
        <v>9847</v>
      </c>
      <c r="AC57" s="1210" t="s">
        <v>9844</v>
      </c>
      <c r="AD57" s="1198" t="s">
        <v>1849</v>
      </c>
      <c r="AE57" s="1199" t="s">
        <v>1850</v>
      </c>
      <c r="AF57" s="1200">
        <f t="shared" si="1"/>
        <v>29</v>
      </c>
      <c r="AG57" s="13"/>
      <c r="AH57" s="13"/>
      <c r="AI57" s="13"/>
      <c r="AJ57" s="13"/>
    </row>
    <row r="58" spans="1:36" s="11" customFormat="1" ht="101.5">
      <c r="A58" s="61">
        <v>4057</v>
      </c>
      <c r="B58" s="1016" t="s">
        <v>161</v>
      </c>
      <c r="C58" s="1016" t="s">
        <v>732</v>
      </c>
      <c r="D58" s="1017" t="s">
        <v>1852</v>
      </c>
      <c r="E58" s="1016" t="s">
        <v>164</v>
      </c>
      <c r="F58" s="1017" t="s">
        <v>1852</v>
      </c>
      <c r="G58" s="1017" t="s">
        <v>1540</v>
      </c>
      <c r="H58" s="1058" t="s">
        <v>1853</v>
      </c>
      <c r="I58" s="1017" t="s">
        <v>1854</v>
      </c>
      <c r="J58" s="1058" t="s">
        <v>1855</v>
      </c>
      <c r="K58" s="1017" t="s">
        <v>1856</v>
      </c>
      <c r="L58" s="1016" t="s">
        <v>1857</v>
      </c>
      <c r="M58" s="1016" t="s">
        <v>5</v>
      </c>
      <c r="N58" s="1016">
        <v>20705</v>
      </c>
      <c r="O58" s="1058" t="s">
        <v>1858</v>
      </c>
      <c r="P58" s="1060">
        <v>39.062138041641802</v>
      </c>
      <c r="Q58" s="1060">
        <v>-76.887316600000005</v>
      </c>
      <c r="R58" s="1080">
        <v>70</v>
      </c>
      <c r="S58" s="1194">
        <v>10</v>
      </c>
      <c r="T58" s="1058" t="s">
        <v>1859</v>
      </c>
      <c r="U58" s="1179" t="s">
        <v>1852</v>
      </c>
      <c r="V58" s="1017" t="s">
        <v>1854</v>
      </c>
      <c r="W58" s="1017" t="s">
        <v>1860</v>
      </c>
      <c r="X58" s="1016" t="s">
        <v>1857</v>
      </c>
      <c r="Y58" s="1016" t="s">
        <v>5</v>
      </c>
      <c r="Z58" s="1016" t="s">
        <v>8379</v>
      </c>
      <c r="AA58" s="1025" t="s">
        <v>9812</v>
      </c>
      <c r="AB58" s="1016" t="s">
        <v>9852</v>
      </c>
      <c r="AC58" s="1025" t="s">
        <v>9851</v>
      </c>
      <c r="AD58" s="1594" t="s">
        <v>1861</v>
      </c>
      <c r="AE58" s="1138" t="s">
        <v>1864</v>
      </c>
      <c r="AF58" s="1083">
        <f t="shared" si="1"/>
        <v>24</v>
      </c>
      <c r="AG58" s="1058" t="s">
        <v>1862</v>
      </c>
      <c r="AH58" s="1058" t="s">
        <v>1865</v>
      </c>
      <c r="AI58" s="1154" t="s">
        <v>1863</v>
      </c>
      <c r="AJ58" s="13"/>
    </row>
    <row r="59" spans="1:36" ht="72.5">
      <c r="A59" s="61">
        <v>4058</v>
      </c>
      <c r="B59" s="47" t="s">
        <v>161</v>
      </c>
      <c r="C59" s="47" t="s">
        <v>732</v>
      </c>
      <c r="D59" s="65" t="s">
        <v>1866</v>
      </c>
      <c r="E59" s="47" t="s">
        <v>164</v>
      </c>
      <c r="F59" s="65" t="s">
        <v>1866</v>
      </c>
      <c r="G59" s="65" t="s">
        <v>1540</v>
      </c>
      <c r="H59" s="65" t="s">
        <v>874</v>
      </c>
      <c r="I59" s="65" t="s">
        <v>1867</v>
      </c>
      <c r="J59" s="65" t="s">
        <v>1868</v>
      </c>
      <c r="K59" s="65" t="s">
        <v>820</v>
      </c>
      <c r="L59" s="47" t="s">
        <v>170</v>
      </c>
      <c r="M59" s="47" t="s">
        <v>5</v>
      </c>
      <c r="N59" s="47">
        <v>94538</v>
      </c>
      <c r="O59" s="47" t="s">
        <v>1869</v>
      </c>
      <c r="P59" s="89">
        <v>37.473522257191703</v>
      </c>
      <c r="Q59" s="89">
        <v>-121.93735917195499</v>
      </c>
      <c r="R59" s="155">
        <v>18</v>
      </c>
      <c r="S59" s="154"/>
      <c r="T59" s="65"/>
      <c r="U59" s="148" t="s">
        <v>1866</v>
      </c>
      <c r="V59" s="65" t="s">
        <v>1867</v>
      </c>
      <c r="W59" s="65" t="s">
        <v>820</v>
      </c>
      <c r="X59" s="47" t="s">
        <v>170</v>
      </c>
      <c r="Y59" s="47" t="s">
        <v>5</v>
      </c>
      <c r="Z59" s="47" t="s">
        <v>172</v>
      </c>
      <c r="AA59" s="59">
        <v>44890</v>
      </c>
      <c r="AB59" s="47" t="s">
        <v>1870</v>
      </c>
      <c r="AC59" s="59" t="s">
        <v>1872</v>
      </c>
      <c r="AD59" s="510" t="s">
        <v>1871</v>
      </c>
      <c r="AE59" s="213" t="s">
        <v>1867</v>
      </c>
      <c r="AF59" s="13">
        <f t="shared" si="1"/>
        <v>29</v>
      </c>
      <c r="AG59" s="13"/>
      <c r="AH59" s="13"/>
      <c r="AI59" s="13"/>
      <c r="AJ59" s="13"/>
    </row>
    <row r="60" spans="1:36" s="11" customFormat="1" ht="203">
      <c r="A60" s="61">
        <v>4059</v>
      </c>
      <c r="B60" s="1016" t="s">
        <v>9759</v>
      </c>
      <c r="C60" s="1016" t="s">
        <v>732</v>
      </c>
      <c r="D60" s="1017" t="s">
        <v>1879</v>
      </c>
      <c r="E60" s="1016" t="s">
        <v>176</v>
      </c>
      <c r="F60" s="1017" t="s">
        <v>1879</v>
      </c>
      <c r="G60" s="1017" t="s">
        <v>1497</v>
      </c>
      <c r="H60" s="1016" t="s">
        <v>874</v>
      </c>
      <c r="I60" s="1017" t="s">
        <v>1880</v>
      </c>
      <c r="J60" s="1017" t="s">
        <v>1881</v>
      </c>
      <c r="K60" s="1017" t="s">
        <v>1882</v>
      </c>
      <c r="L60" s="1016" t="s">
        <v>1045</v>
      </c>
      <c r="M60" s="1016" t="s">
        <v>5</v>
      </c>
      <c r="N60" s="1016">
        <v>85326</v>
      </c>
      <c r="O60" s="1016" t="s">
        <v>1883</v>
      </c>
      <c r="P60" s="1060">
        <v>33.375249605238899</v>
      </c>
      <c r="Q60" s="1060">
        <v>-112.62219117672799</v>
      </c>
      <c r="R60" s="1080" t="s">
        <v>8750</v>
      </c>
      <c r="S60" s="1080">
        <v>12</v>
      </c>
      <c r="T60" s="1017" t="s">
        <v>822</v>
      </c>
      <c r="U60" s="1017" t="s">
        <v>1879</v>
      </c>
      <c r="V60" s="1017" t="s">
        <v>1880</v>
      </c>
      <c r="W60" s="1017" t="s">
        <v>1884</v>
      </c>
      <c r="X60" s="1016" t="s">
        <v>113</v>
      </c>
      <c r="Y60" s="1016" t="s">
        <v>5</v>
      </c>
      <c r="Z60" s="1016" t="s">
        <v>8379</v>
      </c>
      <c r="AA60" s="1025" t="s">
        <v>9853</v>
      </c>
      <c r="AB60" s="1081" t="s">
        <v>1885</v>
      </c>
      <c r="AC60" s="1017"/>
      <c r="AD60" s="1617" t="s">
        <v>10280</v>
      </c>
      <c r="AE60" s="1138" t="s">
        <v>9854</v>
      </c>
      <c r="AF60" s="1083">
        <f t="shared" si="1"/>
        <v>25</v>
      </c>
      <c r="AG60" s="13"/>
      <c r="AH60" s="13"/>
      <c r="AI60" s="13"/>
      <c r="AJ60" s="13"/>
    </row>
    <row r="61" spans="1:36" ht="145">
      <c r="A61" s="61">
        <v>4060</v>
      </c>
      <c r="B61" s="1016" t="s">
        <v>392</v>
      </c>
      <c r="C61" s="1016" t="s">
        <v>732</v>
      </c>
      <c r="D61" s="1017" t="s">
        <v>1903</v>
      </c>
      <c r="E61" s="1016" t="s">
        <v>164</v>
      </c>
      <c r="F61" s="1017" t="s">
        <v>2189</v>
      </c>
      <c r="G61" s="1017" t="s">
        <v>1540</v>
      </c>
      <c r="H61" s="1016" t="s">
        <v>874</v>
      </c>
      <c r="I61" s="1350" t="s">
        <v>1900</v>
      </c>
      <c r="J61" s="1017" t="s">
        <v>2191</v>
      </c>
      <c r="K61" s="1017" t="s">
        <v>2191</v>
      </c>
      <c r="L61" s="1016" t="s">
        <v>436</v>
      </c>
      <c r="M61" s="1016" t="s">
        <v>5</v>
      </c>
      <c r="N61" s="1016">
        <v>48864</v>
      </c>
      <c r="O61" s="1016" t="s">
        <v>2192</v>
      </c>
      <c r="P61" s="1060">
        <v>42.727766379673099</v>
      </c>
      <c r="Q61" s="1060">
        <v>-84.55</v>
      </c>
      <c r="R61" s="1245" t="s">
        <v>8741</v>
      </c>
      <c r="S61" s="1080">
        <v>50</v>
      </c>
      <c r="T61" s="1179" t="s">
        <v>822</v>
      </c>
      <c r="U61" s="1017" t="s">
        <v>1903</v>
      </c>
      <c r="V61" s="1138" t="s">
        <v>1900</v>
      </c>
      <c r="W61" s="1017" t="s">
        <v>1179</v>
      </c>
      <c r="X61" s="1017"/>
      <c r="Y61" s="1016" t="s">
        <v>1011</v>
      </c>
      <c r="Z61" s="1016" t="s">
        <v>8379</v>
      </c>
      <c r="AA61" s="1025" t="s">
        <v>9896</v>
      </c>
      <c r="AB61" s="1026" t="s">
        <v>9914</v>
      </c>
      <c r="AC61" s="1017" t="s">
        <v>9915</v>
      </c>
      <c r="AD61" s="1618" t="s">
        <v>10293</v>
      </c>
      <c r="AE61" s="1076" t="s">
        <v>2190</v>
      </c>
      <c r="AF61" s="1083">
        <f t="shared" si="1"/>
        <v>29</v>
      </c>
      <c r="AG61" s="13"/>
      <c r="AH61" s="13"/>
      <c r="AI61" s="13"/>
      <c r="AJ61" s="13"/>
    </row>
    <row r="62" spans="1:36" s="11" customFormat="1" ht="87">
      <c r="A62" s="61">
        <v>4061</v>
      </c>
      <c r="B62" s="1016" t="s">
        <v>198</v>
      </c>
      <c r="C62" s="1016" t="s">
        <v>732</v>
      </c>
      <c r="D62" s="1017" t="s">
        <v>1887</v>
      </c>
      <c r="E62" s="1016" t="s">
        <v>164</v>
      </c>
      <c r="F62" s="1017" t="s">
        <v>1888</v>
      </c>
      <c r="G62" s="1017" t="s">
        <v>1540</v>
      </c>
      <c r="H62" s="1016" t="s">
        <v>1131</v>
      </c>
      <c r="I62" s="1017" t="s">
        <v>1889</v>
      </c>
      <c r="J62" s="1017" t="s">
        <v>1890</v>
      </c>
      <c r="K62" s="1017" t="s">
        <v>9855</v>
      </c>
      <c r="L62" s="1016" t="s">
        <v>1045</v>
      </c>
      <c r="M62" s="1016" t="s">
        <v>5</v>
      </c>
      <c r="N62" s="1016">
        <v>85142</v>
      </c>
      <c r="O62" s="1016" t="s">
        <v>1892</v>
      </c>
      <c r="P62" s="1060">
        <v>33.25</v>
      </c>
      <c r="Q62" s="1070">
        <v>-111.63</v>
      </c>
      <c r="R62" s="1135" t="s">
        <v>8737</v>
      </c>
      <c r="S62" s="1135">
        <v>17</v>
      </c>
      <c r="T62" s="1135" t="s">
        <v>822</v>
      </c>
      <c r="U62" s="1017" t="s">
        <v>1174</v>
      </c>
      <c r="V62" s="1017" t="s">
        <v>1893</v>
      </c>
      <c r="W62" s="1017" t="s">
        <v>1179</v>
      </c>
      <c r="X62" s="1016" t="s">
        <v>1180</v>
      </c>
      <c r="Y62" s="1016" t="s">
        <v>963</v>
      </c>
      <c r="Z62" s="1016" t="s">
        <v>8379</v>
      </c>
      <c r="AA62" s="1025" t="s">
        <v>9812</v>
      </c>
      <c r="AB62" s="1026" t="s">
        <v>1894</v>
      </c>
      <c r="AC62" s="1017" t="s">
        <v>9856</v>
      </c>
      <c r="AD62" s="1211" t="s">
        <v>10281</v>
      </c>
      <c r="AE62" s="1138" t="s">
        <v>1896</v>
      </c>
      <c r="AF62" s="1083">
        <f t="shared" si="1"/>
        <v>29</v>
      </c>
      <c r="AG62" s="13"/>
      <c r="AH62" s="13"/>
      <c r="AI62" s="13"/>
      <c r="AJ62" s="13"/>
    </row>
    <row r="63" spans="1:36" ht="87">
      <c r="A63" s="61">
        <v>4062</v>
      </c>
      <c r="B63" s="1016" t="s">
        <v>392</v>
      </c>
      <c r="C63" s="1016" t="s">
        <v>732</v>
      </c>
      <c r="D63" s="1017" t="s">
        <v>1887</v>
      </c>
      <c r="E63" s="1016" t="s">
        <v>164</v>
      </c>
      <c r="F63" s="1017" t="s">
        <v>1897</v>
      </c>
      <c r="G63" s="1017" t="s">
        <v>1759</v>
      </c>
      <c r="H63" s="1016" t="s">
        <v>874</v>
      </c>
      <c r="I63" s="1017" t="s">
        <v>1889</v>
      </c>
      <c r="J63" s="1017" t="s">
        <v>1890</v>
      </c>
      <c r="K63" s="1017" t="s">
        <v>9855</v>
      </c>
      <c r="L63" s="1016" t="s">
        <v>1045</v>
      </c>
      <c r="M63" s="1016" t="s">
        <v>5</v>
      </c>
      <c r="N63" s="1016">
        <v>85142</v>
      </c>
      <c r="O63" s="1016" t="s">
        <v>1892</v>
      </c>
      <c r="P63" s="1060">
        <v>33.25</v>
      </c>
      <c r="Q63" s="1070">
        <v>-111.63</v>
      </c>
      <c r="R63" s="1080" t="s">
        <v>8737</v>
      </c>
      <c r="S63" s="1080">
        <v>36</v>
      </c>
      <c r="T63" s="1080" t="s">
        <v>822</v>
      </c>
      <c r="U63" s="1017" t="s">
        <v>1174</v>
      </c>
      <c r="V63" s="1017" t="s">
        <v>1893</v>
      </c>
      <c r="W63" s="1017" t="s">
        <v>1179</v>
      </c>
      <c r="X63" s="1016" t="s">
        <v>1180</v>
      </c>
      <c r="Y63" s="1016" t="s">
        <v>963</v>
      </c>
      <c r="Z63" s="1016" t="s">
        <v>8379</v>
      </c>
      <c r="AA63" s="1025" t="s">
        <v>9812</v>
      </c>
      <c r="AB63" s="1026" t="s">
        <v>1894</v>
      </c>
      <c r="AC63" s="1017" t="s">
        <v>9857</v>
      </c>
      <c r="AD63" s="1211" t="s">
        <v>10281</v>
      </c>
      <c r="AE63" s="1138" t="s">
        <v>1896</v>
      </c>
      <c r="AF63" s="1083">
        <f t="shared" si="1"/>
        <v>29</v>
      </c>
      <c r="AG63" s="13"/>
      <c r="AH63" s="13"/>
      <c r="AI63" s="13"/>
      <c r="AJ63" s="13"/>
    </row>
    <row r="64" spans="1:36" ht="136.5">
      <c r="A64" s="61">
        <v>4063</v>
      </c>
      <c r="B64" s="1016" t="s">
        <v>174</v>
      </c>
      <c r="C64" s="1016" t="s">
        <v>732</v>
      </c>
      <c r="D64" s="1070" t="s">
        <v>1887</v>
      </c>
      <c r="E64" s="1071" t="s">
        <v>164</v>
      </c>
      <c r="F64" s="1017" t="s">
        <v>1899</v>
      </c>
      <c r="G64" s="1017" t="s">
        <v>1540</v>
      </c>
      <c r="H64" s="1016" t="s">
        <v>874</v>
      </c>
      <c r="I64" s="1070" t="s">
        <v>1900</v>
      </c>
      <c r="J64" s="1017" t="s">
        <v>1901</v>
      </c>
      <c r="K64" s="1017" t="s">
        <v>1646</v>
      </c>
      <c r="L64" s="1016" t="s">
        <v>436</v>
      </c>
      <c r="M64" s="1016" t="s">
        <v>5</v>
      </c>
      <c r="N64" s="1016">
        <v>49423</v>
      </c>
      <c r="O64" s="1016" t="s">
        <v>1902</v>
      </c>
      <c r="P64" s="1060">
        <v>42.755714621959697</v>
      </c>
      <c r="Q64" s="1060">
        <v>-86.069521803511506</v>
      </c>
      <c r="R64" s="1080">
        <v>1495</v>
      </c>
      <c r="S64" s="1233">
        <v>16.5</v>
      </c>
      <c r="T64" s="1017" t="s">
        <v>822</v>
      </c>
      <c r="U64" s="1017" t="s">
        <v>1903</v>
      </c>
      <c r="V64" s="1017" t="s">
        <v>1904</v>
      </c>
      <c r="W64" s="1017" t="s">
        <v>1179</v>
      </c>
      <c r="X64" s="1016" t="s">
        <v>1180</v>
      </c>
      <c r="Y64" s="1016" t="s">
        <v>963</v>
      </c>
      <c r="Z64" s="1016" t="s">
        <v>8379</v>
      </c>
      <c r="AA64" s="1025" t="s">
        <v>9812</v>
      </c>
      <c r="AB64" s="1232" t="s">
        <v>1905</v>
      </c>
      <c r="AC64" s="1017" t="s">
        <v>11041</v>
      </c>
      <c r="AD64" s="1211" t="s">
        <v>10281</v>
      </c>
      <c r="AE64" s="1138" t="s">
        <v>1896</v>
      </c>
      <c r="AF64" s="1083">
        <f t="shared" si="1"/>
        <v>29</v>
      </c>
      <c r="AG64" s="13"/>
      <c r="AH64" s="13"/>
      <c r="AI64" s="13"/>
      <c r="AJ64" s="13"/>
    </row>
    <row r="65" spans="1:36" ht="48" customHeight="1">
      <c r="A65" s="61">
        <v>4064</v>
      </c>
      <c r="B65" s="1016" t="s">
        <v>392</v>
      </c>
      <c r="C65" s="1016" t="s">
        <v>732</v>
      </c>
      <c r="D65" s="1070" t="s">
        <v>1887</v>
      </c>
      <c r="E65" s="1071" t="s">
        <v>164</v>
      </c>
      <c r="F65" s="1017" t="s">
        <v>1899</v>
      </c>
      <c r="G65" s="1017" t="s">
        <v>1540</v>
      </c>
      <c r="H65" s="1016" t="s">
        <v>874</v>
      </c>
      <c r="I65" s="1070" t="s">
        <v>1900</v>
      </c>
      <c r="J65" s="1017" t="s">
        <v>1901</v>
      </c>
      <c r="K65" s="1017" t="s">
        <v>1646</v>
      </c>
      <c r="L65" s="1016" t="s">
        <v>436</v>
      </c>
      <c r="M65" s="1016" t="s">
        <v>5</v>
      </c>
      <c r="N65" s="1016">
        <v>49423</v>
      </c>
      <c r="O65" s="1016" t="s">
        <v>1902</v>
      </c>
      <c r="P65" s="1060">
        <v>42.755714621959697</v>
      </c>
      <c r="Q65" s="1060">
        <v>-86.069521803511506</v>
      </c>
      <c r="R65" s="1080" t="s">
        <v>8751</v>
      </c>
      <c r="S65" s="1080">
        <v>5</v>
      </c>
      <c r="T65" s="1017" t="s">
        <v>822</v>
      </c>
      <c r="U65" s="1017" t="s">
        <v>1903</v>
      </c>
      <c r="V65" s="1017" t="s">
        <v>1904</v>
      </c>
      <c r="W65" s="1017" t="s">
        <v>1179</v>
      </c>
      <c r="X65" s="1016" t="s">
        <v>1180</v>
      </c>
      <c r="Y65" s="1016" t="s">
        <v>963</v>
      </c>
      <c r="Z65" s="1016" t="s">
        <v>8379</v>
      </c>
      <c r="AA65" s="1025" t="s">
        <v>9812</v>
      </c>
      <c r="AB65" s="1232" t="s">
        <v>1906</v>
      </c>
      <c r="AC65" s="1017" t="s">
        <v>11042</v>
      </c>
      <c r="AD65" s="1211" t="s">
        <v>10281</v>
      </c>
      <c r="AE65" s="1138" t="s">
        <v>1896</v>
      </c>
      <c r="AF65" s="1083">
        <f t="shared" si="1"/>
        <v>29</v>
      </c>
      <c r="AG65" s="13"/>
      <c r="AH65" s="13"/>
      <c r="AI65" s="13"/>
      <c r="AJ65" s="13"/>
    </row>
    <row r="66" spans="1:36" ht="58">
      <c r="A66" s="61">
        <v>4065</v>
      </c>
      <c r="B66" s="47" t="s">
        <v>161</v>
      </c>
      <c r="C66" s="47" t="s">
        <v>732</v>
      </c>
      <c r="D66" s="65" t="s">
        <v>1907</v>
      </c>
      <c r="E66" s="47" t="s">
        <v>176</v>
      </c>
      <c r="F66" s="65" t="s">
        <v>1907</v>
      </c>
      <c r="G66" s="65" t="s">
        <v>1908</v>
      </c>
      <c r="H66" s="47" t="s">
        <v>1498</v>
      </c>
      <c r="I66" s="65" t="s">
        <v>1909</v>
      </c>
      <c r="J66" s="65" t="s">
        <v>1910</v>
      </c>
      <c r="K66" s="65" t="s">
        <v>1911</v>
      </c>
      <c r="L66" s="47" t="s">
        <v>170</v>
      </c>
      <c r="M66" s="47" t="s">
        <v>5</v>
      </c>
      <c r="N66" s="47">
        <v>95827</v>
      </c>
      <c r="O66" s="47" t="s">
        <v>1912</v>
      </c>
      <c r="P66" s="89">
        <v>38.571685427540302</v>
      </c>
      <c r="Q66" s="89">
        <v>-121.330717907926</v>
      </c>
      <c r="R66" s="104">
        <v>26</v>
      </c>
      <c r="S66" s="104"/>
      <c r="T66" s="65"/>
      <c r="U66" s="65" t="s">
        <v>1913</v>
      </c>
      <c r="V66" s="65" t="s">
        <v>1909</v>
      </c>
      <c r="W66" s="65" t="s">
        <v>1911</v>
      </c>
      <c r="X66" s="47" t="s">
        <v>170</v>
      </c>
      <c r="Y66" s="47" t="s">
        <v>5</v>
      </c>
      <c r="Z66" s="47" t="s">
        <v>8379</v>
      </c>
      <c r="AA66" s="59" t="s">
        <v>9858</v>
      </c>
      <c r="AB66" s="117" t="s">
        <v>1914</v>
      </c>
      <c r="AC66" s="65" t="s">
        <v>9859</v>
      </c>
      <c r="AD66" s="287" t="s">
        <v>1915</v>
      </c>
      <c r="AE66" s="213" t="s">
        <v>1916</v>
      </c>
      <c r="AF66" s="13">
        <f t="shared" si="1"/>
        <v>22</v>
      </c>
      <c r="AG66" s="13"/>
      <c r="AH66" s="13"/>
      <c r="AI66" s="13"/>
      <c r="AJ66" s="13"/>
    </row>
    <row r="67" spans="1:36" ht="72.5">
      <c r="A67" s="61">
        <v>4066</v>
      </c>
      <c r="B67" s="47" t="s">
        <v>161</v>
      </c>
      <c r="C67" s="47" t="s">
        <v>732</v>
      </c>
      <c r="D67" s="65" t="s">
        <v>6338</v>
      </c>
      <c r="E67" s="47" t="s">
        <v>176</v>
      </c>
      <c r="F67" s="65" t="s">
        <v>6338</v>
      </c>
      <c r="G67" s="65" t="s">
        <v>346</v>
      </c>
      <c r="H67" s="65" t="s">
        <v>8053</v>
      </c>
      <c r="I67" s="395" t="s">
        <v>6339</v>
      </c>
      <c r="J67" s="65" t="s">
        <v>6340</v>
      </c>
      <c r="K67" s="65" t="s">
        <v>792</v>
      </c>
      <c r="L67" s="58" t="s">
        <v>170</v>
      </c>
      <c r="M67" s="58" t="s">
        <v>5</v>
      </c>
      <c r="N67" s="58">
        <v>91016</v>
      </c>
      <c r="O67" s="47"/>
      <c r="P67" s="89">
        <v>34.1404</v>
      </c>
      <c r="Q67" s="89">
        <v>-117.99209999999999</v>
      </c>
      <c r="R67" s="511">
        <v>10</v>
      </c>
      <c r="S67" s="69"/>
      <c r="T67" s="65"/>
      <c r="U67" s="65" t="s">
        <v>6338</v>
      </c>
      <c r="V67" s="68" t="s">
        <v>6339</v>
      </c>
      <c r="W67" s="68" t="s">
        <v>792</v>
      </c>
      <c r="X67" s="58" t="s">
        <v>170</v>
      </c>
      <c r="Y67" s="58" t="s">
        <v>5</v>
      </c>
      <c r="Z67" s="90" t="s">
        <v>6438</v>
      </c>
      <c r="AA67" s="59" t="s">
        <v>7825</v>
      </c>
      <c r="AB67" s="65" t="s">
        <v>6339</v>
      </c>
      <c r="AC67" s="65"/>
      <c r="AD67" s="65" t="s">
        <v>8052</v>
      </c>
      <c r="AE67" s="3"/>
      <c r="AF67" s="357">
        <v>28</v>
      </c>
      <c r="AG67" s="3"/>
      <c r="AH67" s="4"/>
      <c r="AI67" s="7"/>
    </row>
    <row r="68" spans="1:36" ht="87">
      <c r="A68" s="61">
        <v>4067</v>
      </c>
      <c r="B68" s="1028" t="s">
        <v>9759</v>
      </c>
      <c r="C68" s="1029" t="s">
        <v>732</v>
      </c>
      <c r="D68" s="1029" t="s">
        <v>1917</v>
      </c>
      <c r="E68" s="1028" t="s">
        <v>164</v>
      </c>
      <c r="F68" s="1029" t="s">
        <v>1918</v>
      </c>
      <c r="G68" s="1029" t="s">
        <v>1497</v>
      </c>
      <c r="H68" s="1029" t="s">
        <v>1131</v>
      </c>
      <c r="I68" s="1203" t="s">
        <v>1919</v>
      </c>
      <c r="J68" s="1029" t="s">
        <v>6433</v>
      </c>
      <c r="K68" s="1028" t="s">
        <v>1921</v>
      </c>
      <c r="L68" s="1029" t="s">
        <v>149</v>
      </c>
      <c r="M68" s="1029" t="s">
        <v>6</v>
      </c>
      <c r="N68" s="1029" t="s">
        <v>1922</v>
      </c>
      <c r="O68" s="1029" t="s">
        <v>1923</v>
      </c>
      <c r="P68" s="1236">
        <v>45.681473588788101</v>
      </c>
      <c r="Q68" s="1237">
        <v>-74.081395718152905</v>
      </c>
      <c r="R68" s="1238" t="s">
        <v>8752</v>
      </c>
      <c r="S68" s="1239">
        <v>5</v>
      </c>
      <c r="T68" s="1029" t="s">
        <v>1595</v>
      </c>
      <c r="U68" s="1029" t="s">
        <v>1917</v>
      </c>
      <c r="V68" s="1203" t="s">
        <v>1919</v>
      </c>
      <c r="W68" s="1029" t="s">
        <v>477</v>
      </c>
      <c r="X68" s="1029" t="s">
        <v>149</v>
      </c>
      <c r="Y68" s="1029" t="s">
        <v>6</v>
      </c>
      <c r="Z68" s="1029" t="s">
        <v>8379</v>
      </c>
      <c r="AA68" s="1240" t="s">
        <v>9813</v>
      </c>
      <c r="AB68" s="1029" t="s">
        <v>9861</v>
      </c>
      <c r="AC68" s="1029" t="s">
        <v>9862</v>
      </c>
      <c r="AD68" s="1361" t="s">
        <v>1925</v>
      </c>
      <c r="AE68" s="1199" t="s">
        <v>1919</v>
      </c>
      <c r="AF68" s="1200">
        <f t="shared" ref="AF68:AF99" si="2">IF(LEN(TRIM(AD68))=0,0,LEN(TRIM(AD68))-LEN(SUBSTITUTE(AD68," ",""))+1)</f>
        <v>29</v>
      </c>
      <c r="AG68" s="13"/>
      <c r="AH68" s="13"/>
      <c r="AI68" s="13"/>
      <c r="AJ68" s="13"/>
    </row>
    <row r="69" spans="1:36" ht="58">
      <c r="A69" s="61">
        <v>4068</v>
      </c>
      <c r="B69" s="47" t="s">
        <v>174</v>
      </c>
      <c r="C69" s="47" t="s">
        <v>732</v>
      </c>
      <c r="D69" s="65" t="s">
        <v>1927</v>
      </c>
      <c r="E69" s="47" t="s">
        <v>176</v>
      </c>
      <c r="F69" s="65" t="s">
        <v>1928</v>
      </c>
      <c r="G69" s="65" t="s">
        <v>1759</v>
      </c>
      <c r="H69" s="47" t="s">
        <v>1131</v>
      </c>
      <c r="I69" s="65" t="s">
        <v>1929</v>
      </c>
      <c r="J69" s="65" t="s">
        <v>1930</v>
      </c>
      <c r="K69" s="65" t="s">
        <v>1000</v>
      </c>
      <c r="L69" s="47" t="s">
        <v>997</v>
      </c>
      <c r="M69" s="47" t="s">
        <v>6</v>
      </c>
      <c r="N69" s="47" t="s">
        <v>1931</v>
      </c>
      <c r="O69" s="47" t="s">
        <v>1932</v>
      </c>
      <c r="P69" s="89">
        <v>51.0648140682421</v>
      </c>
      <c r="Q69" s="89">
        <v>-113.98953545798101</v>
      </c>
      <c r="R69" s="104">
        <v>70</v>
      </c>
      <c r="S69" s="104"/>
      <c r="T69" s="65"/>
      <c r="U69" s="65" t="s">
        <v>1933</v>
      </c>
      <c r="V69" s="65" t="s">
        <v>1929</v>
      </c>
      <c r="W69" s="65" t="s">
        <v>970</v>
      </c>
      <c r="X69" s="47" t="s">
        <v>182</v>
      </c>
      <c r="Y69" s="47" t="s">
        <v>5</v>
      </c>
      <c r="Z69" s="47" t="s">
        <v>172</v>
      </c>
      <c r="AA69" s="59">
        <v>44801</v>
      </c>
      <c r="AB69" s="117" t="s">
        <v>1934</v>
      </c>
      <c r="AC69" s="65"/>
      <c r="AD69" s="287" t="s">
        <v>1935</v>
      </c>
      <c r="AE69" s="213" t="s">
        <v>1929</v>
      </c>
      <c r="AF69" s="13">
        <f t="shared" si="2"/>
        <v>22</v>
      </c>
      <c r="AG69" s="13"/>
      <c r="AH69" s="13"/>
      <c r="AI69" s="13"/>
      <c r="AJ69" s="13"/>
    </row>
    <row r="70" spans="1:36" ht="58">
      <c r="A70" s="61">
        <v>4069</v>
      </c>
      <c r="B70" s="1016" t="s">
        <v>174</v>
      </c>
      <c r="C70" s="1016" t="s">
        <v>732</v>
      </c>
      <c r="D70" s="1017" t="s">
        <v>1927</v>
      </c>
      <c r="E70" s="1016" t="s">
        <v>176</v>
      </c>
      <c r="F70" s="1017" t="s">
        <v>1927</v>
      </c>
      <c r="G70" s="1017" t="s">
        <v>1759</v>
      </c>
      <c r="H70" s="1016" t="s">
        <v>1131</v>
      </c>
      <c r="I70" s="1017" t="s">
        <v>1929</v>
      </c>
      <c r="J70" s="1017" t="s">
        <v>1936</v>
      </c>
      <c r="K70" s="1017" t="s">
        <v>970</v>
      </c>
      <c r="L70" s="1016" t="s">
        <v>182</v>
      </c>
      <c r="M70" s="1016" t="s">
        <v>5</v>
      </c>
      <c r="N70" s="1016">
        <v>89074</v>
      </c>
      <c r="O70" s="1016" t="s">
        <v>1937</v>
      </c>
      <c r="P70" s="1060">
        <v>36.034691600122102</v>
      </c>
      <c r="Q70" s="1060">
        <v>-115.043187889192</v>
      </c>
      <c r="R70" s="1080">
        <v>31</v>
      </c>
      <c r="S70" s="1233">
        <v>0.2</v>
      </c>
      <c r="T70" s="1017" t="s">
        <v>822</v>
      </c>
      <c r="U70" s="1017" t="s">
        <v>1933</v>
      </c>
      <c r="V70" s="1017" t="s">
        <v>1929</v>
      </c>
      <c r="W70" s="1017" t="s">
        <v>970</v>
      </c>
      <c r="X70" s="1016" t="s">
        <v>182</v>
      </c>
      <c r="Y70" s="1016" t="s">
        <v>5</v>
      </c>
      <c r="Z70" s="1016" t="s">
        <v>8379</v>
      </c>
      <c r="AA70" s="1025" t="s">
        <v>9858</v>
      </c>
      <c r="AB70" s="1081" t="s">
        <v>1934</v>
      </c>
      <c r="AC70" s="1017" t="s">
        <v>9863</v>
      </c>
      <c r="AD70" s="1182" t="s">
        <v>1935</v>
      </c>
      <c r="AE70" s="1138" t="s">
        <v>1929</v>
      </c>
      <c r="AF70" s="1083">
        <f t="shared" si="2"/>
        <v>22</v>
      </c>
      <c r="AG70" s="13"/>
      <c r="AH70" s="13"/>
      <c r="AI70" s="13"/>
      <c r="AJ70" s="13"/>
    </row>
    <row r="71" spans="1:36" ht="58">
      <c r="A71" s="61">
        <v>4070</v>
      </c>
      <c r="B71" s="1030" t="s">
        <v>9759</v>
      </c>
      <c r="C71" s="1030" t="s">
        <v>732</v>
      </c>
      <c r="D71" s="1029" t="s">
        <v>1938</v>
      </c>
      <c r="E71" s="1028" t="s">
        <v>164</v>
      </c>
      <c r="F71" s="1029" t="s">
        <v>1939</v>
      </c>
      <c r="G71" s="1029" t="s">
        <v>1583</v>
      </c>
      <c r="H71" s="1029" t="s">
        <v>1498</v>
      </c>
      <c r="I71" s="1215" t="s">
        <v>1940</v>
      </c>
      <c r="J71" s="1029"/>
      <c r="K71" s="1029" t="s">
        <v>6434</v>
      </c>
      <c r="L71" s="1029" t="s">
        <v>1942</v>
      </c>
      <c r="M71" s="1029" t="s">
        <v>957</v>
      </c>
      <c r="N71" s="1205"/>
      <c r="O71" s="1241" t="s">
        <v>1943</v>
      </c>
      <c r="P71" s="1195">
        <v>19.764892594452199</v>
      </c>
      <c r="Q71" s="1195">
        <v>-98.580269430550899</v>
      </c>
      <c r="R71" s="1239" t="s">
        <v>8753</v>
      </c>
      <c r="S71" s="1213">
        <v>1</v>
      </c>
      <c r="T71" s="1029" t="s">
        <v>822</v>
      </c>
      <c r="U71" s="1029" t="s">
        <v>1938</v>
      </c>
      <c r="V71" s="1355" t="s">
        <v>1944</v>
      </c>
      <c r="W71" s="1029" t="s">
        <v>1945</v>
      </c>
      <c r="X71" s="1029"/>
      <c r="Y71" s="1029" t="s">
        <v>957</v>
      </c>
      <c r="Z71" s="1028" t="s">
        <v>8379</v>
      </c>
      <c r="AA71" s="1357" t="s">
        <v>9864</v>
      </c>
      <c r="AB71" s="1241" t="s">
        <v>1946</v>
      </c>
      <c r="AC71" s="1029"/>
      <c r="AD71" s="1198" t="s">
        <v>1947</v>
      </c>
      <c r="AE71" s="1203" t="s">
        <v>1944</v>
      </c>
      <c r="AF71" s="1200">
        <f t="shared" si="2"/>
        <v>14</v>
      </c>
      <c r="AG71" s="13"/>
      <c r="AH71" s="13"/>
      <c r="AI71" s="13"/>
      <c r="AJ71" s="13"/>
    </row>
    <row r="72" spans="1:36" ht="87">
      <c r="A72" s="61">
        <v>4071</v>
      </c>
      <c r="B72" s="1016" t="s">
        <v>392</v>
      </c>
      <c r="C72" s="1016" t="s">
        <v>732</v>
      </c>
      <c r="D72" s="1017" t="s">
        <v>9317</v>
      </c>
      <c r="E72" s="1016" t="s">
        <v>176</v>
      </c>
      <c r="F72" s="1017" t="s">
        <v>9318</v>
      </c>
      <c r="G72" s="1017" t="s">
        <v>53</v>
      </c>
      <c r="H72" s="1016" t="s">
        <v>9319</v>
      </c>
      <c r="I72" s="1188" t="s">
        <v>2873</v>
      </c>
      <c r="J72" s="1017" t="s">
        <v>9320</v>
      </c>
      <c r="K72" s="1017" t="s">
        <v>2501</v>
      </c>
      <c r="L72" s="1016" t="s">
        <v>170</v>
      </c>
      <c r="M72" s="1016" t="s">
        <v>9321</v>
      </c>
      <c r="N72" s="1115" t="s">
        <v>9322</v>
      </c>
      <c r="O72" s="1016"/>
      <c r="P72" s="1060">
        <v>37.721299999999999</v>
      </c>
      <c r="Q72" s="1060">
        <v>-122.1529</v>
      </c>
      <c r="R72" s="1080"/>
      <c r="S72" s="1080">
        <v>100</v>
      </c>
      <c r="T72" s="1066" t="s">
        <v>1648</v>
      </c>
      <c r="U72" s="1017" t="s">
        <v>9317</v>
      </c>
      <c r="V72" s="1247" t="s">
        <v>2873</v>
      </c>
      <c r="W72" s="1017" t="s">
        <v>2034</v>
      </c>
      <c r="X72" s="1016" t="s">
        <v>170</v>
      </c>
      <c r="Y72" s="1016" t="s">
        <v>5</v>
      </c>
      <c r="Z72" s="1016" t="s">
        <v>7932</v>
      </c>
      <c r="AA72" s="1248">
        <v>45872</v>
      </c>
      <c r="AB72" s="1081" t="s">
        <v>9323</v>
      </c>
      <c r="AC72" s="1026" t="s">
        <v>9865</v>
      </c>
      <c r="AD72" s="1211" t="s">
        <v>10295</v>
      </c>
      <c r="AE72" s="1082"/>
      <c r="AF72" s="1083">
        <f t="shared" si="2"/>
        <v>21</v>
      </c>
      <c r="AG72" s="1083"/>
      <c r="AH72" s="1083"/>
      <c r="AI72" s="1083"/>
      <c r="AJ72" s="1083"/>
    </row>
    <row r="73" spans="1:36" ht="43.5">
      <c r="A73" s="61">
        <v>4072</v>
      </c>
      <c r="B73" s="1016" t="s">
        <v>198</v>
      </c>
      <c r="C73" s="1016" t="s">
        <v>732</v>
      </c>
      <c r="D73" s="1017" t="s">
        <v>9317</v>
      </c>
      <c r="E73" s="1016" t="s">
        <v>176</v>
      </c>
      <c r="F73" s="1017" t="s">
        <v>9953</v>
      </c>
      <c r="G73" s="1017" t="s">
        <v>53</v>
      </c>
      <c r="H73" s="1016" t="s">
        <v>9319</v>
      </c>
      <c r="I73" s="1141" t="s">
        <v>2873</v>
      </c>
      <c r="J73" s="1017" t="s">
        <v>9954</v>
      </c>
      <c r="K73" s="1017" t="s">
        <v>1549</v>
      </c>
      <c r="L73" s="1016" t="s">
        <v>182</v>
      </c>
      <c r="M73" s="1016" t="s">
        <v>5</v>
      </c>
      <c r="N73" s="1115"/>
      <c r="O73" s="1016"/>
      <c r="P73" s="1060">
        <v>39.672800000000002</v>
      </c>
      <c r="Q73" s="1060">
        <v>-119.851</v>
      </c>
      <c r="R73" s="1080">
        <v>1000</v>
      </c>
      <c r="S73" s="1080">
        <v>10</v>
      </c>
      <c r="T73" s="1066" t="s">
        <v>822</v>
      </c>
      <c r="U73" s="1017" t="s">
        <v>9317</v>
      </c>
      <c r="V73" s="1247" t="s">
        <v>2873</v>
      </c>
      <c r="W73" s="1017" t="s">
        <v>2034</v>
      </c>
      <c r="X73" s="1016" t="s">
        <v>170</v>
      </c>
      <c r="Y73" s="1016" t="s">
        <v>5</v>
      </c>
      <c r="Z73" s="1016" t="s">
        <v>7932</v>
      </c>
      <c r="AA73" s="1248">
        <v>45902</v>
      </c>
      <c r="AB73" s="1081" t="s">
        <v>9955</v>
      </c>
      <c r="AC73" s="1017" t="s">
        <v>9956</v>
      </c>
      <c r="AD73" s="1211" t="s">
        <v>10295</v>
      </c>
      <c r="AE73" s="1082"/>
      <c r="AF73" s="1083">
        <f t="shared" si="2"/>
        <v>21</v>
      </c>
      <c r="AG73" s="1083"/>
      <c r="AH73" s="1083"/>
      <c r="AI73" s="1083"/>
      <c r="AJ73" s="1083"/>
    </row>
    <row r="74" spans="1:36" ht="58">
      <c r="A74" s="61">
        <v>4073</v>
      </c>
      <c r="B74" s="1016" t="s">
        <v>174</v>
      </c>
      <c r="C74" s="1016" t="s">
        <v>732</v>
      </c>
      <c r="D74" s="1017" t="s">
        <v>9957</v>
      </c>
      <c r="E74" s="1016" t="s">
        <v>164</v>
      </c>
      <c r="F74" s="1017" t="s">
        <v>9958</v>
      </c>
      <c r="G74" s="1017" t="s">
        <v>2031</v>
      </c>
      <c r="H74" s="1016" t="s">
        <v>9959</v>
      </c>
      <c r="I74" s="1188" t="s">
        <v>9960</v>
      </c>
      <c r="J74" s="1017" t="s">
        <v>9961</v>
      </c>
      <c r="K74" s="1017" t="s">
        <v>9962</v>
      </c>
      <c r="L74" s="1016" t="s">
        <v>529</v>
      </c>
      <c r="M74" s="1016" t="s">
        <v>5</v>
      </c>
      <c r="N74" s="1115" t="s">
        <v>9963</v>
      </c>
      <c r="O74" s="1016" t="s">
        <v>9964</v>
      </c>
      <c r="P74" s="1060">
        <v>45.059199999999997</v>
      </c>
      <c r="Q74" s="1060">
        <v>-93.313800000000001</v>
      </c>
      <c r="R74" s="1080"/>
      <c r="S74" s="1194">
        <v>0.03</v>
      </c>
      <c r="T74" s="1066" t="s">
        <v>822</v>
      </c>
      <c r="U74" s="1017" t="s">
        <v>9957</v>
      </c>
      <c r="V74" s="1188" t="s">
        <v>9960</v>
      </c>
      <c r="W74" s="1017" t="s">
        <v>9965</v>
      </c>
      <c r="X74" s="1016" t="s">
        <v>529</v>
      </c>
      <c r="Y74" s="1016" t="s">
        <v>5</v>
      </c>
      <c r="Z74" s="1016" t="s">
        <v>7932</v>
      </c>
      <c r="AA74" s="1248">
        <v>45902</v>
      </c>
      <c r="AB74" s="1081" t="s">
        <v>9974</v>
      </c>
      <c r="AC74" s="1017"/>
      <c r="AD74" s="1211" t="s">
        <v>9966</v>
      </c>
      <c r="AE74" s="1082"/>
      <c r="AF74" s="1083">
        <f t="shared" si="2"/>
        <v>27</v>
      </c>
      <c r="AG74" s="1083"/>
      <c r="AH74" s="1083"/>
      <c r="AI74" s="1083"/>
      <c r="AJ74" s="1083"/>
    </row>
    <row r="75" spans="1:36" ht="171" customHeight="1">
      <c r="A75" s="61">
        <v>4074</v>
      </c>
      <c r="B75" s="1016" t="s">
        <v>9739</v>
      </c>
      <c r="C75" s="1016" t="s">
        <v>732</v>
      </c>
      <c r="D75" s="1017" t="s">
        <v>1948</v>
      </c>
      <c r="E75" s="1016" t="s">
        <v>164</v>
      </c>
      <c r="F75" s="1017" t="s">
        <v>1949</v>
      </c>
      <c r="G75" s="1017" t="s">
        <v>1540</v>
      </c>
      <c r="H75" s="1016" t="s">
        <v>1950</v>
      </c>
      <c r="I75" s="1017" t="s">
        <v>1951</v>
      </c>
      <c r="J75" s="1017" t="s">
        <v>1952</v>
      </c>
      <c r="K75" s="1017" t="s">
        <v>1178</v>
      </c>
      <c r="L75" s="1016" t="s">
        <v>308</v>
      </c>
      <c r="M75" s="1016" t="s">
        <v>5</v>
      </c>
      <c r="N75" s="1016">
        <v>37040</v>
      </c>
      <c r="O75" s="1016"/>
      <c r="P75" s="1060">
        <v>36.587270686140997</v>
      </c>
      <c r="Q75" s="1060">
        <v>-87.260910730624602</v>
      </c>
      <c r="R75" s="1080" t="s">
        <v>8754</v>
      </c>
      <c r="S75" s="1080">
        <v>2</v>
      </c>
      <c r="T75" s="1017" t="s">
        <v>822</v>
      </c>
      <c r="U75" s="1017" t="s">
        <v>1948</v>
      </c>
      <c r="V75" s="1017" t="s">
        <v>1951</v>
      </c>
      <c r="W75" s="1017" t="s">
        <v>1953</v>
      </c>
      <c r="X75" s="1016" t="s">
        <v>755</v>
      </c>
      <c r="Y75" s="1016" t="s">
        <v>5</v>
      </c>
      <c r="Z75" s="1016" t="s">
        <v>8379</v>
      </c>
      <c r="AA75" s="1025" t="s">
        <v>9813</v>
      </c>
      <c r="AB75" s="1081" t="s">
        <v>9866</v>
      </c>
      <c r="AC75" s="1017" t="s">
        <v>9867</v>
      </c>
      <c r="AD75" s="1182" t="s">
        <v>1954</v>
      </c>
      <c r="AE75" s="1138" t="s">
        <v>1955</v>
      </c>
      <c r="AF75" s="1083">
        <f t="shared" si="2"/>
        <v>23</v>
      </c>
      <c r="AG75" s="13"/>
      <c r="AH75" s="13"/>
      <c r="AI75" s="13"/>
      <c r="AJ75" s="13"/>
    </row>
    <row r="76" spans="1:36" ht="72.5">
      <c r="A76" s="61">
        <v>4075</v>
      </c>
      <c r="B76" s="1016" t="s">
        <v>198</v>
      </c>
      <c r="C76" s="1016" t="s">
        <v>732</v>
      </c>
      <c r="D76" s="1017" t="s">
        <v>2912</v>
      </c>
      <c r="E76" s="1016" t="s">
        <v>164</v>
      </c>
      <c r="F76" s="1017" t="s">
        <v>9967</v>
      </c>
      <c r="G76" s="1017" t="s">
        <v>7812</v>
      </c>
      <c r="H76" s="1016" t="s">
        <v>65</v>
      </c>
      <c r="I76" s="1188" t="s">
        <v>9968</v>
      </c>
      <c r="J76" s="1017" t="s">
        <v>9969</v>
      </c>
      <c r="K76" s="1017" t="s">
        <v>9970</v>
      </c>
      <c r="L76" s="1016" t="s">
        <v>2352</v>
      </c>
      <c r="M76" s="1016" t="s">
        <v>5</v>
      </c>
      <c r="N76" s="1115" t="s">
        <v>9971</v>
      </c>
      <c r="O76" s="1016"/>
      <c r="P76" s="1060">
        <v>41.171500000000002</v>
      </c>
      <c r="Q76" s="1060">
        <v>-73.186499999999995</v>
      </c>
      <c r="R76" s="1080">
        <v>300</v>
      </c>
      <c r="S76" s="1080">
        <v>1</v>
      </c>
      <c r="T76" s="1066" t="s">
        <v>822</v>
      </c>
      <c r="U76" s="1017" t="s">
        <v>2912</v>
      </c>
      <c r="V76" s="1188" t="s">
        <v>9968</v>
      </c>
      <c r="W76" s="1017" t="s">
        <v>981</v>
      </c>
      <c r="X76" s="1016" t="s">
        <v>740</v>
      </c>
      <c r="Y76" s="1016" t="s">
        <v>5</v>
      </c>
      <c r="Z76" s="1016" t="s">
        <v>7932</v>
      </c>
      <c r="AA76" s="1025">
        <v>45902</v>
      </c>
      <c r="AB76" s="1081" t="s">
        <v>9973</v>
      </c>
      <c r="AC76" s="1017"/>
      <c r="AD76" s="1211" t="s">
        <v>9972</v>
      </c>
      <c r="AE76" s="1082"/>
      <c r="AF76" s="1083">
        <f t="shared" si="2"/>
        <v>26</v>
      </c>
      <c r="AG76" s="1083"/>
      <c r="AH76" s="1083"/>
      <c r="AI76" s="1083"/>
      <c r="AJ76" s="1083"/>
    </row>
    <row r="77" spans="1:36" ht="101.5">
      <c r="A77" s="61">
        <v>4076</v>
      </c>
      <c r="B77" s="1016" t="s">
        <v>174</v>
      </c>
      <c r="C77" s="1016" t="s">
        <v>732</v>
      </c>
      <c r="D77" s="1017" t="s">
        <v>1219</v>
      </c>
      <c r="E77" s="1016" t="s">
        <v>176</v>
      </c>
      <c r="F77" s="1017" t="s">
        <v>1219</v>
      </c>
      <c r="G77" s="1017" t="s">
        <v>1759</v>
      </c>
      <c r="H77" s="1016" t="s">
        <v>53</v>
      </c>
      <c r="I77" s="1017" t="s">
        <v>1956</v>
      </c>
      <c r="J77" s="1017" t="s">
        <v>1221</v>
      </c>
      <c r="K77" s="1017" t="s">
        <v>1222</v>
      </c>
      <c r="L77" s="1016" t="s">
        <v>170</v>
      </c>
      <c r="M77" s="1016" t="s">
        <v>5</v>
      </c>
      <c r="N77" s="1016">
        <v>90025</v>
      </c>
      <c r="O77" s="1016" t="s">
        <v>1223</v>
      </c>
      <c r="P77" s="1060">
        <v>34.043757131072297</v>
      </c>
      <c r="Q77" s="1060">
        <v>-118.46755600274101</v>
      </c>
      <c r="R77" s="1135">
        <v>23</v>
      </c>
      <c r="S77" s="1185">
        <v>0.15</v>
      </c>
      <c r="T77" s="1017" t="s">
        <v>822</v>
      </c>
      <c r="U77" s="1181" t="s">
        <v>1219</v>
      </c>
      <c r="V77" s="1017" t="s">
        <v>1956</v>
      </c>
      <c r="W77" s="1017" t="s">
        <v>1222</v>
      </c>
      <c r="X77" s="1016" t="s">
        <v>170</v>
      </c>
      <c r="Y77" s="1016" t="s">
        <v>5</v>
      </c>
      <c r="Z77" s="1016" t="s">
        <v>8379</v>
      </c>
      <c r="AA77" s="1025" t="s">
        <v>9869</v>
      </c>
      <c r="AB77" s="1016" t="s">
        <v>1224</v>
      </c>
      <c r="AC77" s="1017" t="s">
        <v>9870</v>
      </c>
      <c r="AD77" s="1182" t="s">
        <v>10282</v>
      </c>
      <c r="AE77" s="1138" t="s">
        <v>1957</v>
      </c>
      <c r="AF77" s="1083">
        <f t="shared" si="2"/>
        <v>12</v>
      </c>
      <c r="AG77" s="13"/>
      <c r="AH77" s="13"/>
      <c r="AI77" s="13"/>
      <c r="AJ77" s="13"/>
    </row>
    <row r="78" spans="1:36" ht="72.5">
      <c r="A78" s="61">
        <v>4077</v>
      </c>
      <c r="B78" s="1016" t="s">
        <v>174</v>
      </c>
      <c r="C78" s="1016" t="s">
        <v>732</v>
      </c>
      <c r="D78" s="1017" t="s">
        <v>1958</v>
      </c>
      <c r="E78" s="1071" t="s">
        <v>176</v>
      </c>
      <c r="F78" s="1017" t="s">
        <v>1959</v>
      </c>
      <c r="G78" s="1017" t="s">
        <v>1568</v>
      </c>
      <c r="H78" s="1016" t="s">
        <v>874</v>
      </c>
      <c r="I78" s="1017" t="s">
        <v>1960</v>
      </c>
      <c r="J78" s="1017" t="s">
        <v>1961</v>
      </c>
      <c r="K78" s="1017" t="s">
        <v>1403</v>
      </c>
      <c r="L78" s="1016" t="s">
        <v>436</v>
      </c>
      <c r="M78" s="1016" t="s">
        <v>5</v>
      </c>
      <c r="N78" s="1016">
        <v>48108</v>
      </c>
      <c r="O78" s="1016" t="s">
        <v>1962</v>
      </c>
      <c r="P78" s="1060">
        <v>42.288839199934699</v>
      </c>
      <c r="Q78" s="1060">
        <v>-83.847445743994598</v>
      </c>
      <c r="R78" s="1135">
        <v>118</v>
      </c>
      <c r="S78" s="1184">
        <v>0.1</v>
      </c>
      <c r="T78" s="1017" t="s">
        <v>822</v>
      </c>
      <c r="U78" s="1017" t="s">
        <v>1963</v>
      </c>
      <c r="V78" s="1017" t="s">
        <v>1960</v>
      </c>
      <c r="W78" s="1017" t="s">
        <v>1964</v>
      </c>
      <c r="X78" s="1016" t="s">
        <v>836</v>
      </c>
      <c r="Y78" s="1016" t="s">
        <v>5</v>
      </c>
      <c r="Z78" s="1016" t="s">
        <v>8379</v>
      </c>
      <c r="AA78" s="1025" t="s">
        <v>9853</v>
      </c>
      <c r="AB78" s="1081" t="s">
        <v>9871</v>
      </c>
      <c r="AC78" s="1018"/>
      <c r="AD78" s="1137" t="s">
        <v>1966</v>
      </c>
      <c r="AE78" s="1138" t="s">
        <v>1967</v>
      </c>
      <c r="AF78" s="1083">
        <f t="shared" si="2"/>
        <v>29</v>
      </c>
      <c r="AG78" s="13"/>
      <c r="AH78" s="13"/>
      <c r="AI78" s="13"/>
      <c r="AJ78" s="13"/>
    </row>
    <row r="79" spans="1:36" ht="87">
      <c r="A79" s="61">
        <v>4078</v>
      </c>
      <c r="B79" s="1016" t="s">
        <v>174</v>
      </c>
      <c r="C79" s="1016" t="s">
        <v>732</v>
      </c>
      <c r="D79" s="1017" t="s">
        <v>11330</v>
      </c>
      <c r="E79" s="1016" t="s">
        <v>176</v>
      </c>
      <c r="F79" s="1017" t="s">
        <v>11330</v>
      </c>
      <c r="G79" s="1017" t="s">
        <v>2080</v>
      </c>
      <c r="H79" s="1016" t="s">
        <v>8051</v>
      </c>
      <c r="I79" s="1583" t="s">
        <v>6473</v>
      </c>
      <c r="J79" s="1017" t="s">
        <v>6474</v>
      </c>
      <c r="K79" s="1017" t="s">
        <v>6475</v>
      </c>
      <c r="L79" s="1016" t="s">
        <v>786</v>
      </c>
      <c r="M79" s="1016" t="s">
        <v>5</v>
      </c>
      <c r="N79" s="1016">
        <v>29405</v>
      </c>
      <c r="O79" s="1016"/>
      <c r="P79" s="1584">
        <v>32.8843204905493</v>
      </c>
      <c r="Q79" s="1584">
        <v>-79.975138154003403</v>
      </c>
      <c r="R79" s="1080">
        <v>5000</v>
      </c>
      <c r="S79" s="1080"/>
      <c r="T79" s="1017"/>
      <c r="U79" s="1017" t="s">
        <v>6472</v>
      </c>
      <c r="V79" s="1583" t="s">
        <v>6473</v>
      </c>
      <c r="W79" s="1017" t="s">
        <v>6475</v>
      </c>
      <c r="X79" s="1016" t="s">
        <v>786</v>
      </c>
      <c r="Y79" s="1016" t="s">
        <v>5</v>
      </c>
      <c r="Z79" s="1016" t="s">
        <v>9805</v>
      </c>
      <c r="AA79" s="1025" t="s">
        <v>11331</v>
      </c>
      <c r="AB79" s="1076" t="s">
        <v>7828</v>
      </c>
      <c r="AC79" s="1017" t="s">
        <v>7829</v>
      </c>
      <c r="AD79" s="1191" t="s">
        <v>6476</v>
      </c>
      <c r="AE79" s="1070"/>
      <c r="AF79" s="1083">
        <f t="shared" si="2"/>
        <v>18</v>
      </c>
      <c r="AG79" s="13"/>
      <c r="AH79" s="13"/>
      <c r="AI79" s="13"/>
      <c r="AJ79" s="297"/>
    </row>
    <row r="80" spans="1:36" ht="129" customHeight="1">
      <c r="A80" s="61">
        <v>4079</v>
      </c>
      <c r="B80" s="1016" t="s">
        <v>392</v>
      </c>
      <c r="C80" s="1016" t="s">
        <v>732</v>
      </c>
      <c r="D80" s="1017" t="s">
        <v>1968</v>
      </c>
      <c r="E80" s="1016" t="s">
        <v>164</v>
      </c>
      <c r="F80" s="1017" t="s">
        <v>1969</v>
      </c>
      <c r="G80" s="1016" t="s">
        <v>8065</v>
      </c>
      <c r="H80" s="1016" t="s">
        <v>1498</v>
      </c>
      <c r="I80" s="1017" t="s">
        <v>1970</v>
      </c>
      <c r="J80" s="1017"/>
      <c r="K80" s="1017" t="s">
        <v>1971</v>
      </c>
      <c r="L80" s="1016" t="s">
        <v>214</v>
      </c>
      <c r="M80" s="1016" t="s">
        <v>6</v>
      </c>
      <c r="N80" s="1016" t="s">
        <v>1972</v>
      </c>
      <c r="O80" s="1016"/>
      <c r="P80" s="1060">
        <v>42.296901815874001</v>
      </c>
      <c r="Q80" s="1060">
        <v>-82.985760473662907</v>
      </c>
      <c r="R80" s="1135" t="s">
        <v>8755</v>
      </c>
      <c r="S80" s="1184">
        <v>49.5</v>
      </c>
      <c r="T80" s="1017" t="s">
        <v>822</v>
      </c>
      <c r="U80" s="1017" t="s">
        <v>1973</v>
      </c>
      <c r="V80" s="1017" t="s">
        <v>1974</v>
      </c>
      <c r="W80" s="1017" t="s">
        <v>1975</v>
      </c>
      <c r="X80" s="1016" t="s">
        <v>1976</v>
      </c>
      <c r="Y80" s="1016" t="s">
        <v>1977</v>
      </c>
      <c r="Z80" s="1016" t="s">
        <v>8379</v>
      </c>
      <c r="AA80" s="1025" t="s">
        <v>9813</v>
      </c>
      <c r="AB80" s="1026" t="s">
        <v>9872</v>
      </c>
      <c r="AC80" s="1017" t="s">
        <v>9873</v>
      </c>
      <c r="AD80" s="1137" t="s">
        <v>1979</v>
      </c>
      <c r="AE80" s="1138" t="s">
        <v>1981</v>
      </c>
      <c r="AF80" s="1083">
        <f t="shared" si="2"/>
        <v>30</v>
      </c>
      <c r="AG80" s="13"/>
      <c r="AH80" s="13"/>
      <c r="AI80" s="13"/>
      <c r="AJ80" s="13"/>
    </row>
    <row r="81" spans="1:16384" ht="74.5" customHeight="1">
      <c r="A81" s="61">
        <v>4080</v>
      </c>
      <c r="B81" s="1037" t="s">
        <v>9759</v>
      </c>
      <c r="C81" s="1037" t="s">
        <v>732</v>
      </c>
      <c r="D81" s="1037" t="s">
        <v>1982</v>
      </c>
      <c r="E81" s="1037" t="s">
        <v>164</v>
      </c>
      <c r="F81" s="1037" t="s">
        <v>1983</v>
      </c>
      <c r="G81" s="1029" t="s">
        <v>1497</v>
      </c>
      <c r="H81" s="1028" t="s">
        <v>874</v>
      </c>
      <c r="I81" s="1242" t="s">
        <v>1984</v>
      </c>
      <c r="J81" s="1202" t="s">
        <v>1985</v>
      </c>
      <c r="K81" s="1202" t="s">
        <v>1986</v>
      </c>
      <c r="L81" s="1037" t="s">
        <v>149</v>
      </c>
      <c r="M81" s="1037" t="s">
        <v>6</v>
      </c>
      <c r="N81" s="1037"/>
      <c r="O81" s="1037"/>
      <c r="P81" s="1037">
        <v>45.533332999999999</v>
      </c>
      <c r="Q81" s="1037">
        <v>-73.283332999999999</v>
      </c>
      <c r="R81" s="1243" t="s">
        <v>8750</v>
      </c>
      <c r="S81" s="1037">
        <v>60</v>
      </c>
      <c r="T81" s="1037" t="s">
        <v>822</v>
      </c>
      <c r="U81" s="1037" t="s">
        <v>1987</v>
      </c>
      <c r="V81" s="1242" t="s">
        <v>1988</v>
      </c>
      <c r="W81" s="1037" t="s">
        <v>1989</v>
      </c>
      <c r="X81" s="1037"/>
      <c r="Y81" s="1037" t="s">
        <v>1990</v>
      </c>
      <c r="Z81" s="1202" t="s">
        <v>9874</v>
      </c>
      <c r="AA81" s="1244" t="s">
        <v>9875</v>
      </c>
      <c r="AB81" s="1202" t="s">
        <v>9877</v>
      </c>
      <c r="AC81" s="1029" t="s">
        <v>11399</v>
      </c>
      <c r="AD81" s="1198" t="s">
        <v>1991</v>
      </c>
      <c r="AE81" s="1200"/>
      <c r="AF81" s="1200">
        <f t="shared" si="2"/>
        <v>19</v>
      </c>
      <c r="AG81" s="13"/>
      <c r="AH81" s="13"/>
      <c r="AI81" s="13"/>
      <c r="AJ81" s="13"/>
    </row>
    <row r="82" spans="1:16384" s="11" customFormat="1" ht="136" customHeight="1">
      <c r="A82" s="61">
        <v>4081</v>
      </c>
      <c r="B82" s="1016" t="s">
        <v>174</v>
      </c>
      <c r="C82" s="1016" t="s">
        <v>732</v>
      </c>
      <c r="D82" s="1017" t="s">
        <v>9077</v>
      </c>
      <c r="E82" s="1016" t="s">
        <v>164</v>
      </c>
      <c r="F82" s="1017" t="s">
        <v>9078</v>
      </c>
      <c r="G82" s="1017" t="s">
        <v>53</v>
      </c>
      <c r="H82" s="1016" t="s">
        <v>8056</v>
      </c>
      <c r="I82" s="1057" t="s">
        <v>9079</v>
      </c>
      <c r="J82" s="1058" t="s">
        <v>9080</v>
      </c>
      <c r="K82" s="1058" t="s">
        <v>1356</v>
      </c>
      <c r="L82" s="1016" t="s">
        <v>1357</v>
      </c>
      <c r="M82" s="1016" t="s">
        <v>5</v>
      </c>
      <c r="N82" s="1079" t="s">
        <v>9081</v>
      </c>
      <c r="O82" s="1016"/>
      <c r="P82" s="1058">
        <v>40.866700000000002</v>
      </c>
      <c r="Q82" s="1058">
        <v>-74.4011</v>
      </c>
      <c r="R82" s="1080">
        <v>9</v>
      </c>
      <c r="S82" s="1080">
        <v>10</v>
      </c>
      <c r="T82" s="1066" t="s">
        <v>9082</v>
      </c>
      <c r="U82" s="1017" t="s">
        <v>9077</v>
      </c>
      <c r="V82" s="1058" t="s">
        <v>9079</v>
      </c>
      <c r="W82" s="1058" t="s">
        <v>1356</v>
      </c>
      <c r="X82" s="1016" t="s">
        <v>1357</v>
      </c>
      <c r="Y82" s="1016" t="s">
        <v>5</v>
      </c>
      <c r="Z82" s="1016" t="s">
        <v>7932</v>
      </c>
      <c r="AA82" s="1025">
        <v>45867</v>
      </c>
      <c r="AB82" s="1081" t="s">
        <v>9083</v>
      </c>
      <c r="AC82" s="1017"/>
      <c r="AD82" s="1211" t="s">
        <v>9084</v>
      </c>
      <c r="AE82" s="1082"/>
      <c r="AF82" s="1083">
        <f t="shared" si="2"/>
        <v>12</v>
      </c>
      <c r="AG82" s="1083"/>
      <c r="AH82" s="1083"/>
      <c r="AI82" s="1083"/>
      <c r="AJ82" s="1083"/>
    </row>
    <row r="83" spans="1:16384" ht="70" customHeight="1">
      <c r="A83" s="61">
        <v>4082</v>
      </c>
      <c r="B83" s="1070" t="s">
        <v>174</v>
      </c>
      <c r="C83" s="1070" t="s">
        <v>732</v>
      </c>
      <c r="D83" s="1070" t="s">
        <v>1992</v>
      </c>
      <c r="E83" s="1070" t="s">
        <v>164</v>
      </c>
      <c r="F83" s="1070" t="s">
        <v>1993</v>
      </c>
      <c r="G83" s="1070" t="s">
        <v>9878</v>
      </c>
      <c r="H83" s="1070" t="s">
        <v>1131</v>
      </c>
      <c r="I83" s="1070" t="s">
        <v>1994</v>
      </c>
      <c r="J83" s="1070" t="s">
        <v>1995</v>
      </c>
      <c r="K83" s="1071" t="s">
        <v>1996</v>
      </c>
      <c r="L83" s="1070" t="s">
        <v>436</v>
      </c>
      <c r="M83" s="1070" t="s">
        <v>5</v>
      </c>
      <c r="N83" s="1070">
        <v>48111</v>
      </c>
      <c r="O83" s="1070" t="s">
        <v>1997</v>
      </c>
      <c r="P83" s="1070">
        <v>42.245867446516797</v>
      </c>
      <c r="Q83" s="1070">
        <v>-83.546254357343301</v>
      </c>
      <c r="R83" s="1245" t="s">
        <v>8756</v>
      </c>
      <c r="S83" s="1245">
        <v>0.01</v>
      </c>
      <c r="T83" s="1070" t="s">
        <v>822</v>
      </c>
      <c r="U83" s="1070" t="s">
        <v>1992</v>
      </c>
      <c r="V83" s="1070" t="s">
        <v>1994</v>
      </c>
      <c r="W83" s="1070" t="s">
        <v>886</v>
      </c>
      <c r="X83" s="1070" t="s">
        <v>436</v>
      </c>
      <c r="Y83" s="1070" t="s">
        <v>5</v>
      </c>
      <c r="Z83" s="1070" t="s">
        <v>8379</v>
      </c>
      <c r="AA83" s="1246" t="s">
        <v>9812</v>
      </c>
      <c r="AB83" s="1070" t="s">
        <v>1998</v>
      </c>
      <c r="AC83" s="1547" t="s">
        <v>11192</v>
      </c>
      <c r="AD83" s="1137" t="s">
        <v>10283</v>
      </c>
      <c r="AE83" s="1138" t="s">
        <v>1999</v>
      </c>
      <c r="AF83" s="1083">
        <f t="shared" si="2"/>
        <v>27</v>
      </c>
      <c r="AG83" s="13"/>
      <c r="AH83" s="13"/>
      <c r="AI83" s="13"/>
      <c r="AJ83" s="13"/>
    </row>
    <row r="84" spans="1:16384" ht="71.5" customHeight="1">
      <c r="A84" s="61">
        <v>4083</v>
      </c>
      <c r="B84" s="1028" t="s">
        <v>174</v>
      </c>
      <c r="C84" s="1028" t="s">
        <v>732</v>
      </c>
      <c r="D84" s="1029" t="s">
        <v>2000</v>
      </c>
      <c r="E84" s="1028" t="s">
        <v>176</v>
      </c>
      <c r="F84" s="1029" t="s">
        <v>2001</v>
      </c>
      <c r="G84" s="1029" t="s">
        <v>1759</v>
      </c>
      <c r="H84" s="1029" t="s">
        <v>9879</v>
      </c>
      <c r="I84" s="1389" t="s">
        <v>7765</v>
      </c>
      <c r="J84" s="1029" t="s">
        <v>7763</v>
      </c>
      <c r="K84" s="1029" t="s">
        <v>2002</v>
      </c>
      <c r="L84" s="1028" t="s">
        <v>2003</v>
      </c>
      <c r="M84" s="1028" t="s">
        <v>5</v>
      </c>
      <c r="N84" s="1028">
        <v>66018</v>
      </c>
      <c r="O84" s="1028"/>
      <c r="P84" s="1195">
        <v>38.9409312131978</v>
      </c>
      <c r="Q84" s="1195">
        <v>-95.006540071722696</v>
      </c>
      <c r="R84" s="1196" t="s">
        <v>8757</v>
      </c>
      <c r="S84" s="1196">
        <v>5</v>
      </c>
      <c r="T84" s="1029" t="s">
        <v>822</v>
      </c>
      <c r="U84" s="1029" t="s">
        <v>2000</v>
      </c>
      <c r="V84" s="1199" t="s">
        <v>7764</v>
      </c>
      <c r="W84" s="1029" t="s">
        <v>2004</v>
      </c>
      <c r="X84" s="1028" t="s">
        <v>2005</v>
      </c>
      <c r="Y84" s="1028" t="s">
        <v>926</v>
      </c>
      <c r="Z84" s="1028" t="s">
        <v>9874</v>
      </c>
      <c r="AA84" s="1036" t="s">
        <v>11043</v>
      </c>
      <c r="AB84" s="1210" t="s">
        <v>11044</v>
      </c>
      <c r="AC84" s="1029" t="s">
        <v>10284</v>
      </c>
      <c r="AD84" s="1198" t="s">
        <v>8055</v>
      </c>
      <c r="AE84" s="1199" t="s">
        <v>2006</v>
      </c>
      <c r="AF84" s="1200">
        <f t="shared" si="2"/>
        <v>31</v>
      </c>
      <c r="AG84" s="13"/>
      <c r="AH84" s="13"/>
      <c r="AI84" s="13"/>
      <c r="AJ84" s="13"/>
    </row>
    <row r="85" spans="1:16384" ht="72.5">
      <c r="A85" s="61">
        <v>4084</v>
      </c>
      <c r="B85" s="47" t="s">
        <v>161</v>
      </c>
      <c r="C85" s="47" t="s">
        <v>732</v>
      </c>
      <c r="D85" s="65" t="s">
        <v>2007</v>
      </c>
      <c r="E85" s="47" t="s">
        <v>176</v>
      </c>
      <c r="F85" s="65" t="s">
        <v>2007</v>
      </c>
      <c r="G85" s="65" t="s">
        <v>6436</v>
      </c>
      <c r="H85" s="47" t="s">
        <v>8056</v>
      </c>
      <c r="I85" s="65" t="s">
        <v>2008</v>
      </c>
      <c r="J85" s="65" t="s">
        <v>2009</v>
      </c>
      <c r="K85" s="65" t="s">
        <v>2010</v>
      </c>
      <c r="L85" s="47" t="s">
        <v>1418</v>
      </c>
      <c r="M85" s="47" t="s">
        <v>5</v>
      </c>
      <c r="N85" s="139">
        <v>33351</v>
      </c>
      <c r="O85" s="47"/>
      <c r="P85" s="89">
        <v>26.178380010077301</v>
      </c>
      <c r="Q85" s="89">
        <v>-80.2923737741351</v>
      </c>
      <c r="R85" s="132">
        <v>9</v>
      </c>
      <c r="S85" s="132"/>
      <c r="T85" s="65"/>
      <c r="U85" s="122" t="s">
        <v>2007</v>
      </c>
      <c r="V85" s="65" t="s">
        <v>2008</v>
      </c>
      <c r="W85" s="65" t="s">
        <v>2010</v>
      </c>
      <c r="X85" s="47" t="s">
        <v>1418</v>
      </c>
      <c r="Y85" s="47" t="s">
        <v>5</v>
      </c>
      <c r="Z85" s="47" t="s">
        <v>6438</v>
      </c>
      <c r="AA85" s="59" t="s">
        <v>6439</v>
      </c>
      <c r="AB85" s="47" t="s">
        <v>6440</v>
      </c>
      <c r="AC85" s="65"/>
      <c r="AD85" s="287" t="s">
        <v>8057</v>
      </c>
      <c r="AE85" s="302" t="s">
        <v>2008</v>
      </c>
      <c r="AF85" s="13">
        <f t="shared" si="2"/>
        <v>31</v>
      </c>
      <c r="AG85" s="100" t="s">
        <v>6441</v>
      </c>
      <c r="AH85" s="507" t="s">
        <v>6442</v>
      </c>
      <c r="AI85" s="508" t="s">
        <v>6443</v>
      </c>
      <c r="AJ85" s="13"/>
    </row>
    <row r="86" spans="1:16384" ht="101.5">
      <c r="A86" s="61">
        <v>4085</v>
      </c>
      <c r="B86" s="1016" t="s">
        <v>392</v>
      </c>
      <c r="C86" s="1016" t="s">
        <v>732</v>
      </c>
      <c r="D86" s="1017" t="s">
        <v>2011</v>
      </c>
      <c r="E86" s="1016" t="s">
        <v>176</v>
      </c>
      <c r="F86" s="1017" t="s">
        <v>2012</v>
      </c>
      <c r="G86" s="1017" t="s">
        <v>1497</v>
      </c>
      <c r="H86" s="1016" t="s">
        <v>7633</v>
      </c>
      <c r="I86" s="1017" t="s">
        <v>2013</v>
      </c>
      <c r="J86" s="1017"/>
      <c r="K86" s="1017" t="s">
        <v>2014</v>
      </c>
      <c r="L86" s="1016" t="s">
        <v>786</v>
      </c>
      <c r="M86" s="1016" t="s">
        <v>5</v>
      </c>
      <c r="N86" s="1178">
        <v>29488</v>
      </c>
      <c r="O86" s="1016"/>
      <c r="P86" s="1060">
        <v>32.905006720180602</v>
      </c>
      <c r="Q86" s="1060">
        <v>-80.668964685056295</v>
      </c>
      <c r="R86" s="1135" t="s">
        <v>8758</v>
      </c>
      <c r="S86" s="1135">
        <v>3</v>
      </c>
      <c r="T86" s="1017" t="s">
        <v>822</v>
      </c>
      <c r="U86" s="1181" t="s">
        <v>2015</v>
      </c>
      <c r="V86" s="1017" t="s">
        <v>2016</v>
      </c>
      <c r="W86" s="1017" t="s">
        <v>2017</v>
      </c>
      <c r="X86" s="1016"/>
      <c r="Y86" s="1016" t="s">
        <v>6444</v>
      </c>
      <c r="Z86" s="1016" t="s">
        <v>8379</v>
      </c>
      <c r="AA86" s="1025" t="s">
        <v>9813</v>
      </c>
      <c r="AB86" s="1081" t="s">
        <v>2019</v>
      </c>
      <c r="AC86" s="1017" t="s">
        <v>2021</v>
      </c>
      <c r="AD86" s="1182" t="s">
        <v>2020</v>
      </c>
      <c r="AE86" s="1138" t="s">
        <v>2013</v>
      </c>
      <c r="AF86" s="1083">
        <f t="shared" si="2"/>
        <v>29</v>
      </c>
      <c r="AG86" s="13"/>
      <c r="AH86" s="13"/>
      <c r="AI86" s="13"/>
      <c r="AJ86" s="13"/>
    </row>
    <row r="87" spans="1:16384" s="18" customFormat="1" ht="87">
      <c r="A87" s="61">
        <v>4086</v>
      </c>
      <c r="B87" s="1016" t="s">
        <v>198</v>
      </c>
      <c r="C87" s="1016" t="s">
        <v>732</v>
      </c>
      <c r="D87" s="1017" t="s">
        <v>2029</v>
      </c>
      <c r="E87" s="1016" t="s">
        <v>164</v>
      </c>
      <c r="F87" s="1017" t="s">
        <v>2030</v>
      </c>
      <c r="G87" s="1017" t="s">
        <v>2031</v>
      </c>
      <c r="H87" s="1016" t="s">
        <v>8056</v>
      </c>
      <c r="I87" s="1187" t="s">
        <v>2032</v>
      </c>
      <c r="J87" s="1017" t="s">
        <v>2033</v>
      </c>
      <c r="K87" s="1017" t="s">
        <v>2034</v>
      </c>
      <c r="L87" s="1016" t="s">
        <v>170</v>
      </c>
      <c r="M87" s="1016" t="s">
        <v>5</v>
      </c>
      <c r="N87" s="1016">
        <v>95110</v>
      </c>
      <c r="O87" s="1016" t="s">
        <v>2035</v>
      </c>
      <c r="P87" s="1060">
        <v>37.366613961499802</v>
      </c>
      <c r="Q87" s="1060">
        <v>-121.916999002418</v>
      </c>
      <c r="R87" s="1135" t="s">
        <v>8759</v>
      </c>
      <c r="S87" s="1135"/>
      <c r="T87" s="1017"/>
      <c r="U87" s="1179" t="s">
        <v>2029</v>
      </c>
      <c r="V87" s="1017" t="s">
        <v>2032</v>
      </c>
      <c r="W87" s="1017" t="s">
        <v>2034</v>
      </c>
      <c r="X87" s="1016" t="s">
        <v>170</v>
      </c>
      <c r="Y87" s="1016" t="s">
        <v>5</v>
      </c>
      <c r="Z87" s="1016" t="s">
        <v>8379</v>
      </c>
      <c r="AA87" s="1025" t="s">
        <v>9889</v>
      </c>
      <c r="AB87" s="1081" t="s">
        <v>2036</v>
      </c>
      <c r="AC87" s="1025" t="s">
        <v>2037</v>
      </c>
      <c r="AD87" s="1182" t="s">
        <v>10285</v>
      </c>
      <c r="AE87" s="1138" t="s">
        <v>9888</v>
      </c>
      <c r="AF87" s="1083">
        <f t="shared" si="2"/>
        <v>25</v>
      </c>
      <c r="AG87" s="13"/>
      <c r="AH87" s="13"/>
      <c r="AI87" s="13"/>
      <c r="AJ87" s="13"/>
    </row>
    <row r="88" spans="1:16384" ht="87">
      <c r="A88" s="61">
        <v>4087</v>
      </c>
      <c r="B88" s="1016" t="s">
        <v>198</v>
      </c>
      <c r="C88" s="1016" t="s">
        <v>732</v>
      </c>
      <c r="D88" s="1017" t="s">
        <v>2029</v>
      </c>
      <c r="E88" s="1016" t="s">
        <v>164</v>
      </c>
      <c r="F88" s="1017" t="s">
        <v>2038</v>
      </c>
      <c r="G88" s="1017" t="s">
        <v>2031</v>
      </c>
      <c r="H88" s="1016" t="s">
        <v>8056</v>
      </c>
      <c r="I88" s="1187" t="s">
        <v>2032</v>
      </c>
      <c r="J88" s="1017" t="s">
        <v>2039</v>
      </c>
      <c r="K88" s="1017" t="s">
        <v>2034</v>
      </c>
      <c r="L88" s="1016" t="s">
        <v>170</v>
      </c>
      <c r="M88" s="1016" t="s">
        <v>5</v>
      </c>
      <c r="N88" s="1016">
        <v>95131</v>
      </c>
      <c r="O88" s="1016" t="s">
        <v>2035</v>
      </c>
      <c r="P88" s="1060">
        <v>37.392142681078901</v>
      </c>
      <c r="Q88" s="1060">
        <v>-121.883633644745</v>
      </c>
      <c r="R88" s="1135" t="s">
        <v>8760</v>
      </c>
      <c r="S88" s="1135"/>
      <c r="T88" s="1017"/>
      <c r="U88" s="1179" t="s">
        <v>2029</v>
      </c>
      <c r="V88" s="1017" t="s">
        <v>2032</v>
      </c>
      <c r="W88" s="1017" t="s">
        <v>2034</v>
      </c>
      <c r="X88" s="1016" t="s">
        <v>170</v>
      </c>
      <c r="Y88" s="1016" t="s">
        <v>5</v>
      </c>
      <c r="Z88" s="1016" t="s">
        <v>8379</v>
      </c>
      <c r="AA88" s="1025" t="s">
        <v>9889</v>
      </c>
      <c r="AB88" s="1081" t="s">
        <v>2036</v>
      </c>
      <c r="AC88" s="1025" t="s">
        <v>2040</v>
      </c>
      <c r="AD88" s="1182" t="s">
        <v>10285</v>
      </c>
      <c r="AE88" s="1070" t="s">
        <v>9886</v>
      </c>
      <c r="AF88" s="1083">
        <f t="shared" si="2"/>
        <v>25</v>
      </c>
      <c r="AG88" s="13"/>
      <c r="AH88" s="13"/>
      <c r="AI88" s="13"/>
      <c r="AJ88" s="13"/>
    </row>
    <row r="89" spans="1:16384" ht="160" customHeight="1">
      <c r="A89" s="61">
        <v>4088</v>
      </c>
      <c r="B89" s="1016" t="s">
        <v>392</v>
      </c>
      <c r="C89" s="1016" t="s">
        <v>732</v>
      </c>
      <c r="D89" s="1017" t="s">
        <v>3037</v>
      </c>
      <c r="E89" s="1016" t="s">
        <v>164</v>
      </c>
      <c r="F89" s="1017" t="s">
        <v>3037</v>
      </c>
      <c r="G89" s="1017" t="s">
        <v>2031</v>
      </c>
      <c r="H89" s="1016" t="s">
        <v>53</v>
      </c>
      <c r="I89" s="1349" t="s">
        <v>3038</v>
      </c>
      <c r="J89" s="1017" t="s">
        <v>3039</v>
      </c>
      <c r="K89" s="1016" t="s">
        <v>3040</v>
      </c>
      <c r="L89" s="1016" t="s">
        <v>842</v>
      </c>
      <c r="M89" s="1016" t="s">
        <v>5</v>
      </c>
      <c r="N89" s="1017">
        <v>30308</v>
      </c>
      <c r="O89" s="1017" t="s">
        <v>3041</v>
      </c>
      <c r="P89" s="1072">
        <v>33.75</v>
      </c>
      <c r="Q89" s="1072">
        <v>-84.38</v>
      </c>
      <c r="R89" s="1074" t="s">
        <v>1587</v>
      </c>
      <c r="S89" s="1140">
        <v>50</v>
      </c>
      <c r="T89" s="1017" t="s">
        <v>1595</v>
      </c>
      <c r="U89" s="1017" t="s">
        <v>3037</v>
      </c>
      <c r="V89" s="1070" t="s">
        <v>3038</v>
      </c>
      <c r="W89" s="1017" t="s">
        <v>1036</v>
      </c>
      <c r="X89" s="1016" t="s">
        <v>170</v>
      </c>
      <c r="Y89" s="1016" t="s">
        <v>5</v>
      </c>
      <c r="Z89" s="1017" t="s">
        <v>9771</v>
      </c>
      <c r="AA89" s="1077" t="s">
        <v>11047</v>
      </c>
      <c r="AB89" s="1017" t="s">
        <v>11046</v>
      </c>
      <c r="AC89" s="1017" t="s">
        <v>11045</v>
      </c>
      <c r="AD89" s="1017" t="s">
        <v>3043</v>
      </c>
      <c r="AE89" s="1138" t="s">
        <v>3044</v>
      </c>
      <c r="AF89" s="1017">
        <f t="shared" si="2"/>
        <v>30</v>
      </c>
      <c r="AG89" s="1083"/>
      <c r="AH89" s="1083"/>
      <c r="AI89" s="1083"/>
      <c r="AJ89" s="13"/>
    </row>
    <row r="90" spans="1:16384" ht="58">
      <c r="A90" s="61">
        <v>4089</v>
      </c>
      <c r="B90" s="1016" t="s">
        <v>161</v>
      </c>
      <c r="C90" s="1016" t="s">
        <v>732</v>
      </c>
      <c r="D90" s="1017" t="s">
        <v>2041</v>
      </c>
      <c r="E90" s="1016" t="s">
        <v>164</v>
      </c>
      <c r="F90" s="1017" t="s">
        <v>2042</v>
      </c>
      <c r="G90" s="1017" t="s">
        <v>1497</v>
      </c>
      <c r="H90" s="1016" t="s">
        <v>9885</v>
      </c>
      <c r="I90" s="1017" t="s">
        <v>2043</v>
      </c>
      <c r="J90" s="1017" t="s">
        <v>2044</v>
      </c>
      <c r="K90" s="1017" t="s">
        <v>1390</v>
      </c>
      <c r="L90" s="1016" t="s">
        <v>755</v>
      </c>
      <c r="M90" s="1016" t="s">
        <v>5</v>
      </c>
      <c r="N90" s="1016">
        <v>78737</v>
      </c>
      <c r="O90" s="1016" t="s">
        <v>2045</v>
      </c>
      <c r="P90" s="1060">
        <v>30.321541305918402</v>
      </c>
      <c r="Q90" s="1060">
        <v>-97.694147246222002</v>
      </c>
      <c r="R90" s="1135">
        <v>6</v>
      </c>
      <c r="S90" s="1135"/>
      <c r="T90" s="1017"/>
      <c r="U90" s="1179" t="s">
        <v>2041</v>
      </c>
      <c r="V90" s="1066" t="s">
        <v>2043</v>
      </c>
      <c r="W90" s="1017" t="s">
        <v>1390</v>
      </c>
      <c r="X90" s="1016" t="s">
        <v>755</v>
      </c>
      <c r="Y90" s="1016" t="s">
        <v>5</v>
      </c>
      <c r="Z90" s="1016" t="s">
        <v>8379</v>
      </c>
      <c r="AA90" s="1025" t="s">
        <v>9889</v>
      </c>
      <c r="AB90" s="1016" t="s">
        <v>2046</v>
      </c>
      <c r="AC90" s="1017" t="s">
        <v>2048</v>
      </c>
      <c r="AD90" s="1183" t="s">
        <v>2047</v>
      </c>
      <c r="AE90" s="1138" t="s">
        <v>9887</v>
      </c>
      <c r="AF90" s="1083">
        <f t="shared" si="2"/>
        <v>25</v>
      </c>
      <c r="AG90" s="13"/>
      <c r="AH90" s="13"/>
      <c r="AI90" s="13"/>
      <c r="AJ90" s="13"/>
      <c r="AK90" s="47"/>
      <c r="AL90" s="47"/>
      <c r="AM90" s="65"/>
      <c r="AN90" s="47"/>
      <c r="AO90" s="65"/>
      <c r="AP90" s="65"/>
      <c r="AQ90" s="47"/>
      <c r="AR90" s="788"/>
      <c r="AS90" s="65"/>
      <c r="AT90" s="65"/>
      <c r="AU90" s="47"/>
      <c r="AV90" s="47"/>
      <c r="AW90" s="47"/>
      <c r="AX90" s="47"/>
      <c r="AY90" s="505"/>
      <c r="AZ90" s="505"/>
      <c r="BA90" s="140"/>
      <c r="BB90" s="140"/>
      <c r="BC90" s="65"/>
      <c r="BD90" s="65"/>
      <c r="BE90" s="506"/>
      <c r="BF90" s="65"/>
      <c r="BG90" s="47"/>
      <c r="BH90" s="47"/>
      <c r="BI90" s="47"/>
      <c r="BJ90" s="59"/>
      <c r="BK90" s="506"/>
      <c r="BL90" s="65"/>
      <c r="BM90" s="7"/>
      <c r="BN90" s="100"/>
      <c r="BO90" s="13"/>
      <c r="BP90" s="13"/>
      <c r="BQ90" s="13"/>
      <c r="BR90" s="13"/>
      <c r="BS90" s="61"/>
      <c r="BT90" s="47"/>
      <c r="BU90" s="47"/>
      <c r="BV90" s="65"/>
      <c r="BW90" s="47"/>
      <c r="BX90" s="65"/>
      <c r="BY90" s="65"/>
      <c r="BZ90" s="47"/>
      <c r="CA90" s="788"/>
      <c r="CB90" s="65"/>
      <c r="CC90" s="65"/>
      <c r="CD90" s="47"/>
      <c r="CE90" s="47"/>
      <c r="CF90" s="47"/>
      <c r="CG90" s="47"/>
      <c r="CH90" s="505"/>
      <c r="CI90" s="505"/>
      <c r="CJ90" s="140"/>
      <c r="CK90" s="140"/>
      <c r="CL90" s="65"/>
      <c r="CM90" s="65"/>
      <c r="CN90" s="506"/>
      <c r="CO90" s="65"/>
      <c r="CP90" s="47"/>
      <c r="CQ90" s="47"/>
      <c r="CR90" s="47"/>
      <c r="CS90" s="59"/>
      <c r="CT90" s="506"/>
      <c r="CU90" s="65"/>
      <c r="CV90" s="7"/>
      <c r="CW90" s="100"/>
      <c r="CX90" s="13"/>
      <c r="CY90" s="13"/>
      <c r="CZ90" s="13"/>
      <c r="DA90" s="13"/>
      <c r="DB90" s="61"/>
      <c r="DC90" s="47"/>
      <c r="DD90" s="47"/>
      <c r="DE90" s="65"/>
      <c r="DF90" s="47"/>
      <c r="DG90" s="65"/>
      <c r="DH90" s="65"/>
      <c r="DI90" s="47"/>
      <c r="DJ90" s="788"/>
      <c r="DK90" s="65"/>
      <c r="DL90" s="65"/>
      <c r="DM90" s="47"/>
      <c r="DN90" s="47"/>
      <c r="DO90" s="47"/>
      <c r="DP90" s="47"/>
      <c r="DQ90" s="505"/>
      <c r="DR90" s="505"/>
      <c r="DS90" s="140"/>
      <c r="DT90" s="140"/>
      <c r="DU90" s="65"/>
      <c r="DV90" s="65"/>
      <c r="DW90" s="506"/>
      <c r="DX90" s="65"/>
      <c r="DY90" s="47"/>
      <c r="DZ90" s="47"/>
      <c r="EA90" s="47"/>
      <c r="EB90" s="59"/>
      <c r="EC90" s="506"/>
      <c r="ED90" s="65"/>
      <c r="EE90" s="7"/>
      <c r="EF90" s="100"/>
      <c r="EG90" s="13"/>
      <c r="EH90" s="13"/>
      <c r="EI90" s="13"/>
      <c r="EJ90" s="13"/>
      <c r="EK90" s="61"/>
      <c r="EL90" s="47"/>
      <c r="EM90" s="47"/>
      <c r="EN90" s="65"/>
      <c r="EO90" s="47"/>
      <c r="EP90" s="65"/>
      <c r="EQ90" s="65"/>
      <c r="ER90" s="47"/>
      <c r="ES90" s="788"/>
      <c r="ET90" s="65"/>
      <c r="EU90" s="65"/>
      <c r="EV90" s="47"/>
      <c r="EW90" s="47"/>
      <c r="EX90" s="47"/>
      <c r="EY90" s="47"/>
      <c r="EZ90" s="505"/>
      <c r="FA90" s="505"/>
      <c r="FB90" s="140"/>
      <c r="FC90" s="140"/>
      <c r="FD90" s="65"/>
      <c r="FE90" s="65"/>
      <c r="FF90" s="506"/>
      <c r="FG90" s="65"/>
      <c r="FH90" s="47"/>
      <c r="FI90" s="47"/>
      <c r="FJ90" s="47"/>
      <c r="FK90" s="59"/>
      <c r="FL90" s="506"/>
      <c r="FM90" s="65"/>
      <c r="FN90" s="7"/>
      <c r="FO90" s="100"/>
      <c r="FP90" s="13"/>
      <c r="FQ90" s="13"/>
      <c r="FR90" s="13"/>
      <c r="FS90" s="13"/>
      <c r="FT90" s="61"/>
      <c r="FU90" s="47"/>
      <c r="FV90" s="47"/>
      <c r="FW90" s="65"/>
      <c r="FX90" s="47"/>
      <c r="FY90" s="65"/>
      <c r="FZ90" s="65"/>
      <c r="GA90" s="47"/>
      <c r="GB90" s="788"/>
      <c r="GC90" s="65"/>
      <c r="GD90" s="65"/>
      <c r="GE90" s="47"/>
      <c r="GF90" s="47"/>
      <c r="GG90" s="47"/>
      <c r="GH90" s="47"/>
      <c r="GI90" s="505"/>
      <c r="GJ90" s="505"/>
      <c r="GK90" s="140"/>
      <c r="GL90" s="140"/>
      <c r="GM90" s="65"/>
      <c r="GN90" s="65"/>
      <c r="GO90" s="506"/>
      <c r="GP90" s="65"/>
      <c r="GQ90" s="47"/>
      <c r="GR90" s="47"/>
      <c r="GS90" s="47"/>
      <c r="GT90" s="59"/>
      <c r="GU90" s="506"/>
      <c r="GV90" s="65"/>
      <c r="GW90" s="7"/>
      <c r="GX90" s="100"/>
      <c r="GY90" s="13"/>
      <c r="GZ90" s="13"/>
      <c r="HA90" s="13"/>
      <c r="HB90" s="13"/>
      <c r="HC90" s="61"/>
      <c r="HD90" s="47"/>
      <c r="HE90" s="47"/>
      <c r="HF90" s="65"/>
      <c r="HG90" s="47"/>
      <c r="HH90" s="65"/>
      <c r="HI90" s="65"/>
      <c r="HJ90" s="47"/>
      <c r="HK90" s="788"/>
      <c r="HL90" s="65"/>
      <c r="HM90" s="65"/>
      <c r="HN90" s="47"/>
      <c r="HO90" s="47"/>
      <c r="HP90" s="47"/>
      <c r="HQ90" s="47"/>
      <c r="HR90" s="505"/>
      <c r="HS90" s="505"/>
      <c r="HT90" s="140"/>
      <c r="HU90" s="140"/>
      <c r="HV90" s="65"/>
      <c r="HW90" s="65"/>
      <c r="HX90" s="506"/>
      <c r="HY90" s="65"/>
      <c r="HZ90" s="47"/>
      <c r="IA90" s="47"/>
      <c r="IB90" s="47"/>
      <c r="IC90" s="59"/>
      <c r="ID90" s="506"/>
      <c r="IE90" s="65"/>
      <c r="IF90" s="7"/>
      <c r="IG90" s="100"/>
      <c r="IH90" s="13"/>
      <c r="II90" s="13"/>
      <c r="IJ90" s="13"/>
      <c r="IK90" s="13"/>
      <c r="IL90" s="61"/>
      <c r="IM90" s="47"/>
      <c r="IN90" s="47"/>
      <c r="IO90" s="65"/>
      <c r="IP90" s="47"/>
      <c r="IQ90" s="65"/>
      <c r="IR90" s="65"/>
      <c r="IS90" s="47"/>
      <c r="IT90" s="788"/>
      <c r="IU90" s="65"/>
      <c r="IV90" s="65"/>
      <c r="IW90" s="47"/>
      <c r="IX90" s="47"/>
      <c r="IY90" s="47"/>
      <c r="IZ90" s="47"/>
      <c r="JA90" s="505"/>
      <c r="JB90" s="505"/>
      <c r="JC90" s="140"/>
      <c r="JD90" s="140"/>
      <c r="JE90" s="65"/>
      <c r="JF90" s="65"/>
      <c r="JG90" s="506"/>
      <c r="JH90" s="65"/>
      <c r="JI90" s="47"/>
      <c r="JJ90" s="47"/>
      <c r="JK90" s="47"/>
      <c r="JL90" s="59"/>
      <c r="JM90" s="506"/>
      <c r="JN90" s="65"/>
      <c r="JO90" s="7"/>
      <c r="JP90" s="100"/>
      <c r="JQ90" s="13"/>
      <c r="JR90" s="13"/>
      <c r="JS90" s="13"/>
      <c r="JT90" s="13"/>
      <c r="JU90" s="61"/>
      <c r="JV90" s="47"/>
      <c r="JW90" s="47"/>
      <c r="JX90" s="65"/>
      <c r="JY90" s="47"/>
      <c r="JZ90" s="65"/>
      <c r="KA90" s="65"/>
      <c r="KB90" s="47"/>
      <c r="KC90" s="788"/>
      <c r="KD90" s="65"/>
      <c r="KE90" s="65"/>
      <c r="KF90" s="47"/>
      <c r="KG90" s="47"/>
      <c r="KH90" s="47"/>
      <c r="KI90" s="47"/>
      <c r="KJ90" s="505"/>
      <c r="KK90" s="505"/>
      <c r="KL90" s="140"/>
      <c r="KM90" s="140"/>
      <c r="KN90" s="65"/>
      <c r="KO90" s="65"/>
      <c r="KP90" s="506"/>
      <c r="KQ90" s="65"/>
      <c r="KR90" s="47"/>
      <c r="KS90" s="47"/>
      <c r="KT90" s="47"/>
      <c r="KU90" s="59"/>
      <c r="KV90" s="506"/>
      <c r="KW90" s="65"/>
      <c r="KX90" s="7"/>
      <c r="KY90" s="100"/>
      <c r="KZ90" s="13"/>
      <c r="LA90" s="13"/>
      <c r="LB90" s="13"/>
      <c r="LC90" s="13"/>
      <c r="LD90" s="61"/>
      <c r="LE90" s="47"/>
      <c r="LF90" s="47"/>
      <c r="LG90" s="65"/>
      <c r="LH90" s="47"/>
      <c r="LI90" s="65"/>
      <c r="LJ90" s="65"/>
      <c r="LK90" s="47"/>
      <c r="LL90" s="788"/>
      <c r="LM90" s="65"/>
      <c r="LN90" s="65"/>
      <c r="LO90" s="47"/>
      <c r="LP90" s="47"/>
      <c r="LQ90" s="47"/>
      <c r="LR90" s="47"/>
      <c r="LS90" s="505"/>
      <c r="LT90" s="505"/>
      <c r="LU90" s="140"/>
      <c r="LV90" s="140"/>
      <c r="LW90" s="65"/>
      <c r="LX90" s="65"/>
      <c r="LY90" s="506"/>
      <c r="LZ90" s="65"/>
      <c r="MA90" s="47"/>
      <c r="MB90" s="47"/>
      <c r="MC90" s="47"/>
      <c r="MD90" s="59"/>
      <c r="ME90" s="506"/>
      <c r="MF90" s="65"/>
      <c r="MG90" s="7"/>
      <c r="MH90" s="100"/>
      <c r="MI90" s="13"/>
      <c r="MJ90" s="13"/>
      <c r="MK90" s="13"/>
      <c r="ML90" s="13"/>
      <c r="MM90" s="61"/>
      <c r="MN90" s="47"/>
      <c r="MO90" s="47"/>
      <c r="MP90" s="65"/>
      <c r="MQ90" s="47"/>
      <c r="MR90" s="65"/>
      <c r="MS90" s="65"/>
      <c r="MT90" s="47"/>
      <c r="MU90" s="788"/>
      <c r="MV90" s="65"/>
      <c r="MW90" s="65"/>
      <c r="MX90" s="47"/>
      <c r="MY90" s="47"/>
      <c r="MZ90" s="47"/>
      <c r="NA90" s="47"/>
      <c r="NB90" s="505"/>
      <c r="NC90" s="505"/>
      <c r="ND90" s="140"/>
      <c r="NE90" s="140"/>
      <c r="NF90" s="65"/>
      <c r="NG90" s="65"/>
      <c r="NH90" s="506"/>
      <c r="NI90" s="65"/>
      <c r="NJ90" s="47"/>
      <c r="NK90" s="47"/>
      <c r="NL90" s="47"/>
      <c r="NM90" s="59"/>
      <c r="NN90" s="506"/>
      <c r="NO90" s="65"/>
      <c r="NP90" s="7"/>
      <c r="NQ90" s="100"/>
      <c r="NR90" s="13"/>
      <c r="NS90" s="13"/>
      <c r="NT90" s="13"/>
      <c r="NU90" s="13"/>
      <c r="NV90" s="61"/>
      <c r="NW90" s="47"/>
      <c r="NX90" s="47"/>
      <c r="NY90" s="65"/>
      <c r="NZ90" s="47"/>
      <c r="OA90" s="65"/>
      <c r="OB90" s="65"/>
      <c r="OC90" s="47"/>
      <c r="OD90" s="788"/>
      <c r="OE90" s="65"/>
      <c r="OF90" s="65"/>
      <c r="OG90" s="47"/>
      <c r="OH90" s="47"/>
      <c r="OI90" s="47"/>
      <c r="OJ90" s="47"/>
      <c r="OK90" s="505"/>
      <c r="OL90" s="505"/>
      <c r="OM90" s="140"/>
      <c r="ON90" s="140"/>
      <c r="OO90" s="65"/>
      <c r="OP90" s="65"/>
      <c r="OQ90" s="506"/>
      <c r="OR90" s="65"/>
      <c r="OS90" s="47"/>
      <c r="OT90" s="47"/>
      <c r="OU90" s="47"/>
      <c r="OV90" s="59"/>
      <c r="OW90" s="506"/>
      <c r="OX90" s="65"/>
      <c r="OY90" s="7"/>
      <c r="OZ90" s="100"/>
      <c r="PA90" s="13"/>
      <c r="PB90" s="13"/>
      <c r="PC90" s="13"/>
      <c r="PD90" s="13"/>
      <c r="PE90" s="61"/>
      <c r="PF90" s="47"/>
      <c r="PG90" s="47"/>
      <c r="PH90" s="65"/>
      <c r="PI90" s="47"/>
      <c r="PJ90" s="65"/>
      <c r="PK90" s="65"/>
      <c r="PL90" s="47"/>
      <c r="PM90" s="788"/>
      <c r="PN90" s="65"/>
      <c r="PO90" s="65"/>
      <c r="PP90" s="47"/>
      <c r="PQ90" s="47"/>
      <c r="PR90" s="47"/>
      <c r="PS90" s="47"/>
      <c r="PT90" s="505"/>
      <c r="PU90" s="505"/>
      <c r="PV90" s="140"/>
      <c r="PW90" s="140"/>
      <c r="PX90" s="65"/>
      <c r="PY90" s="65"/>
      <c r="PZ90" s="506"/>
      <c r="QA90" s="65"/>
      <c r="QB90" s="47"/>
      <c r="QC90" s="47"/>
      <c r="QD90" s="47"/>
      <c r="QE90" s="59"/>
      <c r="QF90" s="506"/>
      <c r="QG90" s="65"/>
      <c r="QH90" s="7"/>
      <c r="QI90" s="100"/>
      <c r="QJ90" s="13"/>
      <c r="QK90" s="13"/>
      <c r="QL90" s="13"/>
      <c r="QM90" s="13"/>
      <c r="QN90" s="61"/>
      <c r="QO90" s="47"/>
      <c r="QP90" s="47"/>
      <c r="QQ90" s="65"/>
      <c r="QR90" s="47"/>
      <c r="QS90" s="65"/>
      <c r="QT90" s="65"/>
      <c r="QU90" s="47"/>
      <c r="QV90" s="788"/>
      <c r="QW90" s="65"/>
      <c r="QX90" s="65"/>
      <c r="QY90" s="47"/>
      <c r="QZ90" s="47"/>
      <c r="RA90" s="47"/>
      <c r="RB90" s="47"/>
      <c r="RC90" s="505"/>
      <c r="RD90" s="505"/>
      <c r="RE90" s="140"/>
      <c r="RF90" s="140"/>
      <c r="RG90" s="65"/>
      <c r="RH90" s="65"/>
      <c r="RI90" s="506"/>
      <c r="RJ90" s="65"/>
      <c r="RK90" s="47"/>
      <c r="RL90" s="47"/>
      <c r="RM90" s="47"/>
      <c r="RN90" s="59"/>
      <c r="RO90" s="506"/>
      <c r="RP90" s="65"/>
      <c r="RQ90" s="7"/>
      <c r="RR90" s="100"/>
      <c r="RS90" s="13"/>
      <c r="RT90" s="13"/>
      <c r="RU90" s="13"/>
      <c r="RV90" s="13"/>
      <c r="RW90" s="61"/>
      <c r="RX90" s="47"/>
      <c r="RY90" s="47"/>
      <c r="RZ90" s="65"/>
      <c r="SA90" s="47"/>
      <c r="SB90" s="65"/>
      <c r="SC90" s="65"/>
      <c r="SD90" s="47"/>
      <c r="SE90" s="788"/>
      <c r="SF90" s="65"/>
      <c r="SG90" s="65"/>
      <c r="SH90" s="47"/>
      <c r="SI90" s="47"/>
      <c r="SJ90" s="47"/>
      <c r="SK90" s="47"/>
      <c r="SL90" s="505"/>
      <c r="SM90" s="505"/>
      <c r="SN90" s="140"/>
      <c r="SO90" s="140"/>
      <c r="SP90" s="65"/>
      <c r="SQ90" s="65"/>
      <c r="SR90" s="506"/>
      <c r="SS90" s="65"/>
      <c r="ST90" s="47"/>
      <c r="SU90" s="47"/>
      <c r="SV90" s="47"/>
      <c r="SW90" s="59"/>
      <c r="SX90" s="506"/>
      <c r="SY90" s="65"/>
      <c r="SZ90" s="7"/>
      <c r="TA90" s="100"/>
      <c r="TB90" s="13"/>
      <c r="TC90" s="13"/>
      <c r="TD90" s="13"/>
      <c r="TE90" s="13"/>
      <c r="TF90" s="61"/>
      <c r="TG90" s="47"/>
      <c r="TH90" s="47"/>
      <c r="TI90" s="65"/>
      <c r="TJ90" s="47"/>
      <c r="TK90" s="65"/>
      <c r="TL90" s="65"/>
      <c r="TM90" s="47"/>
      <c r="TN90" s="788"/>
      <c r="TO90" s="65"/>
      <c r="TP90" s="65"/>
      <c r="TQ90" s="47"/>
      <c r="TR90" s="47"/>
      <c r="TS90" s="47"/>
      <c r="TT90" s="47"/>
      <c r="TU90" s="505"/>
      <c r="TV90" s="505"/>
      <c r="TW90" s="140"/>
      <c r="TX90" s="140"/>
      <c r="TY90" s="65"/>
      <c r="TZ90" s="65"/>
      <c r="UA90" s="506"/>
      <c r="UB90" s="65"/>
      <c r="UC90" s="47"/>
      <c r="UD90" s="47"/>
      <c r="UE90" s="47"/>
      <c r="UF90" s="59"/>
      <c r="UG90" s="506"/>
      <c r="UH90" s="65"/>
      <c r="UI90" s="7"/>
      <c r="UJ90" s="100"/>
      <c r="UK90" s="13"/>
      <c r="UL90" s="13"/>
      <c r="UM90" s="13"/>
      <c r="UN90" s="13"/>
      <c r="UO90" s="61"/>
      <c r="UP90" s="47"/>
      <c r="UQ90" s="47"/>
      <c r="UR90" s="65"/>
      <c r="US90" s="47"/>
      <c r="UT90" s="65"/>
      <c r="UU90" s="65"/>
      <c r="UV90" s="47"/>
      <c r="UW90" s="788"/>
      <c r="UX90" s="65"/>
      <c r="UY90" s="65"/>
      <c r="UZ90" s="47"/>
      <c r="VA90" s="47"/>
      <c r="VB90" s="47"/>
      <c r="VC90" s="47"/>
      <c r="VD90" s="505"/>
      <c r="VE90" s="505"/>
      <c r="VF90" s="140"/>
      <c r="VG90" s="140"/>
      <c r="VH90" s="65"/>
      <c r="VI90" s="65"/>
      <c r="VJ90" s="506"/>
      <c r="VK90" s="65"/>
      <c r="VL90" s="47"/>
      <c r="VM90" s="47"/>
      <c r="VN90" s="47"/>
      <c r="VO90" s="59"/>
      <c r="VP90" s="506"/>
      <c r="VQ90" s="65"/>
      <c r="VR90" s="7"/>
      <c r="VS90" s="100"/>
      <c r="VT90" s="13"/>
      <c r="VU90" s="13"/>
      <c r="VV90" s="13"/>
      <c r="VW90" s="13"/>
      <c r="VX90" s="61"/>
      <c r="VY90" s="47"/>
      <c r="VZ90" s="47"/>
      <c r="WA90" s="65"/>
      <c r="WB90" s="47"/>
      <c r="WC90" s="65"/>
      <c r="WD90" s="65"/>
      <c r="WE90" s="47"/>
      <c r="WF90" s="788"/>
      <c r="WG90" s="65"/>
      <c r="WH90" s="65"/>
      <c r="WI90" s="47"/>
      <c r="WJ90" s="47"/>
      <c r="WK90" s="47"/>
      <c r="WL90" s="47"/>
      <c r="WM90" s="505"/>
      <c r="WN90" s="505"/>
      <c r="WO90" s="140"/>
      <c r="WP90" s="140"/>
      <c r="WQ90" s="65"/>
      <c r="WR90" s="65"/>
      <c r="WS90" s="506"/>
      <c r="WT90" s="65"/>
      <c r="WU90" s="47"/>
      <c r="WV90" s="47"/>
      <c r="WW90" s="47"/>
      <c r="WX90" s="59"/>
      <c r="WY90" s="506"/>
      <c r="WZ90" s="65"/>
      <c r="XA90" s="7"/>
      <c r="XB90" s="100"/>
      <c r="XC90" s="13"/>
      <c r="XD90" s="13"/>
      <c r="XE90" s="13"/>
      <c r="XF90" s="13"/>
      <c r="XG90" s="61"/>
      <c r="XH90" s="47"/>
      <c r="XI90" s="47"/>
      <c r="XJ90" s="65"/>
      <c r="XK90" s="47"/>
      <c r="XL90" s="65"/>
      <c r="XM90" s="65"/>
      <c r="XN90" s="47"/>
      <c r="XO90" s="788"/>
      <c r="XP90" s="65"/>
      <c r="XQ90" s="65"/>
      <c r="XR90" s="47"/>
      <c r="XS90" s="47"/>
      <c r="XT90" s="47"/>
      <c r="XU90" s="47"/>
      <c r="XV90" s="505"/>
      <c r="XW90" s="505"/>
      <c r="XX90" s="140"/>
      <c r="XY90" s="140"/>
      <c r="XZ90" s="65"/>
      <c r="YA90" s="65"/>
      <c r="YB90" s="506"/>
      <c r="YC90" s="65"/>
      <c r="YD90" s="47"/>
      <c r="YE90" s="47"/>
      <c r="YF90" s="47"/>
      <c r="YG90" s="59"/>
      <c r="YH90" s="506"/>
      <c r="YI90" s="65"/>
      <c r="YJ90" s="7"/>
      <c r="YK90" s="100"/>
      <c r="YL90" s="13"/>
      <c r="YM90" s="13"/>
      <c r="YN90" s="13"/>
      <c r="YO90" s="13"/>
      <c r="YP90" s="61"/>
      <c r="YQ90" s="47"/>
      <c r="YR90" s="47"/>
      <c r="YS90" s="65"/>
      <c r="YT90" s="47"/>
      <c r="YU90" s="65"/>
      <c r="YV90" s="65"/>
      <c r="YW90" s="47"/>
      <c r="YX90" s="788"/>
      <c r="YY90" s="65"/>
      <c r="YZ90" s="65"/>
      <c r="ZA90" s="47"/>
      <c r="ZB90" s="47"/>
      <c r="ZC90" s="47"/>
      <c r="ZD90" s="47"/>
      <c r="ZE90" s="505"/>
      <c r="ZF90" s="505"/>
      <c r="ZG90" s="140"/>
      <c r="ZH90" s="140"/>
      <c r="ZI90" s="65"/>
      <c r="ZJ90" s="65"/>
      <c r="ZK90" s="506"/>
      <c r="ZL90" s="65"/>
      <c r="ZM90" s="47"/>
      <c r="ZN90" s="47"/>
      <c r="ZO90" s="47"/>
      <c r="ZP90" s="59"/>
      <c r="ZQ90" s="506"/>
      <c r="ZR90" s="65"/>
      <c r="ZS90" s="7"/>
      <c r="ZT90" s="100"/>
      <c r="ZU90" s="13"/>
      <c r="ZV90" s="13"/>
      <c r="ZW90" s="13"/>
      <c r="ZX90" s="13"/>
      <c r="ZY90" s="61"/>
      <c r="ZZ90" s="47"/>
      <c r="AAA90" s="47"/>
      <c r="AAB90" s="65"/>
      <c r="AAC90" s="47"/>
      <c r="AAD90" s="65"/>
      <c r="AAE90" s="65"/>
      <c r="AAF90" s="47"/>
      <c r="AAG90" s="788"/>
      <c r="AAH90" s="65"/>
      <c r="AAI90" s="65"/>
      <c r="AAJ90" s="47"/>
      <c r="AAK90" s="47"/>
      <c r="AAL90" s="47"/>
      <c r="AAM90" s="47"/>
      <c r="AAN90" s="505"/>
      <c r="AAO90" s="505"/>
      <c r="AAP90" s="140"/>
      <c r="AAQ90" s="140"/>
      <c r="AAR90" s="65"/>
      <c r="AAS90" s="65"/>
      <c r="AAT90" s="506"/>
      <c r="AAU90" s="65"/>
      <c r="AAV90" s="47"/>
      <c r="AAW90" s="47"/>
      <c r="AAX90" s="47"/>
      <c r="AAY90" s="59"/>
      <c r="AAZ90" s="506"/>
      <c r="ABA90" s="65"/>
      <c r="ABB90" s="7"/>
      <c r="ABC90" s="100"/>
      <c r="ABD90" s="13"/>
      <c r="ABE90" s="13"/>
      <c r="ABF90" s="13"/>
      <c r="ABG90" s="13"/>
      <c r="ABH90" s="61"/>
      <c r="ABI90" s="47"/>
      <c r="ABJ90" s="47"/>
      <c r="ABK90" s="65"/>
      <c r="ABL90" s="47"/>
      <c r="ABM90" s="65"/>
      <c r="ABN90" s="65"/>
      <c r="ABO90" s="47"/>
      <c r="ABP90" s="788"/>
      <c r="ABQ90" s="65"/>
      <c r="ABR90" s="65"/>
      <c r="ABS90" s="47"/>
      <c r="ABT90" s="47"/>
      <c r="ABU90" s="47"/>
      <c r="ABV90" s="47"/>
      <c r="ABW90" s="505"/>
      <c r="ABX90" s="505"/>
      <c r="ABY90" s="140"/>
      <c r="ABZ90" s="140"/>
      <c r="ACA90" s="65"/>
      <c r="ACB90" s="65"/>
      <c r="ACC90" s="506"/>
      <c r="ACD90" s="65"/>
      <c r="ACE90" s="47"/>
      <c r="ACF90" s="47"/>
      <c r="ACG90" s="47"/>
      <c r="ACH90" s="59"/>
      <c r="ACI90" s="506"/>
      <c r="ACJ90" s="65"/>
      <c r="ACK90" s="7"/>
      <c r="ACL90" s="100"/>
      <c r="ACM90" s="13"/>
      <c r="ACN90" s="13"/>
      <c r="ACO90" s="13"/>
      <c r="ACP90" s="13"/>
      <c r="ACQ90" s="61"/>
      <c r="ACR90" s="47"/>
      <c r="ACS90" s="47"/>
      <c r="ACT90" s="65"/>
      <c r="ACU90" s="47"/>
      <c r="ACV90" s="65"/>
      <c r="ACW90" s="65"/>
      <c r="ACX90" s="47"/>
      <c r="ACY90" s="788"/>
      <c r="ACZ90" s="65"/>
      <c r="ADA90" s="65"/>
      <c r="ADB90" s="47"/>
      <c r="ADC90" s="47"/>
      <c r="ADD90" s="47"/>
      <c r="ADE90" s="47"/>
      <c r="ADF90" s="505"/>
      <c r="ADG90" s="505"/>
      <c r="ADH90" s="140"/>
      <c r="ADI90" s="140"/>
      <c r="ADJ90" s="65"/>
      <c r="ADK90" s="65"/>
      <c r="ADL90" s="506"/>
      <c r="ADM90" s="65"/>
      <c r="ADN90" s="47"/>
      <c r="ADO90" s="47"/>
      <c r="ADP90" s="47"/>
      <c r="ADQ90" s="59"/>
      <c r="ADR90" s="506"/>
      <c r="ADS90" s="65"/>
      <c r="ADT90" s="7"/>
      <c r="ADU90" s="100"/>
      <c r="ADV90" s="13"/>
      <c r="ADW90" s="13"/>
      <c r="ADX90" s="13"/>
      <c r="ADY90" s="13"/>
      <c r="ADZ90" s="61"/>
      <c r="AEA90" s="47"/>
      <c r="AEB90" s="47"/>
      <c r="AEC90" s="65"/>
      <c r="AED90" s="47"/>
      <c r="AEE90" s="65"/>
      <c r="AEF90" s="65"/>
      <c r="AEG90" s="47"/>
      <c r="AEH90" s="788"/>
      <c r="AEI90" s="65"/>
      <c r="AEJ90" s="65"/>
      <c r="AEK90" s="47"/>
      <c r="AEL90" s="47"/>
      <c r="AEM90" s="47"/>
      <c r="AEN90" s="47"/>
      <c r="AEO90" s="505"/>
      <c r="AEP90" s="505"/>
      <c r="AEQ90" s="140"/>
      <c r="AER90" s="140"/>
      <c r="AES90" s="65"/>
      <c r="AET90" s="65"/>
      <c r="AEU90" s="506"/>
      <c r="AEV90" s="65"/>
      <c r="AEW90" s="47"/>
      <c r="AEX90" s="47"/>
      <c r="AEY90" s="47"/>
      <c r="AEZ90" s="59"/>
      <c r="AFA90" s="506"/>
      <c r="AFB90" s="65"/>
      <c r="AFC90" s="7"/>
      <c r="AFD90" s="100"/>
      <c r="AFE90" s="13"/>
      <c r="AFF90" s="13"/>
      <c r="AFG90" s="13"/>
      <c r="AFH90" s="13"/>
      <c r="AFI90" s="61"/>
      <c r="AFJ90" s="47"/>
      <c r="AFK90" s="47"/>
      <c r="AFL90" s="65"/>
      <c r="AFM90" s="47"/>
      <c r="AFN90" s="65"/>
      <c r="AFO90" s="65"/>
      <c r="AFP90" s="47"/>
      <c r="AFQ90" s="788"/>
      <c r="AFR90" s="65"/>
      <c r="AFS90" s="65"/>
      <c r="AFT90" s="47"/>
      <c r="AFU90" s="47"/>
      <c r="AFV90" s="47"/>
      <c r="AFW90" s="47"/>
      <c r="AFX90" s="505"/>
      <c r="AFY90" s="505"/>
      <c r="AFZ90" s="140"/>
      <c r="AGA90" s="140"/>
      <c r="AGB90" s="65"/>
      <c r="AGC90" s="65"/>
      <c r="AGD90" s="506"/>
      <c r="AGE90" s="65"/>
      <c r="AGF90" s="47"/>
      <c r="AGG90" s="47"/>
      <c r="AGH90" s="47"/>
      <c r="AGI90" s="59"/>
      <c r="AGJ90" s="506"/>
      <c r="AGK90" s="65"/>
      <c r="AGL90" s="7"/>
      <c r="AGM90" s="100"/>
      <c r="AGN90" s="13"/>
      <c r="AGO90" s="13"/>
      <c r="AGP90" s="13"/>
      <c r="AGQ90" s="13"/>
      <c r="AGR90" s="61"/>
      <c r="AGS90" s="47"/>
      <c r="AGT90" s="47"/>
      <c r="AGU90" s="65"/>
      <c r="AGV90" s="47"/>
      <c r="AGW90" s="65"/>
      <c r="AGX90" s="65"/>
      <c r="AGY90" s="47"/>
      <c r="AGZ90" s="788"/>
      <c r="AHA90" s="65"/>
      <c r="AHB90" s="65"/>
      <c r="AHC90" s="47"/>
      <c r="AHD90" s="47"/>
      <c r="AHE90" s="47"/>
      <c r="AHF90" s="47"/>
      <c r="AHG90" s="505"/>
      <c r="AHH90" s="505"/>
      <c r="AHI90" s="140"/>
      <c r="AHJ90" s="140"/>
      <c r="AHK90" s="65"/>
      <c r="AHL90" s="65"/>
      <c r="AHM90" s="506"/>
      <c r="AHN90" s="65"/>
      <c r="AHO90" s="47"/>
      <c r="AHP90" s="47"/>
      <c r="AHQ90" s="47"/>
      <c r="AHR90" s="59"/>
      <c r="AHS90" s="506"/>
      <c r="AHT90" s="65"/>
      <c r="AHU90" s="7"/>
      <c r="AHV90" s="100"/>
      <c r="AHW90" s="13"/>
      <c r="AHX90" s="13"/>
      <c r="AHY90" s="13"/>
      <c r="AHZ90" s="13"/>
      <c r="AIA90" s="61"/>
      <c r="AIB90" s="47"/>
      <c r="AIC90" s="47"/>
      <c r="AID90" s="65"/>
      <c r="AIE90" s="47"/>
      <c r="AIF90" s="65"/>
      <c r="AIG90" s="65"/>
      <c r="AIH90" s="47"/>
      <c r="AII90" s="788"/>
      <c r="AIJ90" s="65"/>
      <c r="AIK90" s="65"/>
      <c r="AIL90" s="47"/>
      <c r="AIM90" s="47"/>
      <c r="AIN90" s="47"/>
      <c r="AIO90" s="47"/>
      <c r="AIP90" s="505"/>
      <c r="AIQ90" s="505"/>
      <c r="AIR90" s="140"/>
      <c r="AIS90" s="140"/>
      <c r="AIT90" s="65"/>
      <c r="AIU90" s="65"/>
      <c r="AIV90" s="506"/>
      <c r="AIW90" s="65"/>
      <c r="AIX90" s="47"/>
      <c r="AIY90" s="47"/>
      <c r="AIZ90" s="47"/>
      <c r="AJA90" s="59"/>
      <c r="AJB90" s="506"/>
      <c r="AJC90" s="65"/>
      <c r="AJD90" s="7"/>
      <c r="AJE90" s="100"/>
      <c r="AJF90" s="13"/>
      <c r="AJG90" s="13"/>
      <c r="AJH90" s="13"/>
      <c r="AJI90" s="13"/>
      <c r="AJJ90" s="61"/>
      <c r="AJK90" s="47"/>
      <c r="AJL90" s="47"/>
      <c r="AJM90" s="65"/>
      <c r="AJN90" s="47"/>
      <c r="AJO90" s="65"/>
      <c r="AJP90" s="65"/>
      <c r="AJQ90" s="47"/>
      <c r="AJR90" s="788"/>
      <c r="AJS90" s="65"/>
      <c r="AJT90" s="65"/>
      <c r="AJU90" s="47"/>
      <c r="AJV90" s="47"/>
      <c r="AJW90" s="47"/>
      <c r="AJX90" s="47"/>
      <c r="AJY90" s="505"/>
      <c r="AJZ90" s="505"/>
      <c r="AKA90" s="140"/>
      <c r="AKB90" s="140"/>
      <c r="AKC90" s="65"/>
      <c r="AKD90" s="65"/>
      <c r="AKE90" s="506"/>
      <c r="AKF90" s="65"/>
      <c r="AKG90" s="47"/>
      <c r="AKH90" s="47"/>
      <c r="AKI90" s="47"/>
      <c r="AKJ90" s="59"/>
      <c r="AKK90" s="506"/>
      <c r="AKL90" s="65"/>
      <c r="AKM90" s="7"/>
      <c r="AKN90" s="100"/>
      <c r="AKO90" s="13"/>
      <c r="AKP90" s="13"/>
      <c r="AKQ90" s="13"/>
      <c r="AKR90" s="13"/>
      <c r="AKS90" s="61"/>
      <c r="AKT90" s="47"/>
      <c r="AKU90" s="47"/>
      <c r="AKV90" s="65"/>
      <c r="AKW90" s="47"/>
      <c r="AKX90" s="65"/>
      <c r="AKY90" s="65"/>
      <c r="AKZ90" s="47"/>
      <c r="ALA90" s="788"/>
      <c r="ALB90" s="65"/>
      <c r="ALC90" s="65"/>
      <c r="ALD90" s="47"/>
      <c r="ALE90" s="47"/>
      <c r="ALF90" s="47"/>
      <c r="ALG90" s="47"/>
      <c r="ALH90" s="505"/>
      <c r="ALI90" s="505"/>
      <c r="ALJ90" s="140"/>
      <c r="ALK90" s="140"/>
      <c r="ALL90" s="65"/>
      <c r="ALM90" s="65"/>
      <c r="ALN90" s="506"/>
      <c r="ALO90" s="65"/>
      <c r="ALP90" s="47"/>
      <c r="ALQ90" s="47"/>
      <c r="ALR90" s="47"/>
      <c r="ALS90" s="59"/>
      <c r="ALT90" s="506"/>
      <c r="ALU90" s="65"/>
      <c r="ALV90" s="7"/>
      <c r="ALW90" s="100"/>
      <c r="ALX90" s="13"/>
      <c r="ALY90" s="13"/>
      <c r="ALZ90" s="13"/>
      <c r="AMA90" s="13"/>
      <c r="AMB90" s="61"/>
      <c r="AMC90" s="47"/>
      <c r="AMD90" s="47"/>
      <c r="AME90" s="65"/>
      <c r="AMF90" s="47"/>
      <c r="AMG90" s="65"/>
      <c r="AMH90" s="65"/>
      <c r="AMI90" s="47"/>
      <c r="AMJ90" s="788"/>
      <c r="AMK90" s="65"/>
      <c r="AML90" s="65"/>
      <c r="AMM90" s="47"/>
      <c r="AMN90" s="47"/>
      <c r="AMO90" s="47"/>
      <c r="AMP90" s="47"/>
      <c r="AMQ90" s="505"/>
      <c r="AMR90" s="505"/>
      <c r="AMS90" s="140"/>
      <c r="AMT90" s="140"/>
      <c r="AMU90" s="65"/>
      <c r="AMV90" s="65"/>
      <c r="AMW90" s="506"/>
      <c r="AMX90" s="65"/>
      <c r="AMY90" s="47"/>
      <c r="AMZ90" s="47"/>
      <c r="ANA90" s="47"/>
      <c r="ANB90" s="59"/>
      <c r="ANC90" s="506"/>
      <c r="AND90" s="65"/>
      <c r="ANE90" s="7"/>
      <c r="ANF90" s="100"/>
      <c r="ANG90" s="13"/>
      <c r="ANH90" s="13"/>
      <c r="ANI90" s="13"/>
      <c r="ANJ90" s="13"/>
      <c r="ANK90" s="61"/>
      <c r="ANL90" s="47"/>
      <c r="ANM90" s="47"/>
      <c r="ANN90" s="65"/>
      <c r="ANO90" s="47"/>
      <c r="ANP90" s="65"/>
      <c r="ANQ90" s="65"/>
      <c r="ANR90" s="47"/>
      <c r="ANS90" s="788"/>
      <c r="ANT90" s="65"/>
      <c r="ANU90" s="65"/>
      <c r="ANV90" s="47"/>
      <c r="ANW90" s="47"/>
      <c r="ANX90" s="47"/>
      <c r="ANY90" s="47"/>
      <c r="ANZ90" s="505"/>
      <c r="AOA90" s="505"/>
      <c r="AOB90" s="140"/>
      <c r="AOC90" s="140"/>
      <c r="AOD90" s="65"/>
      <c r="AOE90" s="65"/>
      <c r="AOF90" s="506"/>
      <c r="AOG90" s="65"/>
      <c r="AOH90" s="47"/>
      <c r="AOI90" s="47"/>
      <c r="AOJ90" s="47"/>
      <c r="AOK90" s="59"/>
      <c r="AOL90" s="506"/>
      <c r="AOM90" s="65"/>
      <c r="AON90" s="7"/>
      <c r="AOO90" s="100"/>
      <c r="AOP90" s="13"/>
      <c r="AOQ90" s="13"/>
      <c r="AOR90" s="13"/>
      <c r="AOS90" s="13"/>
      <c r="AOT90" s="61"/>
      <c r="AOU90" s="47"/>
      <c r="AOV90" s="47"/>
      <c r="AOW90" s="65"/>
      <c r="AOX90" s="47"/>
      <c r="AOY90" s="65"/>
      <c r="AOZ90" s="65"/>
      <c r="APA90" s="47"/>
      <c r="APB90" s="788"/>
      <c r="APC90" s="65"/>
      <c r="APD90" s="65"/>
      <c r="APE90" s="47"/>
      <c r="APF90" s="47"/>
      <c r="APG90" s="47"/>
      <c r="APH90" s="47"/>
      <c r="API90" s="505"/>
      <c r="APJ90" s="505"/>
      <c r="APK90" s="140"/>
      <c r="APL90" s="140"/>
      <c r="APM90" s="65"/>
      <c r="APN90" s="65"/>
      <c r="APO90" s="506"/>
      <c r="APP90" s="65"/>
      <c r="APQ90" s="47"/>
      <c r="APR90" s="47"/>
      <c r="APS90" s="47"/>
      <c r="APT90" s="59"/>
      <c r="APU90" s="506"/>
      <c r="APV90" s="65"/>
      <c r="APW90" s="7"/>
      <c r="APX90" s="100"/>
      <c r="APY90" s="13"/>
      <c r="APZ90" s="13"/>
      <c r="AQA90" s="13"/>
      <c r="AQB90" s="13"/>
      <c r="AQC90" s="61"/>
      <c r="AQD90" s="47"/>
      <c r="AQE90" s="47"/>
      <c r="AQF90" s="65"/>
      <c r="AQG90" s="47"/>
      <c r="AQH90" s="65"/>
      <c r="AQI90" s="65"/>
      <c r="AQJ90" s="47"/>
      <c r="AQK90" s="788"/>
      <c r="AQL90" s="65"/>
      <c r="AQM90" s="65"/>
      <c r="AQN90" s="47"/>
      <c r="AQO90" s="47"/>
      <c r="AQP90" s="47"/>
      <c r="AQQ90" s="47"/>
      <c r="AQR90" s="505"/>
      <c r="AQS90" s="505"/>
      <c r="AQT90" s="140"/>
      <c r="AQU90" s="140"/>
      <c r="AQV90" s="65"/>
      <c r="AQW90" s="65"/>
      <c r="AQX90" s="506"/>
      <c r="AQY90" s="65"/>
      <c r="AQZ90" s="47"/>
      <c r="ARA90" s="47"/>
      <c r="ARB90" s="47"/>
      <c r="ARC90" s="59"/>
      <c r="ARD90" s="506"/>
      <c r="ARE90" s="65"/>
      <c r="ARF90" s="7"/>
      <c r="ARG90" s="100"/>
      <c r="ARH90" s="13"/>
      <c r="ARI90" s="13"/>
      <c r="ARJ90" s="13"/>
      <c r="ARK90" s="13"/>
      <c r="ARL90" s="61"/>
      <c r="ARM90" s="47"/>
      <c r="ARN90" s="47"/>
      <c r="ARO90" s="65"/>
      <c r="ARP90" s="47"/>
      <c r="ARQ90" s="65"/>
      <c r="ARR90" s="65"/>
      <c r="ARS90" s="47"/>
      <c r="ART90" s="788"/>
      <c r="ARU90" s="65"/>
      <c r="ARV90" s="65"/>
      <c r="ARW90" s="47"/>
      <c r="ARX90" s="47"/>
      <c r="ARY90" s="47"/>
      <c r="ARZ90" s="47"/>
      <c r="ASA90" s="505"/>
      <c r="ASB90" s="505"/>
      <c r="ASC90" s="140"/>
      <c r="ASD90" s="140"/>
      <c r="ASE90" s="65"/>
      <c r="ASF90" s="65"/>
      <c r="ASG90" s="506"/>
      <c r="ASH90" s="65"/>
      <c r="ASI90" s="47"/>
      <c r="ASJ90" s="47"/>
      <c r="ASK90" s="47"/>
      <c r="ASL90" s="59"/>
      <c r="ASM90" s="506"/>
      <c r="ASN90" s="65"/>
      <c r="ASO90" s="7"/>
      <c r="ASP90" s="100"/>
      <c r="ASQ90" s="13"/>
      <c r="ASR90" s="13"/>
      <c r="ASS90" s="13"/>
      <c r="AST90" s="13"/>
      <c r="ASU90" s="61"/>
      <c r="ASV90" s="47"/>
      <c r="ASW90" s="47"/>
      <c r="ASX90" s="65"/>
      <c r="ASY90" s="47"/>
      <c r="ASZ90" s="65"/>
      <c r="ATA90" s="65"/>
      <c r="ATB90" s="47"/>
      <c r="ATC90" s="788"/>
      <c r="ATD90" s="65"/>
      <c r="ATE90" s="65"/>
      <c r="ATF90" s="47"/>
      <c r="ATG90" s="47"/>
      <c r="ATH90" s="47"/>
      <c r="ATI90" s="47"/>
      <c r="ATJ90" s="505"/>
      <c r="ATK90" s="505"/>
      <c r="ATL90" s="140"/>
      <c r="ATM90" s="140"/>
      <c r="ATN90" s="65"/>
      <c r="ATO90" s="65"/>
      <c r="ATP90" s="506"/>
      <c r="ATQ90" s="65"/>
      <c r="ATR90" s="47"/>
      <c r="ATS90" s="47"/>
      <c r="ATT90" s="47"/>
      <c r="ATU90" s="59"/>
      <c r="ATV90" s="506"/>
      <c r="ATW90" s="65"/>
      <c r="ATX90" s="7"/>
      <c r="ATY90" s="100"/>
      <c r="ATZ90" s="13"/>
      <c r="AUA90" s="13"/>
      <c r="AUB90" s="13"/>
      <c r="AUC90" s="13"/>
      <c r="AUD90" s="61"/>
      <c r="AUE90" s="47"/>
      <c r="AUF90" s="47"/>
      <c r="AUG90" s="65"/>
      <c r="AUH90" s="47"/>
      <c r="AUI90" s="65"/>
      <c r="AUJ90" s="65"/>
      <c r="AUK90" s="47"/>
      <c r="AUL90" s="788"/>
      <c r="AUM90" s="65"/>
      <c r="AUN90" s="65"/>
      <c r="AUO90" s="47"/>
      <c r="AUP90" s="47"/>
      <c r="AUQ90" s="47"/>
      <c r="AUR90" s="47"/>
      <c r="AUS90" s="505"/>
      <c r="AUT90" s="505"/>
      <c r="AUU90" s="140"/>
      <c r="AUV90" s="140"/>
      <c r="AUW90" s="65"/>
      <c r="AUX90" s="65"/>
      <c r="AUY90" s="506"/>
      <c r="AUZ90" s="65"/>
      <c r="AVA90" s="47"/>
      <c r="AVB90" s="47"/>
      <c r="AVC90" s="47"/>
      <c r="AVD90" s="59"/>
      <c r="AVE90" s="506"/>
      <c r="AVF90" s="65"/>
      <c r="AVG90" s="7"/>
      <c r="AVH90" s="100"/>
      <c r="AVI90" s="13"/>
      <c r="AVJ90" s="13"/>
      <c r="AVK90" s="13"/>
      <c r="AVL90" s="13"/>
      <c r="AVM90" s="61"/>
      <c r="AVN90" s="47"/>
      <c r="AVO90" s="47"/>
      <c r="AVP90" s="65"/>
      <c r="AVQ90" s="47"/>
      <c r="AVR90" s="65"/>
      <c r="AVS90" s="65"/>
      <c r="AVT90" s="47"/>
      <c r="AVU90" s="788"/>
      <c r="AVV90" s="65"/>
      <c r="AVW90" s="65"/>
      <c r="AVX90" s="47"/>
      <c r="AVY90" s="47"/>
      <c r="AVZ90" s="47"/>
      <c r="AWA90" s="47"/>
      <c r="AWB90" s="505"/>
      <c r="AWC90" s="505"/>
      <c r="AWD90" s="140"/>
      <c r="AWE90" s="140"/>
      <c r="AWF90" s="65"/>
      <c r="AWG90" s="65"/>
      <c r="AWH90" s="506"/>
      <c r="AWI90" s="65"/>
      <c r="AWJ90" s="47"/>
      <c r="AWK90" s="47"/>
      <c r="AWL90" s="47"/>
      <c r="AWM90" s="59"/>
      <c r="AWN90" s="506"/>
      <c r="AWO90" s="65"/>
      <c r="AWP90" s="7"/>
      <c r="AWQ90" s="100"/>
      <c r="AWR90" s="13"/>
      <c r="AWS90" s="13"/>
      <c r="AWT90" s="13"/>
      <c r="AWU90" s="13"/>
      <c r="AWV90" s="61"/>
      <c r="AWW90" s="47"/>
      <c r="AWX90" s="47"/>
      <c r="AWY90" s="65"/>
      <c r="AWZ90" s="47"/>
      <c r="AXA90" s="65"/>
      <c r="AXB90" s="65"/>
      <c r="AXC90" s="47"/>
      <c r="AXD90" s="788"/>
      <c r="AXE90" s="65"/>
      <c r="AXF90" s="65"/>
      <c r="AXG90" s="47"/>
      <c r="AXH90" s="47"/>
      <c r="AXI90" s="47"/>
      <c r="AXJ90" s="47"/>
      <c r="AXK90" s="505"/>
      <c r="AXL90" s="505"/>
      <c r="AXM90" s="140"/>
      <c r="AXN90" s="140"/>
      <c r="AXO90" s="65"/>
      <c r="AXP90" s="65"/>
      <c r="AXQ90" s="506"/>
      <c r="AXR90" s="65"/>
      <c r="AXS90" s="47"/>
      <c r="AXT90" s="47"/>
      <c r="AXU90" s="47"/>
      <c r="AXV90" s="59"/>
      <c r="AXW90" s="506"/>
      <c r="AXX90" s="65"/>
      <c r="AXY90" s="7"/>
      <c r="AXZ90" s="100"/>
      <c r="AYA90" s="13"/>
      <c r="AYB90" s="13"/>
      <c r="AYC90" s="13"/>
      <c r="AYD90" s="13"/>
      <c r="AYE90" s="61"/>
      <c r="AYF90" s="47"/>
      <c r="AYG90" s="47"/>
      <c r="AYH90" s="65"/>
      <c r="AYI90" s="47"/>
      <c r="AYJ90" s="65"/>
      <c r="AYK90" s="65"/>
      <c r="AYL90" s="47"/>
      <c r="AYM90" s="788"/>
      <c r="AYN90" s="65"/>
      <c r="AYO90" s="65"/>
      <c r="AYP90" s="47"/>
      <c r="AYQ90" s="47"/>
      <c r="AYR90" s="47"/>
      <c r="AYS90" s="47"/>
      <c r="AYT90" s="505"/>
      <c r="AYU90" s="505"/>
      <c r="AYV90" s="140"/>
      <c r="AYW90" s="140"/>
      <c r="AYX90" s="65"/>
      <c r="AYY90" s="65"/>
      <c r="AYZ90" s="506"/>
      <c r="AZA90" s="65"/>
      <c r="AZB90" s="47"/>
      <c r="AZC90" s="47"/>
      <c r="AZD90" s="47"/>
      <c r="AZE90" s="59"/>
      <c r="AZF90" s="506"/>
      <c r="AZG90" s="65"/>
      <c r="AZH90" s="7"/>
      <c r="AZI90" s="100"/>
      <c r="AZJ90" s="13"/>
      <c r="AZK90" s="13"/>
      <c r="AZL90" s="13"/>
      <c r="AZM90" s="13"/>
      <c r="AZN90" s="61"/>
      <c r="AZO90" s="47"/>
      <c r="AZP90" s="47"/>
      <c r="AZQ90" s="65"/>
      <c r="AZR90" s="47"/>
      <c r="AZS90" s="65"/>
      <c r="AZT90" s="65"/>
      <c r="AZU90" s="47"/>
      <c r="AZV90" s="788"/>
      <c r="AZW90" s="65"/>
      <c r="AZX90" s="65"/>
      <c r="AZY90" s="47"/>
      <c r="AZZ90" s="47"/>
      <c r="BAA90" s="47"/>
      <c r="BAB90" s="47"/>
      <c r="BAC90" s="505"/>
      <c r="BAD90" s="505"/>
      <c r="BAE90" s="140"/>
      <c r="BAF90" s="140"/>
      <c r="BAG90" s="65"/>
      <c r="BAH90" s="65"/>
      <c r="BAI90" s="506"/>
      <c r="BAJ90" s="65"/>
      <c r="BAK90" s="47"/>
      <c r="BAL90" s="47"/>
      <c r="BAM90" s="47"/>
      <c r="BAN90" s="59"/>
      <c r="BAO90" s="506"/>
      <c r="BAP90" s="65"/>
      <c r="BAQ90" s="7"/>
      <c r="BAR90" s="100"/>
      <c r="BAS90" s="13"/>
      <c r="BAT90" s="13"/>
      <c r="BAU90" s="13"/>
      <c r="BAV90" s="13"/>
      <c r="BAW90" s="61"/>
      <c r="BAX90" s="47"/>
      <c r="BAY90" s="47"/>
      <c r="BAZ90" s="65"/>
      <c r="BBA90" s="47"/>
      <c r="BBB90" s="65"/>
      <c r="BBC90" s="65"/>
      <c r="BBD90" s="47"/>
      <c r="BBE90" s="788"/>
      <c r="BBF90" s="65"/>
      <c r="BBG90" s="65"/>
      <c r="BBH90" s="47"/>
      <c r="BBI90" s="47"/>
      <c r="BBJ90" s="47"/>
      <c r="BBK90" s="47"/>
      <c r="BBL90" s="505"/>
      <c r="BBM90" s="505"/>
      <c r="BBN90" s="140"/>
      <c r="BBO90" s="140"/>
      <c r="BBP90" s="65"/>
      <c r="BBQ90" s="65"/>
      <c r="BBR90" s="506"/>
      <c r="BBS90" s="65"/>
      <c r="BBT90" s="47"/>
      <c r="BBU90" s="47"/>
      <c r="BBV90" s="47"/>
      <c r="BBW90" s="59"/>
      <c r="BBX90" s="506"/>
      <c r="BBY90" s="65"/>
      <c r="BBZ90" s="7"/>
      <c r="BCA90" s="100"/>
      <c r="BCB90" s="13"/>
      <c r="BCC90" s="13"/>
      <c r="BCD90" s="13"/>
      <c r="BCE90" s="13"/>
      <c r="BCF90" s="61"/>
      <c r="BCG90" s="47"/>
      <c r="BCH90" s="47"/>
      <c r="BCI90" s="65"/>
      <c r="BCJ90" s="47"/>
      <c r="BCK90" s="65"/>
      <c r="BCL90" s="65"/>
      <c r="BCM90" s="47"/>
      <c r="BCN90" s="788"/>
      <c r="BCO90" s="65"/>
      <c r="BCP90" s="65"/>
      <c r="BCQ90" s="47"/>
      <c r="BCR90" s="47"/>
      <c r="BCS90" s="47"/>
      <c r="BCT90" s="47"/>
      <c r="BCU90" s="505"/>
      <c r="BCV90" s="505"/>
      <c r="BCW90" s="140"/>
      <c r="BCX90" s="140"/>
      <c r="BCY90" s="65"/>
      <c r="BCZ90" s="65"/>
      <c r="BDA90" s="506"/>
      <c r="BDB90" s="65"/>
      <c r="BDC90" s="47"/>
      <c r="BDD90" s="47"/>
      <c r="BDE90" s="47"/>
      <c r="BDF90" s="59"/>
      <c r="BDG90" s="506"/>
      <c r="BDH90" s="65"/>
      <c r="BDI90" s="7"/>
      <c r="BDJ90" s="100"/>
      <c r="BDK90" s="13"/>
      <c r="BDL90" s="13"/>
      <c r="BDM90" s="13"/>
      <c r="BDN90" s="13"/>
      <c r="BDO90" s="61"/>
      <c r="BDP90" s="47"/>
      <c r="BDQ90" s="47"/>
      <c r="BDR90" s="65"/>
      <c r="BDS90" s="47"/>
      <c r="BDT90" s="65"/>
      <c r="BDU90" s="65"/>
      <c r="BDV90" s="47"/>
      <c r="BDW90" s="788"/>
      <c r="BDX90" s="65"/>
      <c r="BDY90" s="65"/>
      <c r="BDZ90" s="47"/>
      <c r="BEA90" s="47"/>
      <c r="BEB90" s="47"/>
      <c r="BEC90" s="47"/>
      <c r="BED90" s="505"/>
      <c r="BEE90" s="505"/>
      <c r="BEF90" s="140"/>
      <c r="BEG90" s="140"/>
      <c r="BEH90" s="65"/>
      <c r="BEI90" s="65"/>
      <c r="BEJ90" s="506"/>
      <c r="BEK90" s="65"/>
      <c r="BEL90" s="47"/>
      <c r="BEM90" s="47"/>
      <c r="BEN90" s="47"/>
      <c r="BEO90" s="59"/>
      <c r="BEP90" s="506"/>
      <c r="BEQ90" s="65"/>
      <c r="BER90" s="7"/>
      <c r="BES90" s="100"/>
      <c r="BET90" s="13"/>
      <c r="BEU90" s="13"/>
      <c r="BEV90" s="13"/>
      <c r="BEW90" s="13"/>
      <c r="BEX90" s="61"/>
      <c r="BEY90" s="47"/>
      <c r="BEZ90" s="47"/>
      <c r="BFA90" s="65"/>
      <c r="BFB90" s="47"/>
      <c r="BFC90" s="65"/>
      <c r="BFD90" s="65"/>
      <c r="BFE90" s="47"/>
      <c r="BFF90" s="788"/>
      <c r="BFG90" s="65"/>
      <c r="BFH90" s="65"/>
      <c r="BFI90" s="47"/>
      <c r="BFJ90" s="47"/>
      <c r="BFK90" s="47"/>
      <c r="BFL90" s="47"/>
      <c r="BFM90" s="505"/>
      <c r="BFN90" s="505"/>
      <c r="BFO90" s="140"/>
      <c r="BFP90" s="140"/>
      <c r="BFQ90" s="65"/>
      <c r="BFR90" s="65"/>
      <c r="BFS90" s="506"/>
      <c r="BFT90" s="65"/>
      <c r="BFU90" s="47"/>
      <c r="BFV90" s="47"/>
      <c r="BFW90" s="47"/>
      <c r="BFX90" s="59"/>
      <c r="BFY90" s="506"/>
      <c r="BFZ90" s="65"/>
      <c r="BGA90" s="7"/>
      <c r="BGB90" s="100"/>
      <c r="BGC90" s="13"/>
      <c r="BGD90" s="13"/>
      <c r="BGE90" s="13"/>
      <c r="BGF90" s="13"/>
      <c r="BGG90" s="61"/>
      <c r="BGH90" s="47"/>
      <c r="BGI90" s="47"/>
      <c r="BGJ90" s="65"/>
      <c r="BGK90" s="47"/>
      <c r="BGL90" s="65"/>
      <c r="BGM90" s="65"/>
      <c r="BGN90" s="47"/>
      <c r="BGO90" s="788"/>
      <c r="BGP90" s="65"/>
      <c r="BGQ90" s="65"/>
      <c r="BGR90" s="47"/>
      <c r="BGS90" s="47"/>
      <c r="BGT90" s="47"/>
      <c r="BGU90" s="47"/>
      <c r="BGV90" s="505"/>
      <c r="BGW90" s="505"/>
      <c r="BGX90" s="140"/>
      <c r="BGY90" s="140"/>
      <c r="BGZ90" s="65"/>
      <c r="BHA90" s="65"/>
      <c r="BHB90" s="506"/>
      <c r="BHC90" s="65"/>
      <c r="BHD90" s="47"/>
      <c r="BHE90" s="47"/>
      <c r="BHF90" s="47"/>
      <c r="BHG90" s="59"/>
      <c r="BHH90" s="506"/>
      <c r="BHI90" s="65"/>
      <c r="BHJ90" s="7"/>
      <c r="BHK90" s="100"/>
      <c r="BHL90" s="13"/>
      <c r="BHM90" s="13"/>
      <c r="BHN90" s="13"/>
      <c r="BHO90" s="13"/>
      <c r="BHP90" s="61"/>
      <c r="BHQ90" s="47"/>
      <c r="BHR90" s="47"/>
      <c r="BHS90" s="65"/>
      <c r="BHT90" s="47"/>
      <c r="BHU90" s="65"/>
      <c r="BHV90" s="65"/>
      <c r="BHW90" s="47"/>
      <c r="BHX90" s="788"/>
      <c r="BHY90" s="65"/>
      <c r="BHZ90" s="65"/>
      <c r="BIA90" s="47"/>
      <c r="BIB90" s="47"/>
      <c r="BIC90" s="47"/>
      <c r="BID90" s="47"/>
      <c r="BIE90" s="505"/>
      <c r="BIF90" s="505"/>
      <c r="BIG90" s="140"/>
      <c r="BIH90" s="140"/>
      <c r="BII90" s="65"/>
      <c r="BIJ90" s="65"/>
      <c r="BIK90" s="506"/>
      <c r="BIL90" s="65"/>
      <c r="BIM90" s="47"/>
      <c r="BIN90" s="47"/>
      <c r="BIO90" s="47"/>
      <c r="BIP90" s="59"/>
      <c r="BIQ90" s="506"/>
      <c r="BIR90" s="65"/>
      <c r="BIS90" s="7"/>
      <c r="BIT90" s="100"/>
      <c r="BIU90" s="13"/>
      <c r="BIV90" s="13"/>
      <c r="BIW90" s="13"/>
      <c r="BIX90" s="13"/>
      <c r="BIY90" s="61"/>
      <c r="BIZ90" s="47"/>
      <c r="BJA90" s="47"/>
      <c r="BJB90" s="65"/>
      <c r="BJC90" s="47"/>
      <c r="BJD90" s="65"/>
      <c r="BJE90" s="65"/>
      <c r="BJF90" s="47"/>
      <c r="BJG90" s="788"/>
      <c r="BJH90" s="65"/>
      <c r="BJI90" s="65"/>
      <c r="BJJ90" s="47"/>
      <c r="BJK90" s="47"/>
      <c r="BJL90" s="47"/>
      <c r="BJM90" s="47"/>
      <c r="BJN90" s="505"/>
      <c r="BJO90" s="505"/>
      <c r="BJP90" s="140"/>
      <c r="BJQ90" s="140"/>
      <c r="BJR90" s="65"/>
      <c r="BJS90" s="65"/>
      <c r="BJT90" s="506"/>
      <c r="BJU90" s="65"/>
      <c r="BJV90" s="47"/>
      <c r="BJW90" s="47"/>
      <c r="BJX90" s="47"/>
      <c r="BJY90" s="59"/>
      <c r="BJZ90" s="506"/>
      <c r="BKA90" s="65"/>
      <c r="BKB90" s="7"/>
      <c r="BKC90" s="100"/>
      <c r="BKD90" s="13"/>
      <c r="BKE90" s="13"/>
      <c r="BKF90" s="13"/>
      <c r="BKG90" s="13"/>
      <c r="BKH90" s="61"/>
      <c r="BKI90" s="47"/>
      <c r="BKJ90" s="47"/>
      <c r="BKK90" s="65"/>
      <c r="BKL90" s="47"/>
      <c r="BKM90" s="65"/>
      <c r="BKN90" s="65"/>
      <c r="BKO90" s="47"/>
      <c r="BKP90" s="788"/>
      <c r="BKQ90" s="65"/>
      <c r="BKR90" s="65"/>
      <c r="BKS90" s="47"/>
      <c r="BKT90" s="47"/>
      <c r="BKU90" s="47"/>
      <c r="BKV90" s="47"/>
      <c r="BKW90" s="505"/>
      <c r="BKX90" s="505"/>
      <c r="BKY90" s="140"/>
      <c r="BKZ90" s="140"/>
      <c r="BLA90" s="65"/>
      <c r="BLB90" s="65"/>
      <c r="BLC90" s="506"/>
      <c r="BLD90" s="65"/>
      <c r="BLE90" s="47"/>
      <c r="BLF90" s="47"/>
      <c r="BLG90" s="47"/>
      <c r="BLH90" s="59"/>
      <c r="BLI90" s="506"/>
      <c r="BLJ90" s="65"/>
      <c r="BLK90" s="7"/>
      <c r="BLL90" s="100"/>
      <c r="BLM90" s="13"/>
      <c r="BLN90" s="13"/>
      <c r="BLO90" s="13"/>
      <c r="BLP90" s="13"/>
      <c r="BLQ90" s="61"/>
      <c r="BLR90" s="47"/>
      <c r="BLS90" s="47"/>
      <c r="BLT90" s="65"/>
      <c r="BLU90" s="47"/>
      <c r="BLV90" s="65"/>
      <c r="BLW90" s="65"/>
      <c r="BLX90" s="47"/>
      <c r="BLY90" s="788"/>
      <c r="BLZ90" s="65"/>
      <c r="BMA90" s="65"/>
      <c r="BMB90" s="47"/>
      <c r="BMC90" s="47"/>
      <c r="BMD90" s="47"/>
      <c r="BME90" s="47"/>
      <c r="BMF90" s="505"/>
      <c r="BMG90" s="505"/>
      <c r="BMH90" s="140"/>
      <c r="BMI90" s="140"/>
      <c r="BMJ90" s="65"/>
      <c r="BMK90" s="65"/>
      <c r="BML90" s="506"/>
      <c r="BMM90" s="65"/>
      <c r="BMN90" s="47"/>
      <c r="BMO90" s="47"/>
      <c r="BMP90" s="47"/>
      <c r="BMQ90" s="59"/>
      <c r="BMR90" s="506"/>
      <c r="BMS90" s="65"/>
      <c r="BMT90" s="7"/>
      <c r="BMU90" s="100"/>
      <c r="BMV90" s="13"/>
      <c r="BMW90" s="13"/>
      <c r="BMX90" s="13"/>
      <c r="BMY90" s="13"/>
      <c r="BMZ90" s="61"/>
      <c r="BNA90" s="47"/>
      <c r="BNB90" s="47"/>
      <c r="BNC90" s="65"/>
      <c r="BND90" s="47"/>
      <c r="BNE90" s="65"/>
      <c r="BNF90" s="65"/>
      <c r="BNG90" s="47"/>
      <c r="BNH90" s="788"/>
      <c r="BNI90" s="65"/>
      <c r="BNJ90" s="65"/>
      <c r="BNK90" s="47"/>
      <c r="BNL90" s="47"/>
      <c r="BNM90" s="47"/>
      <c r="BNN90" s="47"/>
      <c r="BNO90" s="505"/>
      <c r="BNP90" s="505"/>
      <c r="BNQ90" s="140"/>
      <c r="BNR90" s="140"/>
      <c r="BNS90" s="65"/>
      <c r="BNT90" s="65"/>
      <c r="BNU90" s="506"/>
      <c r="BNV90" s="65"/>
      <c r="BNW90" s="47"/>
      <c r="BNX90" s="47"/>
      <c r="BNY90" s="47"/>
      <c r="BNZ90" s="59"/>
      <c r="BOA90" s="506"/>
      <c r="BOB90" s="65"/>
      <c r="BOC90" s="7"/>
      <c r="BOD90" s="100"/>
      <c r="BOE90" s="13"/>
      <c r="BOF90" s="13"/>
      <c r="BOG90" s="13"/>
      <c r="BOH90" s="13"/>
      <c r="BOI90" s="61"/>
      <c r="BOJ90" s="47"/>
      <c r="BOK90" s="47"/>
      <c r="BOL90" s="65"/>
      <c r="BOM90" s="47"/>
      <c r="BON90" s="65"/>
      <c r="BOO90" s="65"/>
      <c r="BOP90" s="47"/>
      <c r="BOQ90" s="788"/>
      <c r="BOR90" s="65"/>
      <c r="BOS90" s="65"/>
      <c r="BOT90" s="47"/>
      <c r="BOU90" s="47"/>
      <c r="BOV90" s="47"/>
      <c r="BOW90" s="47"/>
      <c r="BOX90" s="505"/>
      <c r="BOY90" s="505"/>
      <c r="BOZ90" s="140"/>
      <c r="BPA90" s="140"/>
      <c r="BPB90" s="65"/>
      <c r="BPC90" s="65"/>
      <c r="BPD90" s="506"/>
      <c r="BPE90" s="65"/>
      <c r="BPF90" s="47"/>
      <c r="BPG90" s="47"/>
      <c r="BPH90" s="47"/>
      <c r="BPI90" s="59"/>
      <c r="BPJ90" s="506"/>
      <c r="BPK90" s="65"/>
      <c r="BPL90" s="7"/>
      <c r="BPM90" s="100"/>
      <c r="BPN90" s="13"/>
      <c r="BPO90" s="13"/>
      <c r="BPP90" s="13"/>
      <c r="BPQ90" s="13"/>
      <c r="BPR90" s="61"/>
      <c r="BPS90" s="47"/>
      <c r="BPT90" s="47"/>
      <c r="BPU90" s="65"/>
      <c r="BPV90" s="47"/>
      <c r="BPW90" s="65"/>
      <c r="BPX90" s="65"/>
      <c r="BPY90" s="47"/>
      <c r="BPZ90" s="788"/>
      <c r="BQA90" s="65"/>
      <c r="BQB90" s="65"/>
      <c r="BQC90" s="47"/>
      <c r="BQD90" s="47"/>
      <c r="BQE90" s="47"/>
      <c r="BQF90" s="47"/>
      <c r="BQG90" s="505"/>
      <c r="BQH90" s="505"/>
      <c r="BQI90" s="140"/>
      <c r="BQJ90" s="140"/>
      <c r="BQK90" s="65"/>
      <c r="BQL90" s="65"/>
      <c r="BQM90" s="506"/>
      <c r="BQN90" s="65"/>
      <c r="BQO90" s="47"/>
      <c r="BQP90" s="47"/>
      <c r="BQQ90" s="47"/>
      <c r="BQR90" s="59"/>
      <c r="BQS90" s="506"/>
      <c r="BQT90" s="65"/>
      <c r="BQU90" s="7"/>
      <c r="BQV90" s="100"/>
      <c r="BQW90" s="13"/>
      <c r="BQX90" s="13"/>
      <c r="BQY90" s="13"/>
      <c r="BQZ90" s="13"/>
      <c r="BRA90" s="61"/>
      <c r="BRB90" s="47"/>
      <c r="BRC90" s="47"/>
      <c r="BRD90" s="65"/>
      <c r="BRE90" s="47"/>
      <c r="BRF90" s="65"/>
      <c r="BRG90" s="65"/>
      <c r="BRH90" s="47"/>
      <c r="BRI90" s="788"/>
      <c r="BRJ90" s="65"/>
      <c r="BRK90" s="65"/>
      <c r="BRL90" s="47"/>
      <c r="BRM90" s="47"/>
      <c r="BRN90" s="47"/>
      <c r="BRO90" s="47"/>
      <c r="BRP90" s="505"/>
      <c r="BRQ90" s="505"/>
      <c r="BRR90" s="140"/>
      <c r="BRS90" s="140"/>
      <c r="BRT90" s="65"/>
      <c r="BRU90" s="65"/>
      <c r="BRV90" s="506"/>
      <c r="BRW90" s="65"/>
      <c r="BRX90" s="47"/>
      <c r="BRY90" s="47"/>
      <c r="BRZ90" s="47"/>
      <c r="BSA90" s="59"/>
      <c r="BSB90" s="506"/>
      <c r="BSC90" s="65"/>
      <c r="BSD90" s="7"/>
      <c r="BSE90" s="100"/>
      <c r="BSF90" s="13"/>
      <c r="BSG90" s="13"/>
      <c r="BSH90" s="13"/>
      <c r="BSI90" s="13"/>
      <c r="BSJ90" s="61"/>
      <c r="BSK90" s="47"/>
      <c r="BSL90" s="47"/>
      <c r="BSM90" s="65"/>
      <c r="BSN90" s="47"/>
      <c r="BSO90" s="65"/>
      <c r="BSP90" s="65"/>
      <c r="BSQ90" s="47"/>
      <c r="BSR90" s="788"/>
      <c r="BSS90" s="65"/>
      <c r="BST90" s="65"/>
      <c r="BSU90" s="47"/>
      <c r="BSV90" s="47"/>
      <c r="BSW90" s="47"/>
      <c r="BSX90" s="47"/>
      <c r="BSY90" s="505"/>
      <c r="BSZ90" s="505"/>
      <c r="BTA90" s="140"/>
      <c r="BTB90" s="140"/>
      <c r="BTC90" s="65"/>
      <c r="BTD90" s="65"/>
      <c r="BTE90" s="506"/>
      <c r="BTF90" s="65"/>
      <c r="BTG90" s="47"/>
      <c r="BTH90" s="47"/>
      <c r="BTI90" s="47"/>
      <c r="BTJ90" s="59"/>
      <c r="BTK90" s="506"/>
      <c r="BTL90" s="65"/>
      <c r="BTM90" s="7"/>
      <c r="BTN90" s="100"/>
      <c r="BTO90" s="13"/>
      <c r="BTP90" s="13"/>
      <c r="BTQ90" s="13"/>
      <c r="BTR90" s="13"/>
      <c r="BTS90" s="61"/>
      <c r="BTT90" s="47"/>
      <c r="BTU90" s="47"/>
      <c r="BTV90" s="65"/>
      <c r="BTW90" s="47"/>
      <c r="BTX90" s="65"/>
      <c r="BTY90" s="65"/>
      <c r="BTZ90" s="47"/>
      <c r="BUA90" s="788"/>
      <c r="BUB90" s="65"/>
      <c r="BUC90" s="65"/>
      <c r="BUD90" s="47"/>
      <c r="BUE90" s="47"/>
      <c r="BUF90" s="47"/>
      <c r="BUG90" s="47"/>
      <c r="BUH90" s="505"/>
      <c r="BUI90" s="505"/>
      <c r="BUJ90" s="140"/>
      <c r="BUK90" s="140"/>
      <c r="BUL90" s="65"/>
      <c r="BUM90" s="65"/>
      <c r="BUN90" s="506"/>
      <c r="BUO90" s="65"/>
      <c r="BUP90" s="47"/>
      <c r="BUQ90" s="47"/>
      <c r="BUR90" s="47"/>
      <c r="BUS90" s="59"/>
      <c r="BUT90" s="506"/>
      <c r="BUU90" s="65"/>
      <c r="BUV90" s="7"/>
      <c r="BUW90" s="100"/>
      <c r="BUX90" s="13"/>
      <c r="BUY90" s="13"/>
      <c r="BUZ90" s="13"/>
      <c r="BVA90" s="13"/>
      <c r="BVB90" s="61"/>
      <c r="BVC90" s="47"/>
      <c r="BVD90" s="47"/>
      <c r="BVE90" s="65"/>
      <c r="BVF90" s="47"/>
      <c r="BVG90" s="65"/>
      <c r="BVH90" s="65"/>
      <c r="BVI90" s="47"/>
      <c r="BVJ90" s="788"/>
      <c r="BVK90" s="65"/>
      <c r="BVL90" s="65"/>
      <c r="BVM90" s="47"/>
      <c r="BVN90" s="47"/>
      <c r="BVO90" s="47"/>
      <c r="BVP90" s="47"/>
      <c r="BVQ90" s="505"/>
      <c r="BVR90" s="505"/>
      <c r="BVS90" s="140"/>
      <c r="BVT90" s="140"/>
      <c r="BVU90" s="65"/>
      <c r="BVV90" s="65"/>
      <c r="BVW90" s="506"/>
      <c r="BVX90" s="65"/>
      <c r="BVY90" s="47"/>
      <c r="BVZ90" s="47"/>
      <c r="BWA90" s="47"/>
      <c r="BWB90" s="59"/>
      <c r="BWC90" s="506"/>
      <c r="BWD90" s="65"/>
      <c r="BWE90" s="7"/>
      <c r="BWF90" s="100"/>
      <c r="BWG90" s="13"/>
      <c r="BWH90" s="13"/>
      <c r="BWI90" s="13"/>
      <c r="BWJ90" s="13"/>
      <c r="BWK90" s="61"/>
      <c r="BWL90" s="47"/>
      <c r="BWM90" s="47"/>
      <c r="BWN90" s="65"/>
      <c r="BWO90" s="47"/>
      <c r="BWP90" s="65"/>
      <c r="BWQ90" s="65"/>
      <c r="BWR90" s="47"/>
      <c r="BWS90" s="788"/>
      <c r="BWT90" s="65"/>
      <c r="BWU90" s="65"/>
      <c r="BWV90" s="47"/>
      <c r="BWW90" s="47"/>
      <c r="BWX90" s="47"/>
      <c r="BWY90" s="47"/>
      <c r="BWZ90" s="505"/>
      <c r="BXA90" s="505"/>
      <c r="BXB90" s="140"/>
      <c r="BXC90" s="140"/>
      <c r="BXD90" s="65"/>
      <c r="BXE90" s="65"/>
      <c r="BXF90" s="506"/>
      <c r="BXG90" s="65"/>
      <c r="BXH90" s="47"/>
      <c r="BXI90" s="47"/>
      <c r="BXJ90" s="47"/>
      <c r="BXK90" s="59"/>
      <c r="BXL90" s="506"/>
      <c r="BXM90" s="65"/>
      <c r="BXN90" s="7"/>
      <c r="BXO90" s="100"/>
      <c r="BXP90" s="13"/>
      <c r="BXQ90" s="13"/>
      <c r="BXR90" s="13"/>
      <c r="BXS90" s="13"/>
      <c r="BXT90" s="61"/>
      <c r="BXU90" s="47"/>
      <c r="BXV90" s="47"/>
      <c r="BXW90" s="65"/>
      <c r="BXX90" s="47"/>
      <c r="BXY90" s="65"/>
      <c r="BXZ90" s="65"/>
      <c r="BYA90" s="47"/>
      <c r="BYB90" s="788"/>
      <c r="BYC90" s="65"/>
      <c r="BYD90" s="65"/>
      <c r="BYE90" s="47"/>
      <c r="BYF90" s="47"/>
      <c r="BYG90" s="47"/>
      <c r="BYH90" s="47"/>
      <c r="BYI90" s="505"/>
      <c r="BYJ90" s="505"/>
      <c r="BYK90" s="140"/>
      <c r="BYL90" s="140"/>
      <c r="BYM90" s="65"/>
      <c r="BYN90" s="65"/>
      <c r="BYO90" s="506"/>
      <c r="BYP90" s="65"/>
      <c r="BYQ90" s="47"/>
      <c r="BYR90" s="47"/>
      <c r="BYS90" s="47"/>
      <c r="BYT90" s="59"/>
      <c r="BYU90" s="506"/>
      <c r="BYV90" s="65"/>
      <c r="BYW90" s="7"/>
      <c r="BYX90" s="100"/>
      <c r="BYY90" s="13"/>
      <c r="BYZ90" s="13"/>
      <c r="BZA90" s="13"/>
      <c r="BZB90" s="13"/>
      <c r="BZC90" s="61"/>
      <c r="BZD90" s="47"/>
      <c r="BZE90" s="47"/>
      <c r="BZF90" s="65"/>
      <c r="BZG90" s="47"/>
      <c r="BZH90" s="65"/>
      <c r="BZI90" s="65"/>
      <c r="BZJ90" s="47"/>
      <c r="BZK90" s="788"/>
      <c r="BZL90" s="65"/>
      <c r="BZM90" s="65"/>
      <c r="BZN90" s="47"/>
      <c r="BZO90" s="47"/>
      <c r="BZP90" s="47"/>
      <c r="BZQ90" s="47"/>
      <c r="BZR90" s="505"/>
      <c r="BZS90" s="505"/>
      <c r="BZT90" s="140"/>
      <c r="BZU90" s="140"/>
      <c r="BZV90" s="65"/>
      <c r="BZW90" s="65"/>
      <c r="BZX90" s="506"/>
      <c r="BZY90" s="65"/>
      <c r="BZZ90" s="47"/>
      <c r="CAA90" s="47"/>
      <c r="CAB90" s="47"/>
      <c r="CAC90" s="59"/>
      <c r="CAD90" s="506"/>
      <c r="CAE90" s="65"/>
      <c r="CAF90" s="7"/>
      <c r="CAG90" s="100"/>
      <c r="CAH90" s="13"/>
      <c r="CAI90" s="13"/>
      <c r="CAJ90" s="13"/>
      <c r="CAK90" s="13"/>
      <c r="CAL90" s="61"/>
      <c r="CAM90" s="47"/>
      <c r="CAN90" s="47"/>
      <c r="CAO90" s="65"/>
      <c r="CAP90" s="47"/>
      <c r="CAQ90" s="65"/>
      <c r="CAR90" s="65"/>
      <c r="CAS90" s="47"/>
      <c r="CAT90" s="788"/>
      <c r="CAU90" s="65"/>
      <c r="CAV90" s="65"/>
      <c r="CAW90" s="47"/>
      <c r="CAX90" s="47"/>
      <c r="CAY90" s="47"/>
      <c r="CAZ90" s="47"/>
      <c r="CBA90" s="505"/>
      <c r="CBB90" s="505"/>
      <c r="CBC90" s="140"/>
      <c r="CBD90" s="140"/>
      <c r="CBE90" s="65"/>
      <c r="CBF90" s="65"/>
      <c r="CBG90" s="506"/>
      <c r="CBH90" s="65"/>
      <c r="CBI90" s="47"/>
      <c r="CBJ90" s="47"/>
      <c r="CBK90" s="47"/>
      <c r="CBL90" s="59"/>
      <c r="CBM90" s="506"/>
      <c r="CBN90" s="65"/>
      <c r="CBO90" s="7"/>
      <c r="CBP90" s="100"/>
      <c r="CBQ90" s="13"/>
      <c r="CBR90" s="13"/>
      <c r="CBS90" s="13"/>
      <c r="CBT90" s="13"/>
      <c r="CBU90" s="61"/>
      <c r="CBV90" s="47"/>
      <c r="CBW90" s="47"/>
      <c r="CBX90" s="65"/>
      <c r="CBY90" s="47"/>
      <c r="CBZ90" s="65"/>
      <c r="CCA90" s="65"/>
      <c r="CCB90" s="47"/>
      <c r="CCC90" s="788"/>
      <c r="CCD90" s="65"/>
      <c r="CCE90" s="65"/>
      <c r="CCF90" s="47"/>
      <c r="CCG90" s="47"/>
      <c r="CCH90" s="47"/>
      <c r="CCI90" s="47"/>
      <c r="CCJ90" s="505"/>
      <c r="CCK90" s="505"/>
      <c r="CCL90" s="140"/>
      <c r="CCM90" s="140"/>
      <c r="CCN90" s="65"/>
      <c r="CCO90" s="65"/>
      <c r="CCP90" s="506"/>
      <c r="CCQ90" s="65"/>
      <c r="CCR90" s="47"/>
      <c r="CCS90" s="47"/>
      <c r="CCT90" s="47"/>
      <c r="CCU90" s="59"/>
      <c r="CCV90" s="506"/>
      <c r="CCW90" s="65"/>
      <c r="CCX90" s="7"/>
      <c r="CCY90" s="100"/>
      <c r="CCZ90" s="13"/>
      <c r="CDA90" s="13"/>
      <c r="CDB90" s="13"/>
      <c r="CDC90" s="13"/>
      <c r="CDD90" s="61"/>
      <c r="CDE90" s="47"/>
      <c r="CDF90" s="47"/>
      <c r="CDG90" s="65"/>
      <c r="CDH90" s="47"/>
      <c r="CDI90" s="65"/>
      <c r="CDJ90" s="65"/>
      <c r="CDK90" s="47"/>
      <c r="CDL90" s="788"/>
      <c r="CDM90" s="65"/>
      <c r="CDN90" s="65"/>
      <c r="CDO90" s="47"/>
      <c r="CDP90" s="47"/>
      <c r="CDQ90" s="47"/>
      <c r="CDR90" s="47"/>
      <c r="CDS90" s="505"/>
      <c r="CDT90" s="505"/>
      <c r="CDU90" s="140"/>
      <c r="CDV90" s="140"/>
      <c r="CDW90" s="65"/>
      <c r="CDX90" s="65"/>
      <c r="CDY90" s="506"/>
      <c r="CDZ90" s="65"/>
      <c r="CEA90" s="47"/>
      <c r="CEB90" s="47"/>
      <c r="CEC90" s="47"/>
      <c r="CED90" s="59"/>
      <c r="CEE90" s="506"/>
      <c r="CEF90" s="65"/>
      <c r="CEG90" s="7"/>
      <c r="CEH90" s="100"/>
      <c r="CEI90" s="13"/>
      <c r="CEJ90" s="13"/>
      <c r="CEK90" s="13"/>
      <c r="CEL90" s="13"/>
      <c r="CEM90" s="61"/>
      <c r="CEN90" s="47"/>
      <c r="CEO90" s="47"/>
      <c r="CEP90" s="65"/>
      <c r="CEQ90" s="47"/>
      <c r="CER90" s="65"/>
      <c r="CES90" s="65"/>
      <c r="CET90" s="47"/>
      <c r="CEU90" s="788"/>
      <c r="CEV90" s="65"/>
      <c r="CEW90" s="65"/>
      <c r="CEX90" s="47"/>
      <c r="CEY90" s="47"/>
      <c r="CEZ90" s="47"/>
      <c r="CFA90" s="47"/>
      <c r="CFB90" s="505"/>
      <c r="CFC90" s="505"/>
      <c r="CFD90" s="140"/>
      <c r="CFE90" s="140"/>
      <c r="CFF90" s="65"/>
      <c r="CFG90" s="65"/>
      <c r="CFH90" s="506"/>
      <c r="CFI90" s="65"/>
      <c r="CFJ90" s="47"/>
      <c r="CFK90" s="47"/>
      <c r="CFL90" s="47"/>
      <c r="CFM90" s="59"/>
      <c r="CFN90" s="506"/>
      <c r="CFO90" s="65"/>
      <c r="CFP90" s="7"/>
      <c r="CFQ90" s="100"/>
      <c r="CFR90" s="13"/>
      <c r="CFS90" s="13"/>
      <c r="CFT90" s="13"/>
      <c r="CFU90" s="13"/>
      <c r="CFV90" s="61"/>
      <c r="CFW90" s="47"/>
      <c r="CFX90" s="47"/>
      <c r="CFY90" s="65"/>
      <c r="CFZ90" s="47"/>
      <c r="CGA90" s="65"/>
      <c r="CGB90" s="65"/>
      <c r="CGC90" s="47"/>
      <c r="CGD90" s="788"/>
      <c r="CGE90" s="65"/>
      <c r="CGF90" s="65"/>
      <c r="CGG90" s="47"/>
      <c r="CGH90" s="47"/>
      <c r="CGI90" s="47"/>
      <c r="CGJ90" s="47"/>
      <c r="CGK90" s="505"/>
      <c r="CGL90" s="505"/>
      <c r="CGM90" s="140"/>
      <c r="CGN90" s="140"/>
      <c r="CGO90" s="65"/>
      <c r="CGP90" s="65"/>
      <c r="CGQ90" s="506"/>
      <c r="CGR90" s="65"/>
      <c r="CGS90" s="47"/>
      <c r="CGT90" s="47"/>
      <c r="CGU90" s="47"/>
      <c r="CGV90" s="59"/>
      <c r="CGW90" s="506"/>
      <c r="CGX90" s="65"/>
      <c r="CGY90" s="7"/>
      <c r="CGZ90" s="100"/>
      <c r="CHA90" s="13"/>
      <c r="CHB90" s="13"/>
      <c r="CHC90" s="13"/>
      <c r="CHD90" s="13"/>
      <c r="CHE90" s="61"/>
      <c r="CHF90" s="47"/>
      <c r="CHG90" s="47"/>
      <c r="CHH90" s="65"/>
      <c r="CHI90" s="47"/>
      <c r="CHJ90" s="65"/>
      <c r="CHK90" s="65"/>
      <c r="CHL90" s="47"/>
      <c r="CHM90" s="788"/>
      <c r="CHN90" s="65"/>
      <c r="CHO90" s="65"/>
      <c r="CHP90" s="47"/>
      <c r="CHQ90" s="47"/>
      <c r="CHR90" s="47"/>
      <c r="CHS90" s="47"/>
      <c r="CHT90" s="505"/>
      <c r="CHU90" s="505"/>
      <c r="CHV90" s="140"/>
      <c r="CHW90" s="140"/>
      <c r="CHX90" s="65"/>
      <c r="CHY90" s="65"/>
      <c r="CHZ90" s="506"/>
      <c r="CIA90" s="65"/>
      <c r="CIB90" s="47"/>
      <c r="CIC90" s="47"/>
      <c r="CID90" s="47"/>
      <c r="CIE90" s="59"/>
      <c r="CIF90" s="506"/>
      <c r="CIG90" s="65"/>
      <c r="CIH90" s="7"/>
      <c r="CII90" s="100"/>
      <c r="CIJ90" s="13"/>
      <c r="CIK90" s="13"/>
      <c r="CIL90" s="13"/>
      <c r="CIM90" s="13"/>
      <c r="CIN90" s="61"/>
      <c r="CIO90" s="47"/>
      <c r="CIP90" s="47"/>
      <c r="CIQ90" s="65"/>
      <c r="CIR90" s="47"/>
      <c r="CIS90" s="65"/>
      <c r="CIT90" s="65"/>
      <c r="CIU90" s="47"/>
      <c r="CIV90" s="788"/>
      <c r="CIW90" s="65"/>
      <c r="CIX90" s="65"/>
      <c r="CIY90" s="47"/>
      <c r="CIZ90" s="47"/>
      <c r="CJA90" s="47"/>
      <c r="CJB90" s="47"/>
      <c r="CJC90" s="505"/>
      <c r="CJD90" s="505"/>
      <c r="CJE90" s="140"/>
      <c r="CJF90" s="140"/>
      <c r="CJG90" s="65"/>
      <c r="CJH90" s="65"/>
      <c r="CJI90" s="506"/>
      <c r="CJJ90" s="65"/>
      <c r="CJK90" s="47"/>
      <c r="CJL90" s="47"/>
      <c r="CJM90" s="47"/>
      <c r="CJN90" s="59"/>
      <c r="CJO90" s="506"/>
      <c r="CJP90" s="65"/>
      <c r="CJQ90" s="7"/>
      <c r="CJR90" s="100"/>
      <c r="CJS90" s="13"/>
      <c r="CJT90" s="13"/>
      <c r="CJU90" s="13"/>
      <c r="CJV90" s="13"/>
      <c r="CJW90" s="61"/>
      <c r="CJX90" s="47"/>
      <c r="CJY90" s="47"/>
      <c r="CJZ90" s="65"/>
      <c r="CKA90" s="47"/>
      <c r="CKB90" s="65"/>
      <c r="CKC90" s="65"/>
      <c r="CKD90" s="47"/>
      <c r="CKE90" s="788"/>
      <c r="CKF90" s="65"/>
      <c r="CKG90" s="65"/>
      <c r="CKH90" s="47"/>
      <c r="CKI90" s="47"/>
      <c r="CKJ90" s="47"/>
      <c r="CKK90" s="47"/>
      <c r="CKL90" s="505"/>
      <c r="CKM90" s="505"/>
      <c r="CKN90" s="140"/>
      <c r="CKO90" s="140"/>
      <c r="CKP90" s="65"/>
      <c r="CKQ90" s="65"/>
      <c r="CKR90" s="506"/>
      <c r="CKS90" s="65"/>
      <c r="CKT90" s="47"/>
      <c r="CKU90" s="47"/>
      <c r="CKV90" s="47"/>
      <c r="CKW90" s="59"/>
      <c r="CKX90" s="506"/>
      <c r="CKY90" s="65"/>
      <c r="CKZ90" s="7"/>
      <c r="CLA90" s="100"/>
      <c r="CLB90" s="13"/>
      <c r="CLC90" s="13"/>
      <c r="CLD90" s="13"/>
      <c r="CLE90" s="13"/>
      <c r="CLF90" s="61"/>
      <c r="CLG90" s="47"/>
      <c r="CLH90" s="47"/>
      <c r="CLI90" s="65"/>
      <c r="CLJ90" s="47"/>
      <c r="CLK90" s="65"/>
      <c r="CLL90" s="65"/>
      <c r="CLM90" s="47"/>
      <c r="CLN90" s="788"/>
      <c r="CLO90" s="65"/>
      <c r="CLP90" s="65"/>
      <c r="CLQ90" s="47"/>
      <c r="CLR90" s="47"/>
      <c r="CLS90" s="47"/>
      <c r="CLT90" s="47"/>
      <c r="CLU90" s="505"/>
      <c r="CLV90" s="505"/>
      <c r="CLW90" s="140"/>
      <c r="CLX90" s="140"/>
      <c r="CLY90" s="65"/>
      <c r="CLZ90" s="65"/>
      <c r="CMA90" s="506"/>
      <c r="CMB90" s="65"/>
      <c r="CMC90" s="47"/>
      <c r="CMD90" s="47"/>
      <c r="CME90" s="47"/>
      <c r="CMF90" s="59"/>
      <c r="CMG90" s="506"/>
      <c r="CMH90" s="65"/>
      <c r="CMI90" s="7"/>
      <c r="CMJ90" s="100"/>
      <c r="CMK90" s="13"/>
      <c r="CML90" s="13"/>
      <c r="CMM90" s="13"/>
      <c r="CMN90" s="13"/>
      <c r="CMO90" s="61"/>
      <c r="CMP90" s="47"/>
      <c r="CMQ90" s="47"/>
      <c r="CMR90" s="65"/>
      <c r="CMS90" s="47"/>
      <c r="CMT90" s="65"/>
      <c r="CMU90" s="65"/>
      <c r="CMV90" s="47"/>
      <c r="CMW90" s="788"/>
      <c r="CMX90" s="65"/>
      <c r="CMY90" s="65"/>
      <c r="CMZ90" s="47"/>
      <c r="CNA90" s="47"/>
      <c r="CNB90" s="47"/>
      <c r="CNC90" s="47"/>
      <c r="CND90" s="505"/>
      <c r="CNE90" s="505"/>
      <c r="CNF90" s="140"/>
      <c r="CNG90" s="140"/>
      <c r="CNH90" s="65"/>
      <c r="CNI90" s="65"/>
      <c r="CNJ90" s="506"/>
      <c r="CNK90" s="65"/>
      <c r="CNL90" s="47"/>
      <c r="CNM90" s="47"/>
      <c r="CNN90" s="47"/>
      <c r="CNO90" s="59"/>
      <c r="CNP90" s="506"/>
      <c r="CNQ90" s="65"/>
      <c r="CNR90" s="7"/>
      <c r="CNS90" s="100"/>
      <c r="CNT90" s="13"/>
      <c r="CNU90" s="13"/>
      <c r="CNV90" s="13"/>
      <c r="CNW90" s="13"/>
      <c r="CNX90" s="61"/>
      <c r="CNY90" s="47"/>
      <c r="CNZ90" s="47"/>
      <c r="COA90" s="65"/>
      <c r="COB90" s="47"/>
      <c r="COC90" s="65"/>
      <c r="COD90" s="65"/>
      <c r="COE90" s="47"/>
      <c r="COF90" s="788"/>
      <c r="COG90" s="65"/>
      <c r="COH90" s="65"/>
      <c r="COI90" s="47"/>
      <c r="COJ90" s="47"/>
      <c r="COK90" s="47"/>
      <c r="COL90" s="47"/>
      <c r="COM90" s="505"/>
      <c r="CON90" s="505"/>
      <c r="COO90" s="140"/>
      <c r="COP90" s="140"/>
      <c r="COQ90" s="65"/>
      <c r="COR90" s="65"/>
      <c r="COS90" s="506"/>
      <c r="COT90" s="65"/>
      <c r="COU90" s="47"/>
      <c r="COV90" s="47"/>
      <c r="COW90" s="47"/>
      <c r="COX90" s="59"/>
      <c r="COY90" s="506"/>
      <c r="COZ90" s="65"/>
      <c r="CPA90" s="7"/>
      <c r="CPB90" s="100"/>
      <c r="CPC90" s="13"/>
      <c r="CPD90" s="13"/>
      <c r="CPE90" s="13"/>
      <c r="CPF90" s="13"/>
      <c r="CPG90" s="61"/>
      <c r="CPH90" s="47"/>
      <c r="CPI90" s="47"/>
      <c r="CPJ90" s="65"/>
      <c r="CPK90" s="47"/>
      <c r="CPL90" s="65"/>
      <c r="CPM90" s="65"/>
      <c r="CPN90" s="47"/>
      <c r="CPO90" s="788"/>
      <c r="CPP90" s="65"/>
      <c r="CPQ90" s="65"/>
      <c r="CPR90" s="47"/>
      <c r="CPS90" s="47"/>
      <c r="CPT90" s="47"/>
      <c r="CPU90" s="47"/>
      <c r="CPV90" s="505"/>
      <c r="CPW90" s="505"/>
      <c r="CPX90" s="140"/>
      <c r="CPY90" s="140"/>
      <c r="CPZ90" s="65"/>
      <c r="CQA90" s="65"/>
      <c r="CQB90" s="506"/>
      <c r="CQC90" s="65"/>
      <c r="CQD90" s="47"/>
      <c r="CQE90" s="47"/>
      <c r="CQF90" s="47"/>
      <c r="CQG90" s="59"/>
      <c r="CQH90" s="506"/>
      <c r="CQI90" s="65"/>
      <c r="CQJ90" s="7"/>
      <c r="CQK90" s="100"/>
      <c r="CQL90" s="13"/>
      <c r="CQM90" s="13"/>
      <c r="CQN90" s="13"/>
      <c r="CQO90" s="13"/>
      <c r="CQP90" s="61"/>
      <c r="CQQ90" s="47"/>
      <c r="CQR90" s="47"/>
      <c r="CQS90" s="65"/>
      <c r="CQT90" s="47"/>
      <c r="CQU90" s="65"/>
      <c r="CQV90" s="65"/>
      <c r="CQW90" s="47"/>
      <c r="CQX90" s="788"/>
      <c r="CQY90" s="65"/>
      <c r="CQZ90" s="65"/>
      <c r="CRA90" s="47"/>
      <c r="CRB90" s="47"/>
      <c r="CRC90" s="47"/>
      <c r="CRD90" s="47"/>
      <c r="CRE90" s="505"/>
      <c r="CRF90" s="505"/>
      <c r="CRG90" s="140"/>
      <c r="CRH90" s="140"/>
      <c r="CRI90" s="65"/>
      <c r="CRJ90" s="65"/>
      <c r="CRK90" s="506"/>
      <c r="CRL90" s="65"/>
      <c r="CRM90" s="47"/>
      <c r="CRN90" s="47"/>
      <c r="CRO90" s="47"/>
      <c r="CRP90" s="59"/>
      <c r="CRQ90" s="506"/>
      <c r="CRR90" s="65"/>
      <c r="CRS90" s="7"/>
      <c r="CRT90" s="100"/>
      <c r="CRU90" s="13"/>
      <c r="CRV90" s="13"/>
      <c r="CRW90" s="13"/>
      <c r="CRX90" s="13"/>
      <c r="CRY90" s="61"/>
      <c r="CRZ90" s="47"/>
      <c r="CSA90" s="47"/>
      <c r="CSB90" s="65"/>
      <c r="CSC90" s="47"/>
      <c r="CSD90" s="65"/>
      <c r="CSE90" s="65"/>
      <c r="CSF90" s="47"/>
      <c r="CSG90" s="788"/>
      <c r="CSH90" s="65"/>
      <c r="CSI90" s="65"/>
      <c r="CSJ90" s="47"/>
      <c r="CSK90" s="47"/>
      <c r="CSL90" s="47"/>
      <c r="CSM90" s="47"/>
      <c r="CSN90" s="505"/>
      <c r="CSO90" s="505"/>
      <c r="CSP90" s="140"/>
      <c r="CSQ90" s="140"/>
      <c r="CSR90" s="65"/>
      <c r="CSS90" s="65"/>
      <c r="CST90" s="506"/>
      <c r="CSU90" s="65"/>
      <c r="CSV90" s="47"/>
      <c r="CSW90" s="47"/>
      <c r="CSX90" s="47"/>
      <c r="CSY90" s="59"/>
      <c r="CSZ90" s="506"/>
      <c r="CTA90" s="65"/>
      <c r="CTB90" s="7"/>
      <c r="CTC90" s="100"/>
      <c r="CTD90" s="13"/>
      <c r="CTE90" s="13"/>
      <c r="CTF90" s="13"/>
      <c r="CTG90" s="13"/>
      <c r="CTH90" s="61"/>
      <c r="CTI90" s="47"/>
      <c r="CTJ90" s="47"/>
      <c r="CTK90" s="65"/>
      <c r="CTL90" s="47"/>
      <c r="CTM90" s="65"/>
      <c r="CTN90" s="65"/>
      <c r="CTO90" s="47"/>
      <c r="CTP90" s="788"/>
      <c r="CTQ90" s="65"/>
      <c r="CTR90" s="65"/>
      <c r="CTS90" s="47"/>
      <c r="CTT90" s="47"/>
      <c r="CTU90" s="47"/>
      <c r="CTV90" s="47"/>
      <c r="CTW90" s="505"/>
      <c r="CTX90" s="505"/>
      <c r="CTY90" s="140"/>
      <c r="CTZ90" s="140"/>
      <c r="CUA90" s="65"/>
      <c r="CUB90" s="65"/>
      <c r="CUC90" s="506"/>
      <c r="CUD90" s="65"/>
      <c r="CUE90" s="47"/>
      <c r="CUF90" s="47"/>
      <c r="CUG90" s="47"/>
      <c r="CUH90" s="59"/>
      <c r="CUI90" s="506"/>
      <c r="CUJ90" s="65"/>
      <c r="CUK90" s="7"/>
      <c r="CUL90" s="100"/>
      <c r="CUM90" s="13"/>
      <c r="CUN90" s="13"/>
      <c r="CUO90" s="13"/>
      <c r="CUP90" s="13"/>
      <c r="CUQ90" s="61"/>
      <c r="CUR90" s="47"/>
      <c r="CUS90" s="47"/>
      <c r="CUT90" s="65"/>
      <c r="CUU90" s="47"/>
      <c r="CUV90" s="65"/>
      <c r="CUW90" s="65"/>
      <c r="CUX90" s="47"/>
      <c r="CUY90" s="788"/>
      <c r="CUZ90" s="65"/>
      <c r="CVA90" s="65"/>
      <c r="CVB90" s="47"/>
      <c r="CVC90" s="47"/>
      <c r="CVD90" s="47"/>
      <c r="CVE90" s="47"/>
      <c r="CVF90" s="505"/>
      <c r="CVG90" s="505"/>
      <c r="CVH90" s="140"/>
      <c r="CVI90" s="140"/>
      <c r="CVJ90" s="65"/>
      <c r="CVK90" s="65"/>
      <c r="CVL90" s="506"/>
      <c r="CVM90" s="65"/>
      <c r="CVN90" s="47"/>
      <c r="CVO90" s="47"/>
      <c r="CVP90" s="47"/>
      <c r="CVQ90" s="59"/>
      <c r="CVR90" s="506"/>
      <c r="CVS90" s="65"/>
      <c r="CVT90" s="7"/>
      <c r="CVU90" s="100"/>
      <c r="CVV90" s="13"/>
      <c r="CVW90" s="13"/>
      <c r="CVX90" s="13"/>
      <c r="CVY90" s="13"/>
      <c r="CVZ90" s="61"/>
      <c r="CWA90" s="47"/>
      <c r="CWB90" s="47"/>
      <c r="CWC90" s="65"/>
      <c r="CWD90" s="47"/>
      <c r="CWE90" s="65"/>
      <c r="CWF90" s="65"/>
      <c r="CWG90" s="47"/>
      <c r="CWH90" s="788"/>
      <c r="CWI90" s="65"/>
      <c r="CWJ90" s="65"/>
      <c r="CWK90" s="47"/>
      <c r="CWL90" s="47"/>
      <c r="CWM90" s="47"/>
      <c r="CWN90" s="47"/>
      <c r="CWO90" s="505"/>
      <c r="CWP90" s="505"/>
      <c r="CWQ90" s="140"/>
      <c r="CWR90" s="140"/>
      <c r="CWS90" s="65"/>
      <c r="CWT90" s="65"/>
      <c r="CWU90" s="506"/>
      <c r="CWV90" s="65"/>
      <c r="CWW90" s="47"/>
      <c r="CWX90" s="47"/>
      <c r="CWY90" s="47"/>
      <c r="CWZ90" s="59"/>
      <c r="CXA90" s="506"/>
      <c r="CXB90" s="65"/>
      <c r="CXC90" s="7"/>
      <c r="CXD90" s="100"/>
      <c r="CXE90" s="13"/>
      <c r="CXF90" s="13"/>
      <c r="CXG90" s="13"/>
      <c r="CXH90" s="13"/>
      <c r="CXI90" s="61"/>
      <c r="CXJ90" s="47"/>
      <c r="CXK90" s="47"/>
      <c r="CXL90" s="65"/>
      <c r="CXM90" s="47"/>
      <c r="CXN90" s="65"/>
      <c r="CXO90" s="65"/>
      <c r="CXP90" s="47"/>
      <c r="CXQ90" s="788"/>
      <c r="CXR90" s="65"/>
      <c r="CXS90" s="65"/>
      <c r="CXT90" s="47"/>
      <c r="CXU90" s="47"/>
      <c r="CXV90" s="47"/>
      <c r="CXW90" s="47"/>
      <c r="CXX90" s="505"/>
      <c r="CXY90" s="505"/>
      <c r="CXZ90" s="140"/>
      <c r="CYA90" s="140"/>
      <c r="CYB90" s="65"/>
      <c r="CYC90" s="65"/>
      <c r="CYD90" s="506"/>
      <c r="CYE90" s="65"/>
      <c r="CYF90" s="47"/>
      <c r="CYG90" s="47"/>
      <c r="CYH90" s="47"/>
      <c r="CYI90" s="59"/>
      <c r="CYJ90" s="506"/>
      <c r="CYK90" s="65"/>
      <c r="CYL90" s="7"/>
      <c r="CYM90" s="100"/>
      <c r="CYN90" s="13"/>
      <c r="CYO90" s="13"/>
      <c r="CYP90" s="13"/>
      <c r="CYQ90" s="13"/>
      <c r="CYR90" s="61"/>
      <c r="CYS90" s="47"/>
      <c r="CYT90" s="47"/>
      <c r="CYU90" s="65"/>
      <c r="CYV90" s="47"/>
      <c r="CYW90" s="65"/>
      <c r="CYX90" s="65"/>
      <c r="CYY90" s="47"/>
      <c r="CYZ90" s="788"/>
      <c r="CZA90" s="65"/>
      <c r="CZB90" s="65"/>
      <c r="CZC90" s="47"/>
      <c r="CZD90" s="47"/>
      <c r="CZE90" s="47"/>
      <c r="CZF90" s="47"/>
      <c r="CZG90" s="505"/>
      <c r="CZH90" s="505"/>
      <c r="CZI90" s="140"/>
      <c r="CZJ90" s="140"/>
      <c r="CZK90" s="65"/>
      <c r="CZL90" s="65"/>
      <c r="CZM90" s="506"/>
      <c r="CZN90" s="65"/>
      <c r="CZO90" s="47"/>
      <c r="CZP90" s="47"/>
      <c r="CZQ90" s="47"/>
      <c r="CZR90" s="59"/>
      <c r="CZS90" s="506"/>
      <c r="CZT90" s="65"/>
      <c r="CZU90" s="7"/>
      <c r="CZV90" s="100"/>
      <c r="CZW90" s="13"/>
      <c r="CZX90" s="13"/>
      <c r="CZY90" s="13"/>
      <c r="CZZ90" s="13"/>
      <c r="DAA90" s="61"/>
      <c r="DAB90" s="47"/>
      <c r="DAC90" s="47"/>
      <c r="DAD90" s="65"/>
      <c r="DAE90" s="47"/>
      <c r="DAF90" s="65"/>
      <c r="DAG90" s="65"/>
      <c r="DAH90" s="47"/>
      <c r="DAI90" s="788"/>
      <c r="DAJ90" s="65"/>
      <c r="DAK90" s="65"/>
      <c r="DAL90" s="47"/>
      <c r="DAM90" s="47"/>
      <c r="DAN90" s="47"/>
      <c r="DAO90" s="47"/>
      <c r="DAP90" s="505"/>
      <c r="DAQ90" s="505"/>
      <c r="DAR90" s="140"/>
      <c r="DAS90" s="140"/>
      <c r="DAT90" s="65"/>
      <c r="DAU90" s="65"/>
      <c r="DAV90" s="506"/>
      <c r="DAW90" s="65"/>
      <c r="DAX90" s="47"/>
      <c r="DAY90" s="47"/>
      <c r="DAZ90" s="47"/>
      <c r="DBA90" s="59"/>
      <c r="DBB90" s="506"/>
      <c r="DBC90" s="65"/>
      <c r="DBD90" s="7"/>
      <c r="DBE90" s="100"/>
      <c r="DBF90" s="13"/>
      <c r="DBG90" s="13"/>
      <c r="DBH90" s="13"/>
      <c r="DBI90" s="13"/>
      <c r="DBJ90" s="61"/>
      <c r="DBK90" s="47"/>
      <c r="DBL90" s="47"/>
      <c r="DBM90" s="65"/>
      <c r="DBN90" s="47"/>
      <c r="DBO90" s="65"/>
      <c r="DBP90" s="65"/>
      <c r="DBQ90" s="47"/>
      <c r="DBR90" s="788"/>
      <c r="DBS90" s="65"/>
      <c r="DBT90" s="65"/>
      <c r="DBU90" s="47"/>
      <c r="DBV90" s="47"/>
      <c r="DBW90" s="47"/>
      <c r="DBX90" s="47"/>
      <c r="DBY90" s="505"/>
      <c r="DBZ90" s="505"/>
      <c r="DCA90" s="140"/>
      <c r="DCB90" s="140"/>
      <c r="DCC90" s="65"/>
      <c r="DCD90" s="65"/>
      <c r="DCE90" s="506"/>
      <c r="DCF90" s="65"/>
      <c r="DCG90" s="47"/>
      <c r="DCH90" s="47"/>
      <c r="DCI90" s="47"/>
      <c r="DCJ90" s="59"/>
      <c r="DCK90" s="506"/>
      <c r="DCL90" s="65"/>
      <c r="DCM90" s="7"/>
      <c r="DCN90" s="100"/>
      <c r="DCO90" s="13"/>
      <c r="DCP90" s="13"/>
      <c r="DCQ90" s="13"/>
      <c r="DCR90" s="13"/>
      <c r="DCS90" s="61"/>
      <c r="DCT90" s="47"/>
      <c r="DCU90" s="47"/>
      <c r="DCV90" s="65"/>
      <c r="DCW90" s="47"/>
      <c r="DCX90" s="65"/>
      <c r="DCY90" s="65"/>
      <c r="DCZ90" s="47"/>
      <c r="DDA90" s="788"/>
      <c r="DDB90" s="65"/>
      <c r="DDC90" s="65"/>
      <c r="DDD90" s="47"/>
      <c r="DDE90" s="47"/>
      <c r="DDF90" s="47"/>
      <c r="DDG90" s="47"/>
      <c r="DDH90" s="505"/>
      <c r="DDI90" s="505"/>
      <c r="DDJ90" s="140"/>
      <c r="DDK90" s="140"/>
      <c r="DDL90" s="65"/>
      <c r="DDM90" s="65"/>
      <c r="DDN90" s="506"/>
      <c r="DDO90" s="65"/>
      <c r="DDP90" s="47"/>
      <c r="DDQ90" s="47"/>
      <c r="DDR90" s="47"/>
      <c r="DDS90" s="59"/>
      <c r="DDT90" s="506"/>
      <c r="DDU90" s="65"/>
      <c r="DDV90" s="7"/>
      <c r="DDW90" s="100"/>
      <c r="DDX90" s="13"/>
      <c r="DDY90" s="13"/>
      <c r="DDZ90" s="13"/>
      <c r="DEA90" s="13"/>
      <c r="DEB90" s="61"/>
      <c r="DEC90" s="47"/>
      <c r="DED90" s="47"/>
      <c r="DEE90" s="65"/>
      <c r="DEF90" s="47"/>
      <c r="DEG90" s="65"/>
      <c r="DEH90" s="65"/>
      <c r="DEI90" s="47"/>
      <c r="DEJ90" s="788"/>
      <c r="DEK90" s="65"/>
      <c r="DEL90" s="65"/>
      <c r="DEM90" s="47"/>
      <c r="DEN90" s="47"/>
      <c r="DEO90" s="47"/>
      <c r="DEP90" s="47"/>
      <c r="DEQ90" s="505"/>
      <c r="DER90" s="505"/>
      <c r="DES90" s="140"/>
      <c r="DET90" s="140"/>
      <c r="DEU90" s="65"/>
      <c r="DEV90" s="65"/>
      <c r="DEW90" s="506"/>
      <c r="DEX90" s="65"/>
      <c r="DEY90" s="47"/>
      <c r="DEZ90" s="47"/>
      <c r="DFA90" s="47"/>
      <c r="DFB90" s="59"/>
      <c r="DFC90" s="506"/>
      <c r="DFD90" s="65"/>
      <c r="DFE90" s="7"/>
      <c r="DFF90" s="100"/>
      <c r="DFG90" s="13"/>
      <c r="DFH90" s="13"/>
      <c r="DFI90" s="13"/>
      <c r="DFJ90" s="13"/>
      <c r="DFK90" s="61"/>
      <c r="DFL90" s="47"/>
      <c r="DFM90" s="47"/>
      <c r="DFN90" s="65"/>
      <c r="DFO90" s="47"/>
      <c r="DFP90" s="65"/>
      <c r="DFQ90" s="65"/>
      <c r="DFR90" s="47"/>
      <c r="DFS90" s="788"/>
      <c r="DFT90" s="65"/>
      <c r="DFU90" s="65"/>
      <c r="DFV90" s="47"/>
      <c r="DFW90" s="47"/>
      <c r="DFX90" s="47"/>
      <c r="DFY90" s="47"/>
      <c r="DFZ90" s="505"/>
      <c r="DGA90" s="505"/>
      <c r="DGB90" s="140"/>
      <c r="DGC90" s="140"/>
      <c r="DGD90" s="65"/>
      <c r="DGE90" s="65"/>
      <c r="DGF90" s="506"/>
      <c r="DGG90" s="65"/>
      <c r="DGH90" s="47"/>
      <c r="DGI90" s="47"/>
      <c r="DGJ90" s="47"/>
      <c r="DGK90" s="59"/>
      <c r="DGL90" s="506"/>
      <c r="DGM90" s="65"/>
      <c r="DGN90" s="7"/>
      <c r="DGO90" s="100"/>
      <c r="DGP90" s="13"/>
      <c r="DGQ90" s="13"/>
      <c r="DGR90" s="13"/>
      <c r="DGS90" s="13"/>
      <c r="DGT90" s="61"/>
      <c r="DGU90" s="47"/>
      <c r="DGV90" s="47"/>
      <c r="DGW90" s="65"/>
      <c r="DGX90" s="47"/>
      <c r="DGY90" s="65"/>
      <c r="DGZ90" s="65"/>
      <c r="DHA90" s="47"/>
      <c r="DHB90" s="788"/>
      <c r="DHC90" s="65"/>
      <c r="DHD90" s="65"/>
      <c r="DHE90" s="47"/>
      <c r="DHF90" s="47"/>
      <c r="DHG90" s="47"/>
      <c r="DHH90" s="47"/>
      <c r="DHI90" s="505"/>
      <c r="DHJ90" s="505"/>
      <c r="DHK90" s="140"/>
      <c r="DHL90" s="140"/>
      <c r="DHM90" s="65"/>
      <c r="DHN90" s="65"/>
      <c r="DHO90" s="506"/>
      <c r="DHP90" s="65"/>
      <c r="DHQ90" s="47"/>
      <c r="DHR90" s="47"/>
      <c r="DHS90" s="47"/>
      <c r="DHT90" s="59"/>
      <c r="DHU90" s="506"/>
      <c r="DHV90" s="65"/>
      <c r="DHW90" s="7"/>
      <c r="DHX90" s="100"/>
      <c r="DHY90" s="13"/>
      <c r="DHZ90" s="13"/>
      <c r="DIA90" s="13"/>
      <c r="DIB90" s="13"/>
      <c r="DIC90" s="61"/>
      <c r="DID90" s="47"/>
      <c r="DIE90" s="47"/>
      <c r="DIF90" s="65"/>
      <c r="DIG90" s="47"/>
      <c r="DIH90" s="65"/>
      <c r="DII90" s="65"/>
      <c r="DIJ90" s="47"/>
      <c r="DIK90" s="788"/>
      <c r="DIL90" s="65"/>
      <c r="DIM90" s="65"/>
      <c r="DIN90" s="47"/>
      <c r="DIO90" s="47"/>
      <c r="DIP90" s="47"/>
      <c r="DIQ90" s="47"/>
      <c r="DIR90" s="505"/>
      <c r="DIS90" s="505"/>
      <c r="DIT90" s="140"/>
      <c r="DIU90" s="140"/>
      <c r="DIV90" s="65"/>
      <c r="DIW90" s="65"/>
      <c r="DIX90" s="506"/>
      <c r="DIY90" s="65"/>
      <c r="DIZ90" s="47"/>
      <c r="DJA90" s="47"/>
      <c r="DJB90" s="47"/>
      <c r="DJC90" s="59"/>
      <c r="DJD90" s="506"/>
      <c r="DJE90" s="65"/>
      <c r="DJF90" s="7"/>
      <c r="DJG90" s="100"/>
      <c r="DJH90" s="13"/>
      <c r="DJI90" s="13"/>
      <c r="DJJ90" s="13"/>
      <c r="DJK90" s="13"/>
      <c r="DJL90" s="61"/>
      <c r="DJM90" s="47"/>
      <c r="DJN90" s="47"/>
      <c r="DJO90" s="65"/>
      <c r="DJP90" s="47"/>
      <c r="DJQ90" s="65"/>
      <c r="DJR90" s="65"/>
      <c r="DJS90" s="47"/>
      <c r="DJT90" s="788"/>
      <c r="DJU90" s="65"/>
      <c r="DJV90" s="65"/>
      <c r="DJW90" s="47"/>
      <c r="DJX90" s="47"/>
      <c r="DJY90" s="47"/>
      <c r="DJZ90" s="47"/>
      <c r="DKA90" s="505"/>
      <c r="DKB90" s="505"/>
      <c r="DKC90" s="140"/>
      <c r="DKD90" s="140"/>
      <c r="DKE90" s="65"/>
      <c r="DKF90" s="65"/>
      <c r="DKG90" s="506"/>
      <c r="DKH90" s="65"/>
      <c r="DKI90" s="47"/>
      <c r="DKJ90" s="47"/>
      <c r="DKK90" s="47"/>
      <c r="DKL90" s="59"/>
      <c r="DKM90" s="506"/>
      <c r="DKN90" s="65"/>
      <c r="DKO90" s="7"/>
      <c r="DKP90" s="100"/>
      <c r="DKQ90" s="13"/>
      <c r="DKR90" s="13"/>
      <c r="DKS90" s="13"/>
      <c r="DKT90" s="13"/>
      <c r="DKU90" s="61"/>
      <c r="DKV90" s="47"/>
      <c r="DKW90" s="47"/>
      <c r="DKX90" s="65"/>
      <c r="DKY90" s="47"/>
      <c r="DKZ90" s="65"/>
      <c r="DLA90" s="65"/>
      <c r="DLB90" s="47"/>
      <c r="DLC90" s="788"/>
      <c r="DLD90" s="65"/>
      <c r="DLE90" s="65"/>
      <c r="DLF90" s="47"/>
      <c r="DLG90" s="47"/>
      <c r="DLH90" s="47"/>
      <c r="DLI90" s="47"/>
      <c r="DLJ90" s="505"/>
      <c r="DLK90" s="505"/>
      <c r="DLL90" s="140"/>
      <c r="DLM90" s="140"/>
      <c r="DLN90" s="65"/>
      <c r="DLO90" s="65"/>
      <c r="DLP90" s="506"/>
      <c r="DLQ90" s="65"/>
      <c r="DLR90" s="47"/>
      <c r="DLS90" s="47"/>
      <c r="DLT90" s="47"/>
      <c r="DLU90" s="59"/>
      <c r="DLV90" s="506"/>
      <c r="DLW90" s="65"/>
      <c r="DLX90" s="7"/>
      <c r="DLY90" s="100"/>
      <c r="DLZ90" s="13"/>
      <c r="DMA90" s="13"/>
      <c r="DMB90" s="13"/>
      <c r="DMC90" s="13"/>
      <c r="DMD90" s="61"/>
      <c r="DME90" s="47"/>
      <c r="DMF90" s="47"/>
      <c r="DMG90" s="65"/>
      <c r="DMH90" s="47"/>
      <c r="DMI90" s="65"/>
      <c r="DMJ90" s="65"/>
      <c r="DMK90" s="47"/>
      <c r="DML90" s="788"/>
      <c r="DMM90" s="65"/>
      <c r="DMN90" s="65"/>
      <c r="DMO90" s="47"/>
      <c r="DMP90" s="47"/>
      <c r="DMQ90" s="47"/>
      <c r="DMR90" s="47"/>
      <c r="DMS90" s="505"/>
      <c r="DMT90" s="505"/>
      <c r="DMU90" s="140"/>
      <c r="DMV90" s="140"/>
      <c r="DMW90" s="65"/>
      <c r="DMX90" s="65"/>
      <c r="DMY90" s="506"/>
      <c r="DMZ90" s="65"/>
      <c r="DNA90" s="47"/>
      <c r="DNB90" s="47"/>
      <c r="DNC90" s="47"/>
      <c r="DND90" s="59"/>
      <c r="DNE90" s="506"/>
      <c r="DNF90" s="65"/>
      <c r="DNG90" s="7"/>
      <c r="DNH90" s="100"/>
      <c r="DNI90" s="13"/>
      <c r="DNJ90" s="13"/>
      <c r="DNK90" s="13"/>
      <c r="DNL90" s="13"/>
      <c r="DNM90" s="61"/>
      <c r="DNN90" s="47"/>
      <c r="DNO90" s="47"/>
      <c r="DNP90" s="65"/>
      <c r="DNQ90" s="47"/>
      <c r="DNR90" s="65"/>
      <c r="DNS90" s="65"/>
      <c r="DNT90" s="47"/>
      <c r="DNU90" s="788"/>
      <c r="DNV90" s="65"/>
      <c r="DNW90" s="65"/>
      <c r="DNX90" s="47"/>
      <c r="DNY90" s="47"/>
      <c r="DNZ90" s="47"/>
      <c r="DOA90" s="47"/>
      <c r="DOB90" s="505"/>
      <c r="DOC90" s="505"/>
      <c r="DOD90" s="140"/>
      <c r="DOE90" s="140"/>
      <c r="DOF90" s="65"/>
      <c r="DOG90" s="65"/>
      <c r="DOH90" s="506"/>
      <c r="DOI90" s="65"/>
      <c r="DOJ90" s="47"/>
      <c r="DOK90" s="47"/>
      <c r="DOL90" s="47"/>
      <c r="DOM90" s="59"/>
      <c r="DON90" s="506"/>
      <c r="DOO90" s="65"/>
      <c r="DOP90" s="7"/>
      <c r="DOQ90" s="100"/>
      <c r="DOR90" s="13"/>
      <c r="DOS90" s="13"/>
      <c r="DOT90" s="13"/>
      <c r="DOU90" s="13"/>
      <c r="DOV90" s="61"/>
      <c r="DOW90" s="47"/>
      <c r="DOX90" s="47"/>
      <c r="DOY90" s="65"/>
      <c r="DOZ90" s="47"/>
      <c r="DPA90" s="65"/>
      <c r="DPB90" s="65"/>
      <c r="DPC90" s="47"/>
      <c r="DPD90" s="788"/>
      <c r="DPE90" s="65"/>
      <c r="DPF90" s="65"/>
      <c r="DPG90" s="47"/>
      <c r="DPH90" s="47"/>
      <c r="DPI90" s="47"/>
      <c r="DPJ90" s="47"/>
      <c r="DPK90" s="505"/>
      <c r="DPL90" s="505"/>
      <c r="DPM90" s="140"/>
      <c r="DPN90" s="140"/>
      <c r="DPO90" s="65"/>
      <c r="DPP90" s="65"/>
      <c r="DPQ90" s="506"/>
      <c r="DPR90" s="65"/>
      <c r="DPS90" s="47"/>
      <c r="DPT90" s="47"/>
      <c r="DPU90" s="47"/>
      <c r="DPV90" s="59"/>
      <c r="DPW90" s="506"/>
      <c r="DPX90" s="65"/>
      <c r="DPY90" s="7"/>
      <c r="DPZ90" s="100"/>
      <c r="DQA90" s="13"/>
      <c r="DQB90" s="13"/>
      <c r="DQC90" s="13"/>
      <c r="DQD90" s="13"/>
      <c r="DQE90" s="61"/>
      <c r="DQF90" s="47"/>
      <c r="DQG90" s="47"/>
      <c r="DQH90" s="65"/>
      <c r="DQI90" s="47"/>
      <c r="DQJ90" s="65"/>
      <c r="DQK90" s="65"/>
      <c r="DQL90" s="47"/>
      <c r="DQM90" s="788"/>
      <c r="DQN90" s="65"/>
      <c r="DQO90" s="65"/>
      <c r="DQP90" s="47"/>
      <c r="DQQ90" s="47"/>
      <c r="DQR90" s="47"/>
      <c r="DQS90" s="47"/>
      <c r="DQT90" s="505"/>
      <c r="DQU90" s="505"/>
      <c r="DQV90" s="140"/>
      <c r="DQW90" s="140"/>
      <c r="DQX90" s="65"/>
      <c r="DQY90" s="65"/>
      <c r="DQZ90" s="506"/>
      <c r="DRA90" s="65"/>
      <c r="DRB90" s="47"/>
      <c r="DRC90" s="47"/>
      <c r="DRD90" s="47"/>
      <c r="DRE90" s="59"/>
      <c r="DRF90" s="506"/>
      <c r="DRG90" s="65"/>
      <c r="DRH90" s="7"/>
      <c r="DRI90" s="100"/>
      <c r="DRJ90" s="13"/>
      <c r="DRK90" s="13"/>
      <c r="DRL90" s="13"/>
      <c r="DRM90" s="13"/>
      <c r="DRN90" s="61"/>
      <c r="DRO90" s="47"/>
      <c r="DRP90" s="47"/>
      <c r="DRQ90" s="65"/>
      <c r="DRR90" s="47"/>
      <c r="DRS90" s="65"/>
      <c r="DRT90" s="65"/>
      <c r="DRU90" s="47"/>
      <c r="DRV90" s="788"/>
      <c r="DRW90" s="65"/>
      <c r="DRX90" s="65"/>
      <c r="DRY90" s="47"/>
      <c r="DRZ90" s="47"/>
      <c r="DSA90" s="47"/>
      <c r="DSB90" s="47"/>
      <c r="DSC90" s="505"/>
      <c r="DSD90" s="505"/>
      <c r="DSE90" s="140"/>
      <c r="DSF90" s="140"/>
      <c r="DSG90" s="65"/>
      <c r="DSH90" s="65"/>
      <c r="DSI90" s="506"/>
      <c r="DSJ90" s="65"/>
      <c r="DSK90" s="47"/>
      <c r="DSL90" s="47"/>
      <c r="DSM90" s="47"/>
      <c r="DSN90" s="59"/>
      <c r="DSO90" s="506"/>
      <c r="DSP90" s="65"/>
      <c r="DSQ90" s="7"/>
      <c r="DSR90" s="100"/>
      <c r="DSS90" s="13"/>
      <c r="DST90" s="13"/>
      <c r="DSU90" s="13"/>
      <c r="DSV90" s="13"/>
      <c r="DSW90" s="61"/>
      <c r="DSX90" s="47"/>
      <c r="DSY90" s="47"/>
      <c r="DSZ90" s="65"/>
      <c r="DTA90" s="47"/>
      <c r="DTB90" s="65"/>
      <c r="DTC90" s="65"/>
      <c r="DTD90" s="47"/>
      <c r="DTE90" s="788"/>
      <c r="DTF90" s="65"/>
      <c r="DTG90" s="65"/>
      <c r="DTH90" s="47"/>
      <c r="DTI90" s="47"/>
      <c r="DTJ90" s="47"/>
      <c r="DTK90" s="47"/>
      <c r="DTL90" s="505"/>
      <c r="DTM90" s="505"/>
      <c r="DTN90" s="140"/>
      <c r="DTO90" s="140"/>
      <c r="DTP90" s="65"/>
      <c r="DTQ90" s="65"/>
      <c r="DTR90" s="506"/>
      <c r="DTS90" s="65"/>
      <c r="DTT90" s="47"/>
      <c r="DTU90" s="47"/>
      <c r="DTV90" s="47"/>
      <c r="DTW90" s="59"/>
      <c r="DTX90" s="506"/>
      <c r="DTY90" s="65"/>
      <c r="DTZ90" s="7"/>
      <c r="DUA90" s="100"/>
      <c r="DUB90" s="13"/>
      <c r="DUC90" s="13"/>
      <c r="DUD90" s="13"/>
      <c r="DUE90" s="13"/>
      <c r="DUF90" s="61"/>
      <c r="DUG90" s="47"/>
      <c r="DUH90" s="47"/>
      <c r="DUI90" s="65"/>
      <c r="DUJ90" s="47"/>
      <c r="DUK90" s="65"/>
      <c r="DUL90" s="65"/>
      <c r="DUM90" s="47"/>
      <c r="DUN90" s="788"/>
      <c r="DUO90" s="65"/>
      <c r="DUP90" s="65"/>
      <c r="DUQ90" s="47"/>
      <c r="DUR90" s="47"/>
      <c r="DUS90" s="47"/>
      <c r="DUT90" s="47"/>
      <c r="DUU90" s="505"/>
      <c r="DUV90" s="505"/>
      <c r="DUW90" s="140"/>
      <c r="DUX90" s="140"/>
      <c r="DUY90" s="65"/>
      <c r="DUZ90" s="65"/>
      <c r="DVA90" s="506"/>
      <c r="DVB90" s="65"/>
      <c r="DVC90" s="47"/>
      <c r="DVD90" s="47"/>
      <c r="DVE90" s="47"/>
      <c r="DVF90" s="59"/>
      <c r="DVG90" s="506"/>
      <c r="DVH90" s="65"/>
      <c r="DVI90" s="7"/>
      <c r="DVJ90" s="100"/>
      <c r="DVK90" s="13"/>
      <c r="DVL90" s="13"/>
      <c r="DVM90" s="13"/>
      <c r="DVN90" s="13"/>
      <c r="DVO90" s="61"/>
      <c r="DVP90" s="47"/>
      <c r="DVQ90" s="47"/>
      <c r="DVR90" s="65"/>
      <c r="DVS90" s="47"/>
      <c r="DVT90" s="65"/>
      <c r="DVU90" s="65"/>
      <c r="DVV90" s="47"/>
      <c r="DVW90" s="788"/>
      <c r="DVX90" s="65"/>
      <c r="DVY90" s="65"/>
      <c r="DVZ90" s="47"/>
      <c r="DWA90" s="47"/>
      <c r="DWB90" s="47"/>
      <c r="DWC90" s="47"/>
      <c r="DWD90" s="505"/>
      <c r="DWE90" s="505"/>
      <c r="DWF90" s="140"/>
      <c r="DWG90" s="140"/>
      <c r="DWH90" s="65"/>
      <c r="DWI90" s="65"/>
      <c r="DWJ90" s="506"/>
      <c r="DWK90" s="65"/>
      <c r="DWL90" s="47"/>
      <c r="DWM90" s="47"/>
      <c r="DWN90" s="47"/>
      <c r="DWO90" s="59"/>
      <c r="DWP90" s="506"/>
      <c r="DWQ90" s="65"/>
      <c r="DWR90" s="7"/>
      <c r="DWS90" s="100"/>
      <c r="DWT90" s="13"/>
      <c r="DWU90" s="13"/>
      <c r="DWV90" s="13"/>
      <c r="DWW90" s="13"/>
      <c r="DWX90" s="61"/>
      <c r="DWY90" s="47"/>
      <c r="DWZ90" s="47"/>
      <c r="DXA90" s="65"/>
      <c r="DXB90" s="47"/>
      <c r="DXC90" s="65"/>
      <c r="DXD90" s="65"/>
      <c r="DXE90" s="47"/>
      <c r="DXF90" s="788"/>
      <c r="DXG90" s="65"/>
      <c r="DXH90" s="65"/>
      <c r="DXI90" s="47"/>
      <c r="DXJ90" s="47"/>
      <c r="DXK90" s="47"/>
      <c r="DXL90" s="47"/>
      <c r="DXM90" s="505"/>
      <c r="DXN90" s="505"/>
      <c r="DXO90" s="140"/>
      <c r="DXP90" s="140"/>
      <c r="DXQ90" s="65"/>
      <c r="DXR90" s="65"/>
      <c r="DXS90" s="506"/>
      <c r="DXT90" s="65"/>
      <c r="DXU90" s="47"/>
      <c r="DXV90" s="47"/>
      <c r="DXW90" s="47"/>
      <c r="DXX90" s="59"/>
      <c r="DXY90" s="506"/>
      <c r="DXZ90" s="65"/>
      <c r="DYA90" s="7"/>
      <c r="DYB90" s="100"/>
      <c r="DYC90" s="13"/>
      <c r="DYD90" s="13"/>
      <c r="DYE90" s="13"/>
      <c r="DYF90" s="13"/>
      <c r="DYG90" s="61"/>
      <c r="DYH90" s="47"/>
      <c r="DYI90" s="47"/>
      <c r="DYJ90" s="65"/>
      <c r="DYK90" s="47"/>
      <c r="DYL90" s="65"/>
      <c r="DYM90" s="65"/>
      <c r="DYN90" s="47"/>
      <c r="DYO90" s="788"/>
      <c r="DYP90" s="65"/>
      <c r="DYQ90" s="65"/>
      <c r="DYR90" s="47"/>
      <c r="DYS90" s="47"/>
      <c r="DYT90" s="47"/>
      <c r="DYU90" s="47"/>
      <c r="DYV90" s="505"/>
      <c r="DYW90" s="505"/>
      <c r="DYX90" s="140"/>
      <c r="DYY90" s="140"/>
      <c r="DYZ90" s="65"/>
      <c r="DZA90" s="65"/>
      <c r="DZB90" s="506"/>
      <c r="DZC90" s="65"/>
      <c r="DZD90" s="47"/>
      <c r="DZE90" s="47"/>
      <c r="DZF90" s="47"/>
      <c r="DZG90" s="59"/>
      <c r="DZH90" s="506"/>
      <c r="DZI90" s="65"/>
      <c r="DZJ90" s="7"/>
      <c r="DZK90" s="100"/>
      <c r="DZL90" s="13"/>
      <c r="DZM90" s="13"/>
      <c r="DZN90" s="13"/>
      <c r="DZO90" s="13"/>
      <c r="DZP90" s="61"/>
      <c r="DZQ90" s="47"/>
      <c r="DZR90" s="47"/>
      <c r="DZS90" s="65"/>
      <c r="DZT90" s="47"/>
      <c r="DZU90" s="65"/>
      <c r="DZV90" s="65"/>
      <c r="DZW90" s="47"/>
      <c r="DZX90" s="788"/>
      <c r="DZY90" s="65"/>
      <c r="DZZ90" s="65"/>
      <c r="EAA90" s="47"/>
      <c r="EAB90" s="47"/>
      <c r="EAC90" s="47"/>
      <c r="EAD90" s="47"/>
      <c r="EAE90" s="505"/>
      <c r="EAF90" s="505"/>
      <c r="EAG90" s="140"/>
      <c r="EAH90" s="140"/>
      <c r="EAI90" s="65"/>
      <c r="EAJ90" s="65"/>
      <c r="EAK90" s="506"/>
      <c r="EAL90" s="65"/>
      <c r="EAM90" s="47"/>
      <c r="EAN90" s="47"/>
      <c r="EAO90" s="47"/>
      <c r="EAP90" s="59"/>
      <c r="EAQ90" s="506"/>
      <c r="EAR90" s="65"/>
      <c r="EAS90" s="7"/>
      <c r="EAT90" s="100"/>
      <c r="EAU90" s="13"/>
      <c r="EAV90" s="13"/>
      <c r="EAW90" s="13"/>
      <c r="EAX90" s="13"/>
      <c r="EAY90" s="61"/>
      <c r="EAZ90" s="47"/>
      <c r="EBA90" s="47"/>
      <c r="EBB90" s="65"/>
      <c r="EBC90" s="47"/>
      <c r="EBD90" s="65"/>
      <c r="EBE90" s="65"/>
      <c r="EBF90" s="47"/>
      <c r="EBG90" s="788"/>
      <c r="EBH90" s="65"/>
      <c r="EBI90" s="65"/>
      <c r="EBJ90" s="47"/>
      <c r="EBK90" s="47"/>
      <c r="EBL90" s="47"/>
      <c r="EBM90" s="47"/>
      <c r="EBN90" s="505"/>
      <c r="EBO90" s="505"/>
      <c r="EBP90" s="140"/>
      <c r="EBQ90" s="140"/>
      <c r="EBR90" s="65"/>
      <c r="EBS90" s="65"/>
      <c r="EBT90" s="506"/>
      <c r="EBU90" s="65"/>
      <c r="EBV90" s="47"/>
      <c r="EBW90" s="47"/>
      <c r="EBX90" s="47"/>
      <c r="EBY90" s="59"/>
      <c r="EBZ90" s="506"/>
      <c r="ECA90" s="65"/>
      <c r="ECB90" s="7"/>
      <c r="ECC90" s="100"/>
      <c r="ECD90" s="13"/>
      <c r="ECE90" s="13"/>
      <c r="ECF90" s="13"/>
      <c r="ECG90" s="13"/>
      <c r="ECH90" s="61"/>
      <c r="ECI90" s="47"/>
      <c r="ECJ90" s="47"/>
      <c r="ECK90" s="65"/>
      <c r="ECL90" s="47"/>
      <c r="ECM90" s="65"/>
      <c r="ECN90" s="65"/>
      <c r="ECO90" s="47"/>
      <c r="ECP90" s="788"/>
      <c r="ECQ90" s="65"/>
      <c r="ECR90" s="65"/>
      <c r="ECS90" s="47"/>
      <c r="ECT90" s="47"/>
      <c r="ECU90" s="47"/>
      <c r="ECV90" s="47"/>
      <c r="ECW90" s="505"/>
      <c r="ECX90" s="505"/>
      <c r="ECY90" s="140"/>
      <c r="ECZ90" s="140"/>
      <c r="EDA90" s="65"/>
      <c r="EDB90" s="65"/>
      <c r="EDC90" s="506"/>
      <c r="EDD90" s="65"/>
      <c r="EDE90" s="47"/>
      <c r="EDF90" s="47"/>
      <c r="EDG90" s="47"/>
      <c r="EDH90" s="59"/>
      <c r="EDI90" s="506"/>
      <c r="EDJ90" s="65"/>
      <c r="EDK90" s="7"/>
      <c r="EDL90" s="100"/>
      <c r="EDM90" s="13"/>
      <c r="EDN90" s="13"/>
      <c r="EDO90" s="13"/>
      <c r="EDP90" s="13"/>
      <c r="EDQ90" s="61"/>
      <c r="EDR90" s="47"/>
      <c r="EDS90" s="47"/>
      <c r="EDT90" s="65"/>
      <c r="EDU90" s="47"/>
      <c r="EDV90" s="65"/>
      <c r="EDW90" s="65"/>
      <c r="EDX90" s="47"/>
      <c r="EDY90" s="788"/>
      <c r="EDZ90" s="65"/>
      <c r="EEA90" s="65"/>
      <c r="EEB90" s="47"/>
      <c r="EEC90" s="47"/>
      <c r="EED90" s="47"/>
      <c r="EEE90" s="47"/>
      <c r="EEF90" s="505"/>
      <c r="EEG90" s="505"/>
      <c r="EEH90" s="140"/>
      <c r="EEI90" s="140"/>
      <c r="EEJ90" s="65"/>
      <c r="EEK90" s="65"/>
      <c r="EEL90" s="506"/>
      <c r="EEM90" s="65"/>
      <c r="EEN90" s="47"/>
      <c r="EEO90" s="47"/>
      <c r="EEP90" s="47"/>
      <c r="EEQ90" s="59"/>
      <c r="EER90" s="506"/>
      <c r="EES90" s="65"/>
      <c r="EET90" s="7"/>
      <c r="EEU90" s="100"/>
      <c r="EEV90" s="13"/>
      <c r="EEW90" s="13"/>
      <c r="EEX90" s="13"/>
      <c r="EEY90" s="13"/>
      <c r="EEZ90" s="61"/>
      <c r="EFA90" s="47"/>
      <c r="EFB90" s="47"/>
      <c r="EFC90" s="65"/>
      <c r="EFD90" s="47"/>
      <c r="EFE90" s="65"/>
      <c r="EFF90" s="65"/>
      <c r="EFG90" s="47"/>
      <c r="EFH90" s="788"/>
      <c r="EFI90" s="65"/>
      <c r="EFJ90" s="65"/>
      <c r="EFK90" s="47"/>
      <c r="EFL90" s="47"/>
      <c r="EFM90" s="47"/>
      <c r="EFN90" s="47"/>
      <c r="EFO90" s="505"/>
      <c r="EFP90" s="505"/>
      <c r="EFQ90" s="140"/>
      <c r="EFR90" s="140"/>
      <c r="EFS90" s="65"/>
      <c r="EFT90" s="65"/>
      <c r="EFU90" s="506"/>
      <c r="EFV90" s="65"/>
      <c r="EFW90" s="47"/>
      <c r="EFX90" s="47"/>
      <c r="EFY90" s="47"/>
      <c r="EFZ90" s="59"/>
      <c r="EGA90" s="506"/>
      <c r="EGB90" s="65"/>
      <c r="EGC90" s="7"/>
      <c r="EGD90" s="100"/>
      <c r="EGE90" s="13"/>
      <c r="EGF90" s="13"/>
      <c r="EGG90" s="13"/>
      <c r="EGH90" s="13"/>
      <c r="EGI90" s="61"/>
      <c r="EGJ90" s="47"/>
      <c r="EGK90" s="47"/>
      <c r="EGL90" s="65"/>
      <c r="EGM90" s="47"/>
      <c r="EGN90" s="65"/>
      <c r="EGO90" s="65"/>
      <c r="EGP90" s="47"/>
      <c r="EGQ90" s="788"/>
      <c r="EGR90" s="65"/>
      <c r="EGS90" s="65"/>
      <c r="EGT90" s="47"/>
      <c r="EGU90" s="47"/>
      <c r="EGV90" s="47"/>
      <c r="EGW90" s="47"/>
      <c r="EGX90" s="505"/>
      <c r="EGY90" s="505"/>
      <c r="EGZ90" s="140"/>
      <c r="EHA90" s="140"/>
      <c r="EHB90" s="65"/>
      <c r="EHC90" s="65"/>
      <c r="EHD90" s="506"/>
      <c r="EHE90" s="65"/>
      <c r="EHF90" s="47"/>
      <c r="EHG90" s="47"/>
      <c r="EHH90" s="47"/>
      <c r="EHI90" s="59"/>
      <c r="EHJ90" s="506"/>
      <c r="EHK90" s="65"/>
      <c r="EHL90" s="7"/>
      <c r="EHM90" s="100"/>
      <c r="EHN90" s="13"/>
      <c r="EHO90" s="13"/>
      <c r="EHP90" s="13"/>
      <c r="EHQ90" s="13"/>
      <c r="EHR90" s="61"/>
      <c r="EHS90" s="47"/>
      <c r="EHT90" s="47"/>
      <c r="EHU90" s="65"/>
      <c r="EHV90" s="47"/>
      <c r="EHW90" s="65"/>
      <c r="EHX90" s="65"/>
      <c r="EHY90" s="47"/>
      <c r="EHZ90" s="788"/>
      <c r="EIA90" s="65"/>
      <c r="EIB90" s="65"/>
      <c r="EIC90" s="47"/>
      <c r="EID90" s="47"/>
      <c r="EIE90" s="47"/>
      <c r="EIF90" s="47"/>
      <c r="EIG90" s="505"/>
      <c r="EIH90" s="505"/>
      <c r="EII90" s="140"/>
      <c r="EIJ90" s="140"/>
      <c r="EIK90" s="65"/>
      <c r="EIL90" s="65"/>
      <c r="EIM90" s="506"/>
      <c r="EIN90" s="65"/>
      <c r="EIO90" s="47"/>
      <c r="EIP90" s="47"/>
      <c r="EIQ90" s="47"/>
      <c r="EIR90" s="59"/>
      <c r="EIS90" s="506"/>
      <c r="EIT90" s="65"/>
      <c r="EIU90" s="7"/>
      <c r="EIV90" s="100"/>
      <c r="EIW90" s="13"/>
      <c r="EIX90" s="13"/>
      <c r="EIY90" s="13"/>
      <c r="EIZ90" s="13"/>
      <c r="EJA90" s="61"/>
      <c r="EJB90" s="47"/>
      <c r="EJC90" s="47"/>
      <c r="EJD90" s="65"/>
      <c r="EJE90" s="47"/>
      <c r="EJF90" s="65"/>
      <c r="EJG90" s="65"/>
      <c r="EJH90" s="47"/>
      <c r="EJI90" s="788"/>
      <c r="EJJ90" s="65"/>
      <c r="EJK90" s="65"/>
      <c r="EJL90" s="47"/>
      <c r="EJM90" s="47"/>
      <c r="EJN90" s="47"/>
      <c r="EJO90" s="47"/>
      <c r="EJP90" s="505"/>
      <c r="EJQ90" s="505"/>
      <c r="EJR90" s="140"/>
      <c r="EJS90" s="140"/>
      <c r="EJT90" s="65"/>
      <c r="EJU90" s="65"/>
      <c r="EJV90" s="506"/>
      <c r="EJW90" s="65"/>
      <c r="EJX90" s="47"/>
      <c r="EJY90" s="47"/>
      <c r="EJZ90" s="47"/>
      <c r="EKA90" s="59"/>
      <c r="EKB90" s="506"/>
      <c r="EKC90" s="65"/>
      <c r="EKD90" s="7"/>
      <c r="EKE90" s="100"/>
      <c r="EKF90" s="13"/>
      <c r="EKG90" s="13"/>
      <c r="EKH90" s="13"/>
      <c r="EKI90" s="13"/>
      <c r="EKJ90" s="61"/>
      <c r="EKK90" s="47"/>
      <c r="EKL90" s="47"/>
      <c r="EKM90" s="65"/>
      <c r="EKN90" s="47"/>
      <c r="EKO90" s="65"/>
      <c r="EKP90" s="65"/>
      <c r="EKQ90" s="47"/>
      <c r="EKR90" s="788"/>
      <c r="EKS90" s="65"/>
      <c r="EKT90" s="65"/>
      <c r="EKU90" s="47"/>
      <c r="EKV90" s="47"/>
      <c r="EKW90" s="47"/>
      <c r="EKX90" s="47"/>
      <c r="EKY90" s="505"/>
      <c r="EKZ90" s="505"/>
      <c r="ELA90" s="140"/>
      <c r="ELB90" s="140"/>
      <c r="ELC90" s="65"/>
      <c r="ELD90" s="65"/>
      <c r="ELE90" s="506"/>
      <c r="ELF90" s="65"/>
      <c r="ELG90" s="47"/>
      <c r="ELH90" s="47"/>
      <c r="ELI90" s="47"/>
      <c r="ELJ90" s="59"/>
      <c r="ELK90" s="506"/>
      <c r="ELL90" s="65"/>
      <c r="ELM90" s="7"/>
      <c r="ELN90" s="100"/>
      <c r="ELO90" s="13"/>
      <c r="ELP90" s="13"/>
      <c r="ELQ90" s="13"/>
      <c r="ELR90" s="13"/>
      <c r="ELS90" s="61"/>
      <c r="ELT90" s="47"/>
      <c r="ELU90" s="47"/>
      <c r="ELV90" s="65"/>
      <c r="ELW90" s="47"/>
      <c r="ELX90" s="65"/>
      <c r="ELY90" s="65"/>
      <c r="ELZ90" s="47"/>
      <c r="EMA90" s="788"/>
      <c r="EMB90" s="65"/>
      <c r="EMC90" s="65"/>
      <c r="EMD90" s="47"/>
      <c r="EME90" s="47"/>
      <c r="EMF90" s="47"/>
      <c r="EMG90" s="47"/>
      <c r="EMH90" s="505"/>
      <c r="EMI90" s="505"/>
      <c r="EMJ90" s="140"/>
      <c r="EMK90" s="140"/>
      <c r="EML90" s="65"/>
      <c r="EMM90" s="65"/>
      <c r="EMN90" s="506"/>
      <c r="EMO90" s="65"/>
      <c r="EMP90" s="47"/>
      <c r="EMQ90" s="47"/>
      <c r="EMR90" s="47"/>
      <c r="EMS90" s="59"/>
      <c r="EMT90" s="506"/>
      <c r="EMU90" s="65"/>
      <c r="EMV90" s="7"/>
      <c r="EMW90" s="100"/>
      <c r="EMX90" s="13"/>
      <c r="EMY90" s="13"/>
      <c r="EMZ90" s="13"/>
      <c r="ENA90" s="13"/>
      <c r="ENB90" s="61"/>
      <c r="ENC90" s="47"/>
      <c r="END90" s="47"/>
      <c r="ENE90" s="65"/>
      <c r="ENF90" s="47"/>
      <c r="ENG90" s="65"/>
      <c r="ENH90" s="65"/>
      <c r="ENI90" s="47"/>
      <c r="ENJ90" s="788"/>
      <c r="ENK90" s="65"/>
      <c r="ENL90" s="65"/>
      <c r="ENM90" s="47"/>
      <c r="ENN90" s="47"/>
      <c r="ENO90" s="47"/>
      <c r="ENP90" s="47"/>
      <c r="ENQ90" s="505"/>
      <c r="ENR90" s="505"/>
      <c r="ENS90" s="140"/>
      <c r="ENT90" s="140"/>
      <c r="ENU90" s="65"/>
      <c r="ENV90" s="65"/>
      <c r="ENW90" s="506"/>
      <c r="ENX90" s="65"/>
      <c r="ENY90" s="47"/>
      <c r="ENZ90" s="47"/>
      <c r="EOA90" s="47"/>
      <c r="EOB90" s="59"/>
      <c r="EOC90" s="506"/>
      <c r="EOD90" s="65"/>
      <c r="EOE90" s="7"/>
      <c r="EOF90" s="100"/>
      <c r="EOG90" s="13"/>
      <c r="EOH90" s="13"/>
      <c r="EOI90" s="13"/>
      <c r="EOJ90" s="13"/>
      <c r="EOK90" s="61"/>
      <c r="EOL90" s="47"/>
      <c r="EOM90" s="47"/>
      <c r="EON90" s="65"/>
      <c r="EOO90" s="47"/>
      <c r="EOP90" s="65"/>
      <c r="EOQ90" s="65"/>
      <c r="EOR90" s="47"/>
      <c r="EOS90" s="788"/>
      <c r="EOT90" s="65"/>
      <c r="EOU90" s="65"/>
      <c r="EOV90" s="47"/>
      <c r="EOW90" s="47"/>
      <c r="EOX90" s="47"/>
      <c r="EOY90" s="47"/>
      <c r="EOZ90" s="505"/>
      <c r="EPA90" s="505"/>
      <c r="EPB90" s="140"/>
      <c r="EPC90" s="140"/>
      <c r="EPD90" s="65"/>
      <c r="EPE90" s="65"/>
      <c r="EPF90" s="506"/>
      <c r="EPG90" s="65"/>
      <c r="EPH90" s="47"/>
      <c r="EPI90" s="47"/>
      <c r="EPJ90" s="47"/>
      <c r="EPK90" s="59"/>
      <c r="EPL90" s="506"/>
      <c r="EPM90" s="65"/>
      <c r="EPN90" s="7"/>
      <c r="EPO90" s="100"/>
      <c r="EPP90" s="13"/>
      <c r="EPQ90" s="13"/>
      <c r="EPR90" s="13"/>
      <c r="EPS90" s="13"/>
      <c r="EPT90" s="61"/>
      <c r="EPU90" s="47"/>
      <c r="EPV90" s="47"/>
      <c r="EPW90" s="65"/>
      <c r="EPX90" s="47"/>
      <c r="EPY90" s="65"/>
      <c r="EPZ90" s="65"/>
      <c r="EQA90" s="47"/>
      <c r="EQB90" s="788"/>
      <c r="EQC90" s="65"/>
      <c r="EQD90" s="65"/>
      <c r="EQE90" s="47"/>
      <c r="EQF90" s="47"/>
      <c r="EQG90" s="47"/>
      <c r="EQH90" s="47"/>
      <c r="EQI90" s="505"/>
      <c r="EQJ90" s="505"/>
      <c r="EQK90" s="140"/>
      <c r="EQL90" s="140"/>
      <c r="EQM90" s="65"/>
      <c r="EQN90" s="65"/>
      <c r="EQO90" s="506"/>
      <c r="EQP90" s="65"/>
      <c r="EQQ90" s="47"/>
      <c r="EQR90" s="47"/>
      <c r="EQS90" s="47"/>
      <c r="EQT90" s="59"/>
      <c r="EQU90" s="506"/>
      <c r="EQV90" s="65"/>
      <c r="EQW90" s="7"/>
      <c r="EQX90" s="100"/>
      <c r="EQY90" s="13"/>
      <c r="EQZ90" s="13"/>
      <c r="ERA90" s="13"/>
      <c r="ERB90" s="13"/>
      <c r="ERC90" s="61"/>
      <c r="ERD90" s="47"/>
      <c r="ERE90" s="47"/>
      <c r="ERF90" s="65"/>
      <c r="ERG90" s="47"/>
      <c r="ERH90" s="65"/>
      <c r="ERI90" s="65"/>
      <c r="ERJ90" s="47"/>
      <c r="ERK90" s="788"/>
      <c r="ERL90" s="65"/>
      <c r="ERM90" s="65"/>
      <c r="ERN90" s="47"/>
      <c r="ERO90" s="47"/>
      <c r="ERP90" s="47"/>
      <c r="ERQ90" s="47"/>
      <c r="ERR90" s="505"/>
      <c r="ERS90" s="505"/>
      <c r="ERT90" s="140"/>
      <c r="ERU90" s="140"/>
      <c r="ERV90" s="65"/>
      <c r="ERW90" s="65"/>
      <c r="ERX90" s="506"/>
      <c r="ERY90" s="65"/>
      <c r="ERZ90" s="47"/>
      <c r="ESA90" s="47"/>
      <c r="ESB90" s="47"/>
      <c r="ESC90" s="59"/>
      <c r="ESD90" s="506"/>
      <c r="ESE90" s="65"/>
      <c r="ESF90" s="7"/>
      <c r="ESG90" s="100"/>
      <c r="ESH90" s="13"/>
      <c r="ESI90" s="13"/>
      <c r="ESJ90" s="13"/>
      <c r="ESK90" s="13"/>
      <c r="ESL90" s="61"/>
      <c r="ESM90" s="47"/>
      <c r="ESN90" s="47"/>
      <c r="ESO90" s="65"/>
      <c r="ESP90" s="47"/>
      <c r="ESQ90" s="65"/>
      <c r="ESR90" s="65"/>
      <c r="ESS90" s="47"/>
      <c r="EST90" s="788"/>
      <c r="ESU90" s="65"/>
      <c r="ESV90" s="65"/>
      <c r="ESW90" s="47"/>
      <c r="ESX90" s="47"/>
      <c r="ESY90" s="47"/>
      <c r="ESZ90" s="47"/>
      <c r="ETA90" s="505"/>
      <c r="ETB90" s="505"/>
      <c r="ETC90" s="140"/>
      <c r="ETD90" s="140"/>
      <c r="ETE90" s="65"/>
      <c r="ETF90" s="65"/>
      <c r="ETG90" s="506"/>
      <c r="ETH90" s="65"/>
      <c r="ETI90" s="47"/>
      <c r="ETJ90" s="47"/>
      <c r="ETK90" s="47"/>
      <c r="ETL90" s="59"/>
      <c r="ETM90" s="506"/>
      <c r="ETN90" s="65"/>
      <c r="ETO90" s="7"/>
      <c r="ETP90" s="100"/>
      <c r="ETQ90" s="13"/>
      <c r="ETR90" s="13"/>
      <c r="ETS90" s="13"/>
      <c r="ETT90" s="13"/>
      <c r="ETU90" s="61"/>
      <c r="ETV90" s="47"/>
      <c r="ETW90" s="47"/>
      <c r="ETX90" s="65"/>
      <c r="ETY90" s="47"/>
      <c r="ETZ90" s="65"/>
      <c r="EUA90" s="65"/>
      <c r="EUB90" s="47"/>
      <c r="EUC90" s="788"/>
      <c r="EUD90" s="65"/>
      <c r="EUE90" s="65"/>
      <c r="EUF90" s="47"/>
      <c r="EUG90" s="47"/>
      <c r="EUH90" s="47"/>
      <c r="EUI90" s="47"/>
      <c r="EUJ90" s="505"/>
      <c r="EUK90" s="505"/>
      <c r="EUL90" s="140"/>
      <c r="EUM90" s="140"/>
      <c r="EUN90" s="65"/>
      <c r="EUO90" s="65"/>
      <c r="EUP90" s="506"/>
      <c r="EUQ90" s="65"/>
      <c r="EUR90" s="47"/>
      <c r="EUS90" s="47"/>
      <c r="EUT90" s="47"/>
      <c r="EUU90" s="59"/>
      <c r="EUV90" s="506"/>
      <c r="EUW90" s="65"/>
      <c r="EUX90" s="7"/>
      <c r="EUY90" s="100"/>
      <c r="EUZ90" s="13"/>
      <c r="EVA90" s="13"/>
      <c r="EVB90" s="13"/>
      <c r="EVC90" s="13"/>
      <c r="EVD90" s="61"/>
      <c r="EVE90" s="47"/>
      <c r="EVF90" s="47"/>
      <c r="EVG90" s="65"/>
      <c r="EVH90" s="47"/>
      <c r="EVI90" s="65"/>
      <c r="EVJ90" s="65"/>
      <c r="EVK90" s="47"/>
      <c r="EVL90" s="788"/>
      <c r="EVM90" s="65"/>
      <c r="EVN90" s="65"/>
      <c r="EVO90" s="47"/>
      <c r="EVP90" s="47"/>
      <c r="EVQ90" s="47"/>
      <c r="EVR90" s="47"/>
      <c r="EVS90" s="505"/>
      <c r="EVT90" s="505"/>
      <c r="EVU90" s="140"/>
      <c r="EVV90" s="140"/>
      <c r="EVW90" s="65"/>
      <c r="EVX90" s="65"/>
      <c r="EVY90" s="506"/>
      <c r="EVZ90" s="65"/>
      <c r="EWA90" s="47"/>
      <c r="EWB90" s="47"/>
      <c r="EWC90" s="47"/>
      <c r="EWD90" s="59"/>
      <c r="EWE90" s="506"/>
      <c r="EWF90" s="65"/>
      <c r="EWG90" s="7"/>
      <c r="EWH90" s="100"/>
      <c r="EWI90" s="13"/>
      <c r="EWJ90" s="13"/>
      <c r="EWK90" s="13"/>
      <c r="EWL90" s="13"/>
      <c r="EWM90" s="61"/>
      <c r="EWN90" s="47"/>
      <c r="EWO90" s="47"/>
      <c r="EWP90" s="65"/>
      <c r="EWQ90" s="47"/>
      <c r="EWR90" s="65"/>
      <c r="EWS90" s="65"/>
      <c r="EWT90" s="47"/>
      <c r="EWU90" s="788"/>
      <c r="EWV90" s="65"/>
      <c r="EWW90" s="65"/>
      <c r="EWX90" s="47"/>
      <c r="EWY90" s="47"/>
      <c r="EWZ90" s="47"/>
      <c r="EXA90" s="47"/>
      <c r="EXB90" s="505"/>
      <c r="EXC90" s="505"/>
      <c r="EXD90" s="140"/>
      <c r="EXE90" s="140"/>
      <c r="EXF90" s="65"/>
      <c r="EXG90" s="65"/>
      <c r="EXH90" s="506"/>
      <c r="EXI90" s="65"/>
      <c r="EXJ90" s="47"/>
      <c r="EXK90" s="47"/>
      <c r="EXL90" s="47"/>
      <c r="EXM90" s="59"/>
      <c r="EXN90" s="506"/>
      <c r="EXO90" s="65"/>
      <c r="EXP90" s="7"/>
      <c r="EXQ90" s="100"/>
      <c r="EXR90" s="13"/>
      <c r="EXS90" s="13"/>
      <c r="EXT90" s="13"/>
      <c r="EXU90" s="13"/>
      <c r="EXV90" s="61"/>
      <c r="EXW90" s="47"/>
      <c r="EXX90" s="47"/>
      <c r="EXY90" s="65"/>
      <c r="EXZ90" s="47"/>
      <c r="EYA90" s="65"/>
      <c r="EYB90" s="65"/>
      <c r="EYC90" s="47"/>
      <c r="EYD90" s="788"/>
      <c r="EYE90" s="65"/>
      <c r="EYF90" s="65"/>
      <c r="EYG90" s="47"/>
      <c r="EYH90" s="47"/>
      <c r="EYI90" s="47"/>
      <c r="EYJ90" s="47"/>
      <c r="EYK90" s="505"/>
      <c r="EYL90" s="505"/>
      <c r="EYM90" s="140"/>
      <c r="EYN90" s="140"/>
      <c r="EYO90" s="65"/>
      <c r="EYP90" s="65"/>
      <c r="EYQ90" s="506"/>
      <c r="EYR90" s="65"/>
      <c r="EYS90" s="47"/>
      <c r="EYT90" s="47"/>
      <c r="EYU90" s="47"/>
      <c r="EYV90" s="59"/>
      <c r="EYW90" s="506"/>
      <c r="EYX90" s="65"/>
      <c r="EYY90" s="7"/>
      <c r="EYZ90" s="100"/>
      <c r="EZA90" s="13"/>
      <c r="EZB90" s="13"/>
      <c r="EZC90" s="13"/>
      <c r="EZD90" s="13"/>
      <c r="EZE90" s="61"/>
      <c r="EZF90" s="47"/>
      <c r="EZG90" s="47"/>
      <c r="EZH90" s="65"/>
      <c r="EZI90" s="47"/>
      <c r="EZJ90" s="65"/>
      <c r="EZK90" s="65"/>
      <c r="EZL90" s="47"/>
      <c r="EZM90" s="788"/>
      <c r="EZN90" s="65"/>
      <c r="EZO90" s="65"/>
      <c r="EZP90" s="47"/>
      <c r="EZQ90" s="47"/>
      <c r="EZR90" s="47"/>
      <c r="EZS90" s="47"/>
      <c r="EZT90" s="505"/>
      <c r="EZU90" s="505"/>
      <c r="EZV90" s="140"/>
      <c r="EZW90" s="140"/>
      <c r="EZX90" s="65"/>
      <c r="EZY90" s="65"/>
      <c r="EZZ90" s="506"/>
      <c r="FAA90" s="65"/>
      <c r="FAB90" s="47"/>
      <c r="FAC90" s="47"/>
      <c r="FAD90" s="47"/>
      <c r="FAE90" s="59"/>
      <c r="FAF90" s="506"/>
      <c r="FAG90" s="65"/>
      <c r="FAH90" s="7"/>
      <c r="FAI90" s="100"/>
      <c r="FAJ90" s="13"/>
      <c r="FAK90" s="13"/>
      <c r="FAL90" s="13"/>
      <c r="FAM90" s="13"/>
      <c r="FAN90" s="61"/>
      <c r="FAO90" s="47"/>
      <c r="FAP90" s="47"/>
      <c r="FAQ90" s="65"/>
      <c r="FAR90" s="47"/>
      <c r="FAS90" s="65"/>
      <c r="FAT90" s="65"/>
      <c r="FAU90" s="47"/>
      <c r="FAV90" s="788"/>
      <c r="FAW90" s="65"/>
      <c r="FAX90" s="65"/>
      <c r="FAY90" s="47"/>
      <c r="FAZ90" s="47"/>
      <c r="FBA90" s="47"/>
      <c r="FBB90" s="47"/>
      <c r="FBC90" s="505"/>
      <c r="FBD90" s="505"/>
      <c r="FBE90" s="140"/>
      <c r="FBF90" s="140"/>
      <c r="FBG90" s="65"/>
      <c r="FBH90" s="65"/>
      <c r="FBI90" s="506"/>
      <c r="FBJ90" s="65"/>
      <c r="FBK90" s="47"/>
      <c r="FBL90" s="47"/>
      <c r="FBM90" s="47"/>
      <c r="FBN90" s="59"/>
      <c r="FBO90" s="506"/>
      <c r="FBP90" s="65"/>
      <c r="FBQ90" s="7"/>
      <c r="FBR90" s="100"/>
      <c r="FBS90" s="13"/>
      <c r="FBT90" s="13"/>
      <c r="FBU90" s="13"/>
      <c r="FBV90" s="13"/>
      <c r="FBW90" s="61"/>
      <c r="FBX90" s="47"/>
      <c r="FBY90" s="47"/>
      <c r="FBZ90" s="65"/>
      <c r="FCA90" s="47"/>
      <c r="FCB90" s="65"/>
      <c r="FCC90" s="65"/>
      <c r="FCD90" s="47"/>
      <c r="FCE90" s="788"/>
      <c r="FCF90" s="65"/>
      <c r="FCG90" s="65"/>
      <c r="FCH90" s="47"/>
      <c r="FCI90" s="47"/>
      <c r="FCJ90" s="47"/>
      <c r="FCK90" s="47"/>
      <c r="FCL90" s="505"/>
      <c r="FCM90" s="505"/>
      <c r="FCN90" s="140"/>
      <c r="FCO90" s="140"/>
      <c r="FCP90" s="65"/>
      <c r="FCQ90" s="65"/>
      <c r="FCR90" s="506"/>
      <c r="FCS90" s="65"/>
      <c r="FCT90" s="47"/>
      <c r="FCU90" s="47"/>
      <c r="FCV90" s="47"/>
      <c r="FCW90" s="59"/>
      <c r="FCX90" s="506"/>
      <c r="FCY90" s="65"/>
      <c r="FCZ90" s="7"/>
      <c r="FDA90" s="100"/>
      <c r="FDB90" s="13"/>
      <c r="FDC90" s="13"/>
      <c r="FDD90" s="13"/>
      <c r="FDE90" s="13"/>
      <c r="FDF90" s="61"/>
      <c r="FDG90" s="47"/>
      <c r="FDH90" s="47"/>
      <c r="FDI90" s="65"/>
      <c r="FDJ90" s="47"/>
      <c r="FDK90" s="65"/>
      <c r="FDL90" s="65"/>
      <c r="FDM90" s="47"/>
      <c r="FDN90" s="788"/>
      <c r="FDO90" s="65"/>
      <c r="FDP90" s="65"/>
      <c r="FDQ90" s="47"/>
      <c r="FDR90" s="47"/>
      <c r="FDS90" s="47"/>
      <c r="FDT90" s="47"/>
      <c r="FDU90" s="505"/>
      <c r="FDV90" s="505"/>
      <c r="FDW90" s="140"/>
      <c r="FDX90" s="140"/>
      <c r="FDY90" s="65"/>
      <c r="FDZ90" s="65"/>
      <c r="FEA90" s="506"/>
      <c r="FEB90" s="65"/>
      <c r="FEC90" s="47"/>
      <c r="FED90" s="47"/>
      <c r="FEE90" s="47"/>
      <c r="FEF90" s="59"/>
      <c r="FEG90" s="506"/>
      <c r="FEH90" s="65"/>
      <c r="FEI90" s="7"/>
      <c r="FEJ90" s="100"/>
      <c r="FEK90" s="13"/>
      <c r="FEL90" s="13"/>
      <c r="FEM90" s="13"/>
      <c r="FEN90" s="13"/>
      <c r="FEO90" s="61"/>
      <c r="FEP90" s="47"/>
      <c r="FEQ90" s="47"/>
      <c r="FER90" s="65"/>
      <c r="FES90" s="47"/>
      <c r="FET90" s="65"/>
      <c r="FEU90" s="65"/>
      <c r="FEV90" s="47"/>
      <c r="FEW90" s="788"/>
      <c r="FEX90" s="65"/>
      <c r="FEY90" s="65"/>
      <c r="FEZ90" s="47"/>
      <c r="FFA90" s="47"/>
      <c r="FFB90" s="47"/>
      <c r="FFC90" s="47"/>
      <c r="FFD90" s="505"/>
      <c r="FFE90" s="505"/>
      <c r="FFF90" s="140"/>
      <c r="FFG90" s="140"/>
      <c r="FFH90" s="65"/>
      <c r="FFI90" s="65"/>
      <c r="FFJ90" s="506"/>
      <c r="FFK90" s="65"/>
      <c r="FFL90" s="47"/>
      <c r="FFM90" s="47"/>
      <c r="FFN90" s="47"/>
      <c r="FFO90" s="59"/>
      <c r="FFP90" s="506"/>
      <c r="FFQ90" s="65"/>
      <c r="FFR90" s="7"/>
      <c r="FFS90" s="100"/>
      <c r="FFT90" s="13"/>
      <c r="FFU90" s="13"/>
      <c r="FFV90" s="13"/>
      <c r="FFW90" s="13"/>
      <c r="FFX90" s="61"/>
      <c r="FFY90" s="47"/>
      <c r="FFZ90" s="47"/>
      <c r="FGA90" s="65"/>
      <c r="FGB90" s="47"/>
      <c r="FGC90" s="65"/>
      <c r="FGD90" s="65"/>
      <c r="FGE90" s="47"/>
      <c r="FGF90" s="788"/>
      <c r="FGG90" s="65"/>
      <c r="FGH90" s="65"/>
      <c r="FGI90" s="47"/>
      <c r="FGJ90" s="47"/>
      <c r="FGK90" s="47"/>
      <c r="FGL90" s="47"/>
      <c r="FGM90" s="505"/>
      <c r="FGN90" s="505"/>
      <c r="FGO90" s="140"/>
      <c r="FGP90" s="140"/>
      <c r="FGQ90" s="65"/>
      <c r="FGR90" s="65"/>
      <c r="FGS90" s="506"/>
      <c r="FGT90" s="65"/>
      <c r="FGU90" s="47"/>
      <c r="FGV90" s="47"/>
      <c r="FGW90" s="47"/>
      <c r="FGX90" s="59"/>
      <c r="FGY90" s="506"/>
      <c r="FGZ90" s="65"/>
      <c r="FHA90" s="7"/>
      <c r="FHB90" s="100"/>
      <c r="FHC90" s="13"/>
      <c r="FHD90" s="13"/>
      <c r="FHE90" s="13"/>
      <c r="FHF90" s="13"/>
      <c r="FHG90" s="61"/>
      <c r="FHH90" s="47"/>
      <c r="FHI90" s="47"/>
      <c r="FHJ90" s="65"/>
      <c r="FHK90" s="47"/>
      <c r="FHL90" s="65"/>
      <c r="FHM90" s="65"/>
      <c r="FHN90" s="47"/>
      <c r="FHO90" s="788"/>
      <c r="FHP90" s="65"/>
      <c r="FHQ90" s="65"/>
      <c r="FHR90" s="47"/>
      <c r="FHS90" s="47"/>
      <c r="FHT90" s="47"/>
      <c r="FHU90" s="47"/>
      <c r="FHV90" s="505"/>
      <c r="FHW90" s="505"/>
      <c r="FHX90" s="140"/>
      <c r="FHY90" s="140"/>
      <c r="FHZ90" s="65"/>
      <c r="FIA90" s="65"/>
      <c r="FIB90" s="506"/>
      <c r="FIC90" s="65"/>
      <c r="FID90" s="47"/>
      <c r="FIE90" s="47"/>
      <c r="FIF90" s="47"/>
      <c r="FIG90" s="59"/>
      <c r="FIH90" s="506"/>
      <c r="FII90" s="65"/>
      <c r="FIJ90" s="7"/>
      <c r="FIK90" s="100"/>
      <c r="FIL90" s="13"/>
      <c r="FIM90" s="13"/>
      <c r="FIN90" s="13"/>
      <c r="FIO90" s="13"/>
      <c r="FIP90" s="61"/>
      <c r="FIQ90" s="47"/>
      <c r="FIR90" s="47"/>
      <c r="FIS90" s="65"/>
      <c r="FIT90" s="47"/>
      <c r="FIU90" s="65"/>
      <c r="FIV90" s="65"/>
      <c r="FIW90" s="47"/>
      <c r="FIX90" s="788"/>
      <c r="FIY90" s="65"/>
      <c r="FIZ90" s="65"/>
      <c r="FJA90" s="47"/>
      <c r="FJB90" s="47"/>
      <c r="FJC90" s="47"/>
      <c r="FJD90" s="47"/>
      <c r="FJE90" s="505"/>
      <c r="FJF90" s="505"/>
      <c r="FJG90" s="140"/>
      <c r="FJH90" s="140"/>
      <c r="FJI90" s="65"/>
      <c r="FJJ90" s="65"/>
      <c r="FJK90" s="506"/>
      <c r="FJL90" s="65"/>
      <c r="FJM90" s="47"/>
      <c r="FJN90" s="47"/>
      <c r="FJO90" s="47"/>
      <c r="FJP90" s="59"/>
      <c r="FJQ90" s="506"/>
      <c r="FJR90" s="65"/>
      <c r="FJS90" s="7"/>
      <c r="FJT90" s="100"/>
      <c r="FJU90" s="13"/>
      <c r="FJV90" s="13"/>
      <c r="FJW90" s="13"/>
      <c r="FJX90" s="13"/>
      <c r="FJY90" s="61"/>
      <c r="FJZ90" s="47"/>
      <c r="FKA90" s="47"/>
      <c r="FKB90" s="65"/>
      <c r="FKC90" s="47"/>
      <c r="FKD90" s="65"/>
      <c r="FKE90" s="65"/>
      <c r="FKF90" s="47"/>
      <c r="FKG90" s="788"/>
      <c r="FKH90" s="65"/>
      <c r="FKI90" s="65"/>
      <c r="FKJ90" s="47"/>
      <c r="FKK90" s="47"/>
      <c r="FKL90" s="47"/>
      <c r="FKM90" s="47"/>
      <c r="FKN90" s="505"/>
      <c r="FKO90" s="505"/>
      <c r="FKP90" s="140"/>
      <c r="FKQ90" s="140"/>
      <c r="FKR90" s="65"/>
      <c r="FKS90" s="65"/>
      <c r="FKT90" s="506"/>
      <c r="FKU90" s="65"/>
      <c r="FKV90" s="47"/>
      <c r="FKW90" s="47"/>
      <c r="FKX90" s="47"/>
      <c r="FKY90" s="59"/>
      <c r="FKZ90" s="506"/>
      <c r="FLA90" s="65"/>
      <c r="FLB90" s="7"/>
      <c r="FLC90" s="100"/>
      <c r="FLD90" s="13"/>
      <c r="FLE90" s="13"/>
      <c r="FLF90" s="13"/>
      <c r="FLG90" s="13"/>
      <c r="FLH90" s="61"/>
      <c r="FLI90" s="47"/>
      <c r="FLJ90" s="47"/>
      <c r="FLK90" s="65"/>
      <c r="FLL90" s="47"/>
      <c r="FLM90" s="65"/>
      <c r="FLN90" s="65"/>
      <c r="FLO90" s="47"/>
      <c r="FLP90" s="788"/>
      <c r="FLQ90" s="65"/>
      <c r="FLR90" s="65"/>
      <c r="FLS90" s="47"/>
      <c r="FLT90" s="47"/>
      <c r="FLU90" s="47"/>
      <c r="FLV90" s="47"/>
      <c r="FLW90" s="505"/>
      <c r="FLX90" s="505"/>
      <c r="FLY90" s="140"/>
      <c r="FLZ90" s="140"/>
      <c r="FMA90" s="65"/>
      <c r="FMB90" s="65"/>
      <c r="FMC90" s="506"/>
      <c r="FMD90" s="65"/>
      <c r="FME90" s="47"/>
      <c r="FMF90" s="47"/>
      <c r="FMG90" s="47"/>
      <c r="FMH90" s="59"/>
      <c r="FMI90" s="506"/>
      <c r="FMJ90" s="65"/>
      <c r="FMK90" s="7"/>
      <c r="FML90" s="100"/>
      <c r="FMM90" s="13"/>
      <c r="FMN90" s="13"/>
      <c r="FMO90" s="13"/>
      <c r="FMP90" s="13"/>
      <c r="FMQ90" s="61"/>
      <c r="FMR90" s="47"/>
      <c r="FMS90" s="47"/>
      <c r="FMT90" s="65"/>
      <c r="FMU90" s="47"/>
      <c r="FMV90" s="65"/>
      <c r="FMW90" s="65"/>
      <c r="FMX90" s="47"/>
      <c r="FMY90" s="788"/>
      <c r="FMZ90" s="65"/>
      <c r="FNA90" s="65"/>
      <c r="FNB90" s="47"/>
      <c r="FNC90" s="47"/>
      <c r="FND90" s="47"/>
      <c r="FNE90" s="47"/>
      <c r="FNF90" s="505"/>
      <c r="FNG90" s="505"/>
      <c r="FNH90" s="140"/>
      <c r="FNI90" s="140"/>
      <c r="FNJ90" s="65"/>
      <c r="FNK90" s="65"/>
      <c r="FNL90" s="506"/>
      <c r="FNM90" s="65"/>
      <c r="FNN90" s="47"/>
      <c r="FNO90" s="47"/>
      <c r="FNP90" s="47"/>
      <c r="FNQ90" s="59"/>
      <c r="FNR90" s="506"/>
      <c r="FNS90" s="65"/>
      <c r="FNT90" s="7"/>
      <c r="FNU90" s="100"/>
      <c r="FNV90" s="13"/>
      <c r="FNW90" s="13"/>
      <c r="FNX90" s="13"/>
      <c r="FNY90" s="13"/>
      <c r="FNZ90" s="61"/>
      <c r="FOA90" s="47"/>
      <c r="FOB90" s="47"/>
      <c r="FOC90" s="65"/>
      <c r="FOD90" s="47"/>
      <c r="FOE90" s="65"/>
      <c r="FOF90" s="65"/>
      <c r="FOG90" s="47"/>
      <c r="FOH90" s="788"/>
      <c r="FOI90" s="65"/>
      <c r="FOJ90" s="65"/>
      <c r="FOK90" s="47"/>
      <c r="FOL90" s="47"/>
      <c r="FOM90" s="47"/>
      <c r="FON90" s="47"/>
      <c r="FOO90" s="505"/>
      <c r="FOP90" s="505"/>
      <c r="FOQ90" s="140"/>
      <c r="FOR90" s="140"/>
      <c r="FOS90" s="65"/>
      <c r="FOT90" s="65"/>
      <c r="FOU90" s="506"/>
      <c r="FOV90" s="65"/>
      <c r="FOW90" s="47"/>
      <c r="FOX90" s="47"/>
      <c r="FOY90" s="47"/>
      <c r="FOZ90" s="59"/>
      <c r="FPA90" s="506"/>
      <c r="FPB90" s="65"/>
      <c r="FPC90" s="7"/>
      <c r="FPD90" s="100"/>
      <c r="FPE90" s="13"/>
      <c r="FPF90" s="13"/>
      <c r="FPG90" s="13"/>
      <c r="FPH90" s="13"/>
      <c r="FPI90" s="61"/>
      <c r="FPJ90" s="47"/>
      <c r="FPK90" s="47"/>
      <c r="FPL90" s="65"/>
      <c r="FPM90" s="47"/>
      <c r="FPN90" s="65"/>
      <c r="FPO90" s="65"/>
      <c r="FPP90" s="47"/>
      <c r="FPQ90" s="788"/>
      <c r="FPR90" s="65"/>
      <c r="FPS90" s="65"/>
      <c r="FPT90" s="47"/>
      <c r="FPU90" s="47"/>
      <c r="FPV90" s="47"/>
      <c r="FPW90" s="47"/>
      <c r="FPX90" s="505"/>
      <c r="FPY90" s="505"/>
      <c r="FPZ90" s="140"/>
      <c r="FQA90" s="140"/>
      <c r="FQB90" s="65"/>
      <c r="FQC90" s="65"/>
      <c r="FQD90" s="506"/>
      <c r="FQE90" s="65"/>
      <c r="FQF90" s="47"/>
      <c r="FQG90" s="47"/>
      <c r="FQH90" s="47"/>
      <c r="FQI90" s="59"/>
      <c r="FQJ90" s="506"/>
      <c r="FQK90" s="65"/>
      <c r="FQL90" s="7"/>
      <c r="FQM90" s="100"/>
      <c r="FQN90" s="13"/>
      <c r="FQO90" s="13"/>
      <c r="FQP90" s="13"/>
      <c r="FQQ90" s="13"/>
      <c r="FQR90" s="61"/>
      <c r="FQS90" s="47"/>
      <c r="FQT90" s="47"/>
      <c r="FQU90" s="65"/>
      <c r="FQV90" s="47"/>
      <c r="FQW90" s="65"/>
      <c r="FQX90" s="65"/>
      <c r="FQY90" s="47"/>
      <c r="FQZ90" s="788"/>
      <c r="FRA90" s="65"/>
      <c r="FRB90" s="65"/>
      <c r="FRC90" s="47"/>
      <c r="FRD90" s="47"/>
      <c r="FRE90" s="47"/>
      <c r="FRF90" s="47"/>
      <c r="FRG90" s="505"/>
      <c r="FRH90" s="505"/>
      <c r="FRI90" s="140"/>
      <c r="FRJ90" s="140"/>
      <c r="FRK90" s="65"/>
      <c r="FRL90" s="65"/>
      <c r="FRM90" s="506"/>
      <c r="FRN90" s="65"/>
      <c r="FRO90" s="47"/>
      <c r="FRP90" s="47"/>
      <c r="FRQ90" s="47"/>
      <c r="FRR90" s="59"/>
      <c r="FRS90" s="506"/>
      <c r="FRT90" s="65"/>
      <c r="FRU90" s="7"/>
      <c r="FRV90" s="100"/>
      <c r="FRW90" s="13"/>
      <c r="FRX90" s="13"/>
      <c r="FRY90" s="13"/>
      <c r="FRZ90" s="13"/>
      <c r="FSA90" s="61"/>
      <c r="FSB90" s="47"/>
      <c r="FSC90" s="47"/>
      <c r="FSD90" s="65"/>
      <c r="FSE90" s="47"/>
      <c r="FSF90" s="65"/>
      <c r="FSG90" s="65"/>
      <c r="FSH90" s="47"/>
      <c r="FSI90" s="788"/>
      <c r="FSJ90" s="65"/>
      <c r="FSK90" s="65"/>
      <c r="FSL90" s="47"/>
      <c r="FSM90" s="47"/>
      <c r="FSN90" s="47"/>
      <c r="FSO90" s="47"/>
      <c r="FSP90" s="505"/>
      <c r="FSQ90" s="505"/>
      <c r="FSR90" s="140"/>
      <c r="FSS90" s="140"/>
      <c r="FST90" s="65"/>
      <c r="FSU90" s="65"/>
      <c r="FSV90" s="506"/>
      <c r="FSW90" s="65"/>
      <c r="FSX90" s="47"/>
      <c r="FSY90" s="47"/>
      <c r="FSZ90" s="47"/>
      <c r="FTA90" s="59"/>
      <c r="FTB90" s="506"/>
      <c r="FTC90" s="65"/>
      <c r="FTD90" s="7"/>
      <c r="FTE90" s="100"/>
      <c r="FTF90" s="13"/>
      <c r="FTG90" s="13"/>
      <c r="FTH90" s="13"/>
      <c r="FTI90" s="13"/>
      <c r="FTJ90" s="61"/>
      <c r="FTK90" s="47"/>
      <c r="FTL90" s="47"/>
      <c r="FTM90" s="65"/>
      <c r="FTN90" s="47"/>
      <c r="FTO90" s="65"/>
      <c r="FTP90" s="65"/>
      <c r="FTQ90" s="47"/>
      <c r="FTR90" s="788"/>
      <c r="FTS90" s="65"/>
      <c r="FTT90" s="65"/>
      <c r="FTU90" s="47"/>
      <c r="FTV90" s="47"/>
      <c r="FTW90" s="47"/>
      <c r="FTX90" s="47"/>
      <c r="FTY90" s="505"/>
      <c r="FTZ90" s="505"/>
      <c r="FUA90" s="140"/>
      <c r="FUB90" s="140"/>
      <c r="FUC90" s="65"/>
      <c r="FUD90" s="65"/>
      <c r="FUE90" s="506"/>
      <c r="FUF90" s="65"/>
      <c r="FUG90" s="47"/>
      <c r="FUH90" s="47"/>
      <c r="FUI90" s="47"/>
      <c r="FUJ90" s="59"/>
      <c r="FUK90" s="506"/>
      <c r="FUL90" s="65"/>
      <c r="FUM90" s="7"/>
      <c r="FUN90" s="100"/>
      <c r="FUO90" s="13"/>
      <c r="FUP90" s="13"/>
      <c r="FUQ90" s="13"/>
      <c r="FUR90" s="13"/>
      <c r="FUS90" s="61"/>
      <c r="FUT90" s="47"/>
      <c r="FUU90" s="47"/>
      <c r="FUV90" s="65"/>
      <c r="FUW90" s="47"/>
      <c r="FUX90" s="65"/>
      <c r="FUY90" s="65"/>
      <c r="FUZ90" s="47"/>
      <c r="FVA90" s="788"/>
      <c r="FVB90" s="65"/>
      <c r="FVC90" s="65"/>
      <c r="FVD90" s="47"/>
      <c r="FVE90" s="47"/>
      <c r="FVF90" s="47"/>
      <c r="FVG90" s="47"/>
      <c r="FVH90" s="505"/>
      <c r="FVI90" s="505"/>
      <c r="FVJ90" s="140"/>
      <c r="FVK90" s="140"/>
      <c r="FVL90" s="65"/>
      <c r="FVM90" s="65"/>
      <c r="FVN90" s="506"/>
      <c r="FVO90" s="65"/>
      <c r="FVP90" s="47"/>
      <c r="FVQ90" s="47"/>
      <c r="FVR90" s="47"/>
      <c r="FVS90" s="59"/>
      <c r="FVT90" s="506"/>
      <c r="FVU90" s="65"/>
      <c r="FVV90" s="7"/>
      <c r="FVW90" s="100"/>
      <c r="FVX90" s="13"/>
      <c r="FVY90" s="13"/>
      <c r="FVZ90" s="13"/>
      <c r="FWA90" s="13"/>
      <c r="FWB90" s="61"/>
      <c r="FWC90" s="47"/>
      <c r="FWD90" s="47"/>
      <c r="FWE90" s="65"/>
      <c r="FWF90" s="47"/>
      <c r="FWG90" s="65"/>
      <c r="FWH90" s="65"/>
      <c r="FWI90" s="47"/>
      <c r="FWJ90" s="788"/>
      <c r="FWK90" s="65"/>
      <c r="FWL90" s="65"/>
      <c r="FWM90" s="47"/>
      <c r="FWN90" s="47"/>
      <c r="FWO90" s="47"/>
      <c r="FWP90" s="47"/>
      <c r="FWQ90" s="505"/>
      <c r="FWR90" s="505"/>
      <c r="FWS90" s="140"/>
      <c r="FWT90" s="140"/>
      <c r="FWU90" s="65"/>
      <c r="FWV90" s="65"/>
      <c r="FWW90" s="506"/>
      <c r="FWX90" s="65"/>
      <c r="FWY90" s="47"/>
      <c r="FWZ90" s="47"/>
      <c r="FXA90" s="47"/>
      <c r="FXB90" s="59"/>
      <c r="FXC90" s="506"/>
      <c r="FXD90" s="65"/>
      <c r="FXE90" s="7"/>
      <c r="FXF90" s="100"/>
      <c r="FXG90" s="13"/>
      <c r="FXH90" s="13"/>
      <c r="FXI90" s="13"/>
      <c r="FXJ90" s="13"/>
      <c r="FXK90" s="61"/>
      <c r="FXL90" s="47"/>
      <c r="FXM90" s="47"/>
      <c r="FXN90" s="65"/>
      <c r="FXO90" s="47"/>
      <c r="FXP90" s="65"/>
      <c r="FXQ90" s="65"/>
      <c r="FXR90" s="47"/>
      <c r="FXS90" s="788"/>
      <c r="FXT90" s="65"/>
      <c r="FXU90" s="65"/>
      <c r="FXV90" s="47"/>
      <c r="FXW90" s="47"/>
      <c r="FXX90" s="47"/>
      <c r="FXY90" s="47"/>
      <c r="FXZ90" s="505"/>
      <c r="FYA90" s="505"/>
      <c r="FYB90" s="140"/>
      <c r="FYC90" s="140"/>
      <c r="FYD90" s="65"/>
      <c r="FYE90" s="65"/>
      <c r="FYF90" s="506"/>
      <c r="FYG90" s="65"/>
      <c r="FYH90" s="47"/>
      <c r="FYI90" s="47"/>
      <c r="FYJ90" s="47"/>
      <c r="FYK90" s="59"/>
      <c r="FYL90" s="506"/>
      <c r="FYM90" s="65"/>
      <c r="FYN90" s="7"/>
      <c r="FYO90" s="100"/>
      <c r="FYP90" s="13"/>
      <c r="FYQ90" s="13"/>
      <c r="FYR90" s="13"/>
      <c r="FYS90" s="13"/>
      <c r="FYT90" s="61"/>
      <c r="FYU90" s="47"/>
      <c r="FYV90" s="47"/>
      <c r="FYW90" s="65"/>
      <c r="FYX90" s="47"/>
      <c r="FYY90" s="65"/>
      <c r="FYZ90" s="65"/>
      <c r="FZA90" s="47"/>
      <c r="FZB90" s="788"/>
      <c r="FZC90" s="65"/>
      <c r="FZD90" s="65"/>
      <c r="FZE90" s="47"/>
      <c r="FZF90" s="47"/>
      <c r="FZG90" s="47"/>
      <c r="FZH90" s="47"/>
      <c r="FZI90" s="505"/>
      <c r="FZJ90" s="505"/>
      <c r="FZK90" s="140"/>
      <c r="FZL90" s="140"/>
      <c r="FZM90" s="65"/>
      <c r="FZN90" s="65"/>
      <c r="FZO90" s="506"/>
      <c r="FZP90" s="65"/>
      <c r="FZQ90" s="47"/>
      <c r="FZR90" s="47"/>
      <c r="FZS90" s="47"/>
      <c r="FZT90" s="59"/>
      <c r="FZU90" s="506"/>
      <c r="FZV90" s="65"/>
      <c r="FZW90" s="7"/>
      <c r="FZX90" s="100"/>
      <c r="FZY90" s="13"/>
      <c r="FZZ90" s="13"/>
      <c r="GAA90" s="13"/>
      <c r="GAB90" s="13"/>
      <c r="GAC90" s="61"/>
      <c r="GAD90" s="47"/>
      <c r="GAE90" s="47"/>
      <c r="GAF90" s="65"/>
      <c r="GAG90" s="47"/>
      <c r="GAH90" s="65"/>
      <c r="GAI90" s="65"/>
      <c r="GAJ90" s="47"/>
      <c r="GAK90" s="788"/>
      <c r="GAL90" s="65"/>
      <c r="GAM90" s="65"/>
      <c r="GAN90" s="47"/>
      <c r="GAO90" s="47"/>
      <c r="GAP90" s="47"/>
      <c r="GAQ90" s="47"/>
      <c r="GAR90" s="505"/>
      <c r="GAS90" s="505"/>
      <c r="GAT90" s="140"/>
      <c r="GAU90" s="140"/>
      <c r="GAV90" s="65"/>
      <c r="GAW90" s="65"/>
      <c r="GAX90" s="506"/>
      <c r="GAY90" s="65"/>
      <c r="GAZ90" s="47"/>
      <c r="GBA90" s="47"/>
      <c r="GBB90" s="47"/>
      <c r="GBC90" s="59"/>
      <c r="GBD90" s="506"/>
      <c r="GBE90" s="65"/>
      <c r="GBF90" s="7"/>
      <c r="GBG90" s="100"/>
      <c r="GBH90" s="13"/>
      <c r="GBI90" s="13"/>
      <c r="GBJ90" s="13"/>
      <c r="GBK90" s="13"/>
      <c r="GBL90" s="61"/>
      <c r="GBM90" s="47"/>
      <c r="GBN90" s="47"/>
      <c r="GBO90" s="65"/>
      <c r="GBP90" s="47"/>
      <c r="GBQ90" s="65"/>
      <c r="GBR90" s="65"/>
      <c r="GBS90" s="47"/>
      <c r="GBT90" s="788"/>
      <c r="GBU90" s="65"/>
      <c r="GBV90" s="65"/>
      <c r="GBW90" s="47"/>
      <c r="GBX90" s="47"/>
      <c r="GBY90" s="47"/>
      <c r="GBZ90" s="47"/>
      <c r="GCA90" s="505"/>
      <c r="GCB90" s="505"/>
      <c r="GCC90" s="140"/>
      <c r="GCD90" s="140"/>
      <c r="GCE90" s="65"/>
      <c r="GCF90" s="65"/>
      <c r="GCG90" s="506"/>
      <c r="GCH90" s="65"/>
      <c r="GCI90" s="47"/>
      <c r="GCJ90" s="47"/>
      <c r="GCK90" s="47"/>
      <c r="GCL90" s="59"/>
      <c r="GCM90" s="506"/>
      <c r="GCN90" s="65"/>
      <c r="GCO90" s="7"/>
      <c r="GCP90" s="100"/>
      <c r="GCQ90" s="13"/>
      <c r="GCR90" s="13"/>
      <c r="GCS90" s="13"/>
      <c r="GCT90" s="13"/>
      <c r="GCU90" s="61"/>
      <c r="GCV90" s="47"/>
      <c r="GCW90" s="47"/>
      <c r="GCX90" s="65"/>
      <c r="GCY90" s="47"/>
      <c r="GCZ90" s="65"/>
      <c r="GDA90" s="65"/>
      <c r="GDB90" s="47"/>
      <c r="GDC90" s="788"/>
      <c r="GDD90" s="65"/>
      <c r="GDE90" s="65"/>
      <c r="GDF90" s="47"/>
      <c r="GDG90" s="47"/>
      <c r="GDH90" s="47"/>
      <c r="GDI90" s="47"/>
      <c r="GDJ90" s="505"/>
      <c r="GDK90" s="505"/>
      <c r="GDL90" s="140"/>
      <c r="GDM90" s="140"/>
      <c r="GDN90" s="65"/>
      <c r="GDO90" s="65"/>
      <c r="GDP90" s="506"/>
      <c r="GDQ90" s="65"/>
      <c r="GDR90" s="47"/>
      <c r="GDS90" s="47"/>
      <c r="GDT90" s="47"/>
      <c r="GDU90" s="59"/>
      <c r="GDV90" s="506"/>
      <c r="GDW90" s="65"/>
      <c r="GDX90" s="7"/>
      <c r="GDY90" s="100"/>
      <c r="GDZ90" s="13"/>
      <c r="GEA90" s="13"/>
      <c r="GEB90" s="13"/>
      <c r="GEC90" s="13"/>
      <c r="GED90" s="61"/>
      <c r="GEE90" s="47"/>
      <c r="GEF90" s="47"/>
      <c r="GEG90" s="65"/>
      <c r="GEH90" s="47"/>
      <c r="GEI90" s="65"/>
      <c r="GEJ90" s="65"/>
      <c r="GEK90" s="47"/>
      <c r="GEL90" s="788"/>
      <c r="GEM90" s="65"/>
      <c r="GEN90" s="65"/>
      <c r="GEO90" s="47"/>
      <c r="GEP90" s="47"/>
      <c r="GEQ90" s="47"/>
      <c r="GER90" s="47"/>
      <c r="GES90" s="505"/>
      <c r="GET90" s="505"/>
      <c r="GEU90" s="140"/>
      <c r="GEV90" s="140"/>
      <c r="GEW90" s="65"/>
      <c r="GEX90" s="65"/>
      <c r="GEY90" s="506"/>
      <c r="GEZ90" s="65"/>
      <c r="GFA90" s="47"/>
      <c r="GFB90" s="47"/>
      <c r="GFC90" s="47"/>
      <c r="GFD90" s="59"/>
      <c r="GFE90" s="506"/>
      <c r="GFF90" s="65"/>
      <c r="GFG90" s="7"/>
      <c r="GFH90" s="100"/>
      <c r="GFI90" s="13"/>
      <c r="GFJ90" s="13"/>
      <c r="GFK90" s="13"/>
      <c r="GFL90" s="13"/>
      <c r="GFM90" s="61"/>
      <c r="GFN90" s="47"/>
      <c r="GFO90" s="47"/>
      <c r="GFP90" s="65"/>
      <c r="GFQ90" s="47"/>
      <c r="GFR90" s="65"/>
      <c r="GFS90" s="65"/>
      <c r="GFT90" s="47"/>
      <c r="GFU90" s="788"/>
      <c r="GFV90" s="65"/>
      <c r="GFW90" s="65"/>
      <c r="GFX90" s="47"/>
      <c r="GFY90" s="47"/>
      <c r="GFZ90" s="47"/>
      <c r="GGA90" s="47"/>
      <c r="GGB90" s="505"/>
      <c r="GGC90" s="505"/>
      <c r="GGD90" s="140"/>
      <c r="GGE90" s="140"/>
      <c r="GGF90" s="65"/>
      <c r="GGG90" s="65"/>
      <c r="GGH90" s="506"/>
      <c r="GGI90" s="65"/>
      <c r="GGJ90" s="47"/>
      <c r="GGK90" s="47"/>
      <c r="GGL90" s="47"/>
      <c r="GGM90" s="59"/>
      <c r="GGN90" s="506"/>
      <c r="GGO90" s="65"/>
      <c r="GGP90" s="7"/>
      <c r="GGQ90" s="100"/>
      <c r="GGR90" s="13"/>
      <c r="GGS90" s="13"/>
      <c r="GGT90" s="13"/>
      <c r="GGU90" s="13"/>
      <c r="GGV90" s="61"/>
      <c r="GGW90" s="47"/>
      <c r="GGX90" s="47"/>
      <c r="GGY90" s="65"/>
      <c r="GGZ90" s="47"/>
      <c r="GHA90" s="65"/>
      <c r="GHB90" s="65"/>
      <c r="GHC90" s="47"/>
      <c r="GHD90" s="788"/>
      <c r="GHE90" s="65"/>
      <c r="GHF90" s="65"/>
      <c r="GHG90" s="47"/>
      <c r="GHH90" s="47"/>
      <c r="GHI90" s="47"/>
      <c r="GHJ90" s="47"/>
      <c r="GHK90" s="505"/>
      <c r="GHL90" s="505"/>
      <c r="GHM90" s="140"/>
      <c r="GHN90" s="140"/>
      <c r="GHO90" s="65"/>
      <c r="GHP90" s="65"/>
      <c r="GHQ90" s="506"/>
      <c r="GHR90" s="65"/>
      <c r="GHS90" s="47"/>
      <c r="GHT90" s="47"/>
      <c r="GHU90" s="47"/>
      <c r="GHV90" s="59"/>
      <c r="GHW90" s="506"/>
      <c r="GHX90" s="65"/>
      <c r="GHY90" s="7"/>
      <c r="GHZ90" s="100"/>
      <c r="GIA90" s="13"/>
      <c r="GIB90" s="13"/>
      <c r="GIC90" s="13"/>
      <c r="GID90" s="13"/>
      <c r="GIE90" s="61"/>
      <c r="GIF90" s="47"/>
      <c r="GIG90" s="47"/>
      <c r="GIH90" s="65"/>
      <c r="GII90" s="47"/>
      <c r="GIJ90" s="65"/>
      <c r="GIK90" s="65"/>
      <c r="GIL90" s="47"/>
      <c r="GIM90" s="788"/>
      <c r="GIN90" s="65"/>
      <c r="GIO90" s="65"/>
      <c r="GIP90" s="47"/>
      <c r="GIQ90" s="47"/>
      <c r="GIR90" s="47"/>
      <c r="GIS90" s="47"/>
      <c r="GIT90" s="505"/>
      <c r="GIU90" s="505"/>
      <c r="GIV90" s="140"/>
      <c r="GIW90" s="140"/>
      <c r="GIX90" s="65"/>
      <c r="GIY90" s="65"/>
      <c r="GIZ90" s="506"/>
      <c r="GJA90" s="65"/>
      <c r="GJB90" s="47"/>
      <c r="GJC90" s="47"/>
      <c r="GJD90" s="47"/>
      <c r="GJE90" s="59"/>
      <c r="GJF90" s="506"/>
      <c r="GJG90" s="65"/>
      <c r="GJH90" s="7"/>
      <c r="GJI90" s="100"/>
      <c r="GJJ90" s="13"/>
      <c r="GJK90" s="13"/>
      <c r="GJL90" s="13"/>
      <c r="GJM90" s="13"/>
      <c r="GJN90" s="61"/>
      <c r="GJO90" s="47"/>
      <c r="GJP90" s="47"/>
      <c r="GJQ90" s="65"/>
      <c r="GJR90" s="47"/>
      <c r="GJS90" s="65"/>
      <c r="GJT90" s="65"/>
      <c r="GJU90" s="47"/>
      <c r="GJV90" s="788"/>
      <c r="GJW90" s="65"/>
      <c r="GJX90" s="65"/>
      <c r="GJY90" s="47"/>
      <c r="GJZ90" s="47"/>
      <c r="GKA90" s="47"/>
      <c r="GKB90" s="47"/>
      <c r="GKC90" s="505"/>
      <c r="GKD90" s="505"/>
      <c r="GKE90" s="140"/>
      <c r="GKF90" s="140"/>
      <c r="GKG90" s="65"/>
      <c r="GKH90" s="65"/>
      <c r="GKI90" s="506"/>
      <c r="GKJ90" s="65"/>
      <c r="GKK90" s="47"/>
      <c r="GKL90" s="47"/>
      <c r="GKM90" s="47"/>
      <c r="GKN90" s="59"/>
      <c r="GKO90" s="506"/>
      <c r="GKP90" s="65"/>
      <c r="GKQ90" s="7"/>
      <c r="GKR90" s="100"/>
      <c r="GKS90" s="13"/>
      <c r="GKT90" s="13"/>
      <c r="GKU90" s="13"/>
      <c r="GKV90" s="13"/>
      <c r="GKW90" s="61"/>
      <c r="GKX90" s="47"/>
      <c r="GKY90" s="47"/>
      <c r="GKZ90" s="65"/>
      <c r="GLA90" s="47"/>
      <c r="GLB90" s="65"/>
      <c r="GLC90" s="65"/>
      <c r="GLD90" s="47"/>
      <c r="GLE90" s="788"/>
      <c r="GLF90" s="65"/>
      <c r="GLG90" s="65"/>
      <c r="GLH90" s="47"/>
      <c r="GLI90" s="47"/>
      <c r="GLJ90" s="47"/>
      <c r="GLK90" s="47"/>
      <c r="GLL90" s="505"/>
      <c r="GLM90" s="505"/>
      <c r="GLN90" s="140"/>
      <c r="GLO90" s="140"/>
      <c r="GLP90" s="65"/>
      <c r="GLQ90" s="65"/>
      <c r="GLR90" s="506"/>
      <c r="GLS90" s="65"/>
      <c r="GLT90" s="47"/>
      <c r="GLU90" s="47"/>
      <c r="GLV90" s="47"/>
      <c r="GLW90" s="59"/>
      <c r="GLX90" s="506"/>
      <c r="GLY90" s="65"/>
      <c r="GLZ90" s="7"/>
      <c r="GMA90" s="100"/>
      <c r="GMB90" s="13"/>
      <c r="GMC90" s="13"/>
      <c r="GMD90" s="13"/>
      <c r="GME90" s="13"/>
      <c r="GMF90" s="61"/>
      <c r="GMG90" s="47"/>
      <c r="GMH90" s="47"/>
      <c r="GMI90" s="65"/>
      <c r="GMJ90" s="47"/>
      <c r="GMK90" s="65"/>
      <c r="GML90" s="65"/>
      <c r="GMM90" s="47"/>
      <c r="GMN90" s="788"/>
      <c r="GMO90" s="65"/>
      <c r="GMP90" s="65"/>
      <c r="GMQ90" s="47"/>
      <c r="GMR90" s="47"/>
      <c r="GMS90" s="47"/>
      <c r="GMT90" s="47"/>
      <c r="GMU90" s="505"/>
      <c r="GMV90" s="505"/>
      <c r="GMW90" s="140"/>
      <c r="GMX90" s="140"/>
      <c r="GMY90" s="65"/>
      <c r="GMZ90" s="65"/>
      <c r="GNA90" s="506"/>
      <c r="GNB90" s="65"/>
      <c r="GNC90" s="47"/>
      <c r="GND90" s="47"/>
      <c r="GNE90" s="47"/>
      <c r="GNF90" s="59"/>
      <c r="GNG90" s="506"/>
      <c r="GNH90" s="65"/>
      <c r="GNI90" s="7"/>
      <c r="GNJ90" s="100"/>
      <c r="GNK90" s="13"/>
      <c r="GNL90" s="13"/>
      <c r="GNM90" s="13"/>
      <c r="GNN90" s="13"/>
      <c r="GNO90" s="61"/>
      <c r="GNP90" s="47"/>
      <c r="GNQ90" s="47"/>
      <c r="GNR90" s="65"/>
      <c r="GNS90" s="47"/>
      <c r="GNT90" s="65"/>
      <c r="GNU90" s="65"/>
      <c r="GNV90" s="47"/>
      <c r="GNW90" s="788"/>
      <c r="GNX90" s="65"/>
      <c r="GNY90" s="65"/>
      <c r="GNZ90" s="47"/>
      <c r="GOA90" s="47"/>
      <c r="GOB90" s="47"/>
      <c r="GOC90" s="47"/>
      <c r="GOD90" s="505"/>
      <c r="GOE90" s="505"/>
      <c r="GOF90" s="140"/>
      <c r="GOG90" s="140"/>
      <c r="GOH90" s="65"/>
      <c r="GOI90" s="65"/>
      <c r="GOJ90" s="506"/>
      <c r="GOK90" s="65"/>
      <c r="GOL90" s="47"/>
      <c r="GOM90" s="47"/>
      <c r="GON90" s="47"/>
      <c r="GOO90" s="59"/>
      <c r="GOP90" s="506"/>
      <c r="GOQ90" s="65"/>
      <c r="GOR90" s="7"/>
      <c r="GOS90" s="100"/>
      <c r="GOT90" s="13"/>
      <c r="GOU90" s="13"/>
      <c r="GOV90" s="13"/>
      <c r="GOW90" s="13"/>
      <c r="GOX90" s="61"/>
      <c r="GOY90" s="47"/>
      <c r="GOZ90" s="47"/>
      <c r="GPA90" s="65"/>
      <c r="GPB90" s="47"/>
      <c r="GPC90" s="65"/>
      <c r="GPD90" s="65"/>
      <c r="GPE90" s="47"/>
      <c r="GPF90" s="788"/>
      <c r="GPG90" s="65"/>
      <c r="GPH90" s="65"/>
      <c r="GPI90" s="47"/>
      <c r="GPJ90" s="47"/>
      <c r="GPK90" s="47"/>
      <c r="GPL90" s="47"/>
      <c r="GPM90" s="505"/>
      <c r="GPN90" s="505"/>
      <c r="GPO90" s="140"/>
      <c r="GPP90" s="140"/>
      <c r="GPQ90" s="65"/>
      <c r="GPR90" s="65"/>
      <c r="GPS90" s="506"/>
      <c r="GPT90" s="65"/>
      <c r="GPU90" s="47"/>
      <c r="GPV90" s="47"/>
      <c r="GPW90" s="47"/>
      <c r="GPX90" s="59"/>
      <c r="GPY90" s="506"/>
      <c r="GPZ90" s="65"/>
      <c r="GQA90" s="7"/>
      <c r="GQB90" s="100"/>
      <c r="GQC90" s="13"/>
      <c r="GQD90" s="13"/>
      <c r="GQE90" s="13"/>
      <c r="GQF90" s="13"/>
      <c r="GQG90" s="61"/>
      <c r="GQH90" s="47"/>
      <c r="GQI90" s="47"/>
      <c r="GQJ90" s="65"/>
      <c r="GQK90" s="47"/>
      <c r="GQL90" s="65"/>
      <c r="GQM90" s="65"/>
      <c r="GQN90" s="47"/>
      <c r="GQO90" s="788"/>
      <c r="GQP90" s="65"/>
      <c r="GQQ90" s="65"/>
      <c r="GQR90" s="47"/>
      <c r="GQS90" s="47"/>
      <c r="GQT90" s="47"/>
      <c r="GQU90" s="47"/>
      <c r="GQV90" s="505"/>
      <c r="GQW90" s="505"/>
      <c r="GQX90" s="140"/>
      <c r="GQY90" s="140"/>
      <c r="GQZ90" s="65"/>
      <c r="GRA90" s="65"/>
      <c r="GRB90" s="506"/>
      <c r="GRC90" s="65"/>
      <c r="GRD90" s="47"/>
      <c r="GRE90" s="47"/>
      <c r="GRF90" s="47"/>
      <c r="GRG90" s="59"/>
      <c r="GRH90" s="506"/>
      <c r="GRI90" s="65"/>
      <c r="GRJ90" s="7"/>
      <c r="GRK90" s="100"/>
      <c r="GRL90" s="13"/>
      <c r="GRM90" s="13"/>
      <c r="GRN90" s="13"/>
      <c r="GRO90" s="13"/>
      <c r="GRP90" s="61"/>
      <c r="GRQ90" s="47"/>
      <c r="GRR90" s="47"/>
      <c r="GRS90" s="65"/>
      <c r="GRT90" s="47"/>
      <c r="GRU90" s="65"/>
      <c r="GRV90" s="65"/>
      <c r="GRW90" s="47"/>
      <c r="GRX90" s="788"/>
      <c r="GRY90" s="65"/>
      <c r="GRZ90" s="65"/>
      <c r="GSA90" s="47"/>
      <c r="GSB90" s="47"/>
      <c r="GSC90" s="47"/>
      <c r="GSD90" s="47"/>
      <c r="GSE90" s="505"/>
      <c r="GSF90" s="505"/>
      <c r="GSG90" s="140"/>
      <c r="GSH90" s="140"/>
      <c r="GSI90" s="65"/>
      <c r="GSJ90" s="65"/>
      <c r="GSK90" s="506"/>
      <c r="GSL90" s="65"/>
      <c r="GSM90" s="47"/>
      <c r="GSN90" s="47"/>
      <c r="GSO90" s="47"/>
      <c r="GSP90" s="59"/>
      <c r="GSQ90" s="506"/>
      <c r="GSR90" s="65"/>
      <c r="GSS90" s="7"/>
      <c r="GST90" s="100"/>
      <c r="GSU90" s="13"/>
      <c r="GSV90" s="13"/>
      <c r="GSW90" s="13"/>
      <c r="GSX90" s="13"/>
      <c r="GSY90" s="61"/>
      <c r="GSZ90" s="47"/>
      <c r="GTA90" s="47"/>
      <c r="GTB90" s="65"/>
      <c r="GTC90" s="47"/>
      <c r="GTD90" s="65"/>
      <c r="GTE90" s="65"/>
      <c r="GTF90" s="47"/>
      <c r="GTG90" s="788"/>
      <c r="GTH90" s="65"/>
      <c r="GTI90" s="65"/>
      <c r="GTJ90" s="47"/>
      <c r="GTK90" s="47"/>
      <c r="GTL90" s="47"/>
      <c r="GTM90" s="47"/>
      <c r="GTN90" s="505"/>
      <c r="GTO90" s="505"/>
      <c r="GTP90" s="140"/>
      <c r="GTQ90" s="140"/>
      <c r="GTR90" s="65"/>
      <c r="GTS90" s="65"/>
      <c r="GTT90" s="506"/>
      <c r="GTU90" s="65"/>
      <c r="GTV90" s="47"/>
      <c r="GTW90" s="47"/>
      <c r="GTX90" s="47"/>
      <c r="GTY90" s="59"/>
      <c r="GTZ90" s="506"/>
      <c r="GUA90" s="65"/>
      <c r="GUB90" s="7"/>
      <c r="GUC90" s="100"/>
      <c r="GUD90" s="13"/>
      <c r="GUE90" s="13"/>
      <c r="GUF90" s="13"/>
      <c r="GUG90" s="13"/>
      <c r="GUH90" s="61"/>
      <c r="GUI90" s="47"/>
      <c r="GUJ90" s="47"/>
      <c r="GUK90" s="65"/>
      <c r="GUL90" s="47"/>
      <c r="GUM90" s="65"/>
      <c r="GUN90" s="65"/>
      <c r="GUO90" s="47"/>
      <c r="GUP90" s="788"/>
      <c r="GUQ90" s="65"/>
      <c r="GUR90" s="65"/>
      <c r="GUS90" s="47"/>
      <c r="GUT90" s="47"/>
      <c r="GUU90" s="47"/>
      <c r="GUV90" s="47"/>
      <c r="GUW90" s="505"/>
      <c r="GUX90" s="505"/>
      <c r="GUY90" s="140"/>
      <c r="GUZ90" s="140"/>
      <c r="GVA90" s="65"/>
      <c r="GVB90" s="65"/>
      <c r="GVC90" s="506"/>
      <c r="GVD90" s="65"/>
      <c r="GVE90" s="47"/>
      <c r="GVF90" s="47"/>
      <c r="GVG90" s="47"/>
      <c r="GVH90" s="59"/>
      <c r="GVI90" s="506"/>
      <c r="GVJ90" s="65"/>
      <c r="GVK90" s="7"/>
      <c r="GVL90" s="100"/>
      <c r="GVM90" s="13"/>
      <c r="GVN90" s="13"/>
      <c r="GVO90" s="13"/>
      <c r="GVP90" s="13"/>
      <c r="GVQ90" s="61"/>
      <c r="GVR90" s="47"/>
      <c r="GVS90" s="47"/>
      <c r="GVT90" s="65"/>
      <c r="GVU90" s="47"/>
      <c r="GVV90" s="65"/>
      <c r="GVW90" s="65"/>
      <c r="GVX90" s="47"/>
      <c r="GVY90" s="788"/>
      <c r="GVZ90" s="65"/>
      <c r="GWA90" s="65"/>
      <c r="GWB90" s="47"/>
      <c r="GWC90" s="47"/>
      <c r="GWD90" s="47"/>
      <c r="GWE90" s="47"/>
      <c r="GWF90" s="505"/>
      <c r="GWG90" s="505"/>
      <c r="GWH90" s="140"/>
      <c r="GWI90" s="140"/>
      <c r="GWJ90" s="65"/>
      <c r="GWK90" s="65"/>
      <c r="GWL90" s="506"/>
      <c r="GWM90" s="65"/>
      <c r="GWN90" s="47"/>
      <c r="GWO90" s="47"/>
      <c r="GWP90" s="47"/>
      <c r="GWQ90" s="59"/>
      <c r="GWR90" s="506"/>
      <c r="GWS90" s="65"/>
      <c r="GWT90" s="7"/>
      <c r="GWU90" s="100"/>
      <c r="GWV90" s="13"/>
      <c r="GWW90" s="13"/>
      <c r="GWX90" s="13"/>
      <c r="GWY90" s="13"/>
      <c r="GWZ90" s="61"/>
      <c r="GXA90" s="47"/>
      <c r="GXB90" s="47"/>
      <c r="GXC90" s="65"/>
      <c r="GXD90" s="47"/>
      <c r="GXE90" s="65"/>
      <c r="GXF90" s="65"/>
      <c r="GXG90" s="47"/>
      <c r="GXH90" s="788"/>
      <c r="GXI90" s="65"/>
      <c r="GXJ90" s="65"/>
      <c r="GXK90" s="47"/>
      <c r="GXL90" s="47"/>
      <c r="GXM90" s="47"/>
      <c r="GXN90" s="47"/>
      <c r="GXO90" s="505"/>
      <c r="GXP90" s="505"/>
      <c r="GXQ90" s="140"/>
      <c r="GXR90" s="140"/>
      <c r="GXS90" s="65"/>
      <c r="GXT90" s="65"/>
      <c r="GXU90" s="506"/>
      <c r="GXV90" s="65"/>
      <c r="GXW90" s="47"/>
      <c r="GXX90" s="47"/>
      <c r="GXY90" s="47"/>
      <c r="GXZ90" s="59"/>
      <c r="GYA90" s="506"/>
      <c r="GYB90" s="65"/>
      <c r="GYC90" s="7"/>
      <c r="GYD90" s="100"/>
      <c r="GYE90" s="13"/>
      <c r="GYF90" s="13"/>
      <c r="GYG90" s="13"/>
      <c r="GYH90" s="13"/>
      <c r="GYI90" s="61"/>
      <c r="GYJ90" s="47"/>
      <c r="GYK90" s="47"/>
      <c r="GYL90" s="65"/>
      <c r="GYM90" s="47"/>
      <c r="GYN90" s="65"/>
      <c r="GYO90" s="65"/>
      <c r="GYP90" s="47"/>
      <c r="GYQ90" s="788"/>
      <c r="GYR90" s="65"/>
      <c r="GYS90" s="65"/>
      <c r="GYT90" s="47"/>
      <c r="GYU90" s="47"/>
      <c r="GYV90" s="47"/>
      <c r="GYW90" s="47"/>
      <c r="GYX90" s="505"/>
      <c r="GYY90" s="505"/>
      <c r="GYZ90" s="140"/>
      <c r="GZA90" s="140"/>
      <c r="GZB90" s="65"/>
      <c r="GZC90" s="65"/>
      <c r="GZD90" s="506"/>
      <c r="GZE90" s="65"/>
      <c r="GZF90" s="47"/>
      <c r="GZG90" s="47"/>
      <c r="GZH90" s="47"/>
      <c r="GZI90" s="59"/>
      <c r="GZJ90" s="506"/>
      <c r="GZK90" s="65"/>
      <c r="GZL90" s="7"/>
      <c r="GZM90" s="100"/>
      <c r="GZN90" s="13"/>
      <c r="GZO90" s="13"/>
      <c r="GZP90" s="13"/>
      <c r="GZQ90" s="13"/>
      <c r="GZR90" s="61"/>
      <c r="GZS90" s="47"/>
      <c r="GZT90" s="47"/>
      <c r="GZU90" s="65"/>
      <c r="GZV90" s="47"/>
      <c r="GZW90" s="65"/>
      <c r="GZX90" s="65"/>
      <c r="GZY90" s="47"/>
      <c r="GZZ90" s="788"/>
      <c r="HAA90" s="65"/>
      <c r="HAB90" s="65"/>
      <c r="HAC90" s="47"/>
      <c r="HAD90" s="47"/>
      <c r="HAE90" s="47"/>
      <c r="HAF90" s="47"/>
      <c r="HAG90" s="505"/>
      <c r="HAH90" s="505"/>
      <c r="HAI90" s="140"/>
      <c r="HAJ90" s="140"/>
      <c r="HAK90" s="65"/>
      <c r="HAL90" s="65"/>
      <c r="HAM90" s="506"/>
      <c r="HAN90" s="65"/>
      <c r="HAO90" s="47"/>
      <c r="HAP90" s="47"/>
      <c r="HAQ90" s="47"/>
      <c r="HAR90" s="59"/>
      <c r="HAS90" s="506"/>
      <c r="HAT90" s="65"/>
      <c r="HAU90" s="7"/>
      <c r="HAV90" s="100"/>
      <c r="HAW90" s="13"/>
      <c r="HAX90" s="13"/>
      <c r="HAY90" s="13"/>
      <c r="HAZ90" s="13"/>
      <c r="HBA90" s="61"/>
      <c r="HBB90" s="47"/>
      <c r="HBC90" s="47"/>
      <c r="HBD90" s="65"/>
      <c r="HBE90" s="47"/>
      <c r="HBF90" s="65"/>
      <c r="HBG90" s="65"/>
      <c r="HBH90" s="47"/>
      <c r="HBI90" s="788"/>
      <c r="HBJ90" s="65"/>
      <c r="HBK90" s="65"/>
      <c r="HBL90" s="47"/>
      <c r="HBM90" s="47"/>
      <c r="HBN90" s="47"/>
      <c r="HBO90" s="47"/>
      <c r="HBP90" s="505"/>
      <c r="HBQ90" s="505"/>
      <c r="HBR90" s="140"/>
      <c r="HBS90" s="140"/>
      <c r="HBT90" s="65"/>
      <c r="HBU90" s="65"/>
      <c r="HBV90" s="506"/>
      <c r="HBW90" s="65"/>
      <c r="HBX90" s="47"/>
      <c r="HBY90" s="47"/>
      <c r="HBZ90" s="47"/>
      <c r="HCA90" s="59"/>
      <c r="HCB90" s="506"/>
      <c r="HCC90" s="65"/>
      <c r="HCD90" s="7"/>
      <c r="HCE90" s="100"/>
      <c r="HCF90" s="13"/>
      <c r="HCG90" s="13"/>
      <c r="HCH90" s="13"/>
      <c r="HCI90" s="13"/>
      <c r="HCJ90" s="61"/>
      <c r="HCK90" s="47"/>
      <c r="HCL90" s="47"/>
      <c r="HCM90" s="65"/>
      <c r="HCN90" s="47"/>
      <c r="HCO90" s="65"/>
      <c r="HCP90" s="65"/>
      <c r="HCQ90" s="47"/>
      <c r="HCR90" s="788"/>
      <c r="HCS90" s="65"/>
      <c r="HCT90" s="65"/>
      <c r="HCU90" s="47"/>
      <c r="HCV90" s="47"/>
      <c r="HCW90" s="47"/>
      <c r="HCX90" s="47"/>
      <c r="HCY90" s="505"/>
      <c r="HCZ90" s="505"/>
      <c r="HDA90" s="140"/>
      <c r="HDB90" s="140"/>
      <c r="HDC90" s="65"/>
      <c r="HDD90" s="65"/>
      <c r="HDE90" s="506"/>
      <c r="HDF90" s="65"/>
      <c r="HDG90" s="47"/>
      <c r="HDH90" s="47"/>
      <c r="HDI90" s="47"/>
      <c r="HDJ90" s="59"/>
      <c r="HDK90" s="506"/>
      <c r="HDL90" s="65"/>
      <c r="HDM90" s="7"/>
      <c r="HDN90" s="100"/>
      <c r="HDO90" s="13"/>
      <c r="HDP90" s="13"/>
      <c r="HDQ90" s="13"/>
      <c r="HDR90" s="13"/>
      <c r="HDS90" s="61"/>
      <c r="HDT90" s="47"/>
      <c r="HDU90" s="47"/>
      <c r="HDV90" s="65"/>
      <c r="HDW90" s="47"/>
      <c r="HDX90" s="65"/>
      <c r="HDY90" s="65"/>
      <c r="HDZ90" s="47"/>
      <c r="HEA90" s="788"/>
      <c r="HEB90" s="65"/>
      <c r="HEC90" s="65"/>
      <c r="HED90" s="47"/>
      <c r="HEE90" s="47"/>
      <c r="HEF90" s="47"/>
      <c r="HEG90" s="47"/>
      <c r="HEH90" s="505"/>
      <c r="HEI90" s="505"/>
      <c r="HEJ90" s="140"/>
      <c r="HEK90" s="140"/>
      <c r="HEL90" s="65"/>
      <c r="HEM90" s="65"/>
      <c r="HEN90" s="506"/>
      <c r="HEO90" s="65"/>
      <c r="HEP90" s="47"/>
      <c r="HEQ90" s="47"/>
      <c r="HER90" s="47"/>
      <c r="HES90" s="59"/>
      <c r="HET90" s="506"/>
      <c r="HEU90" s="65"/>
      <c r="HEV90" s="7"/>
      <c r="HEW90" s="100"/>
      <c r="HEX90" s="13"/>
      <c r="HEY90" s="13"/>
      <c r="HEZ90" s="13"/>
      <c r="HFA90" s="13"/>
      <c r="HFB90" s="61"/>
      <c r="HFC90" s="47"/>
      <c r="HFD90" s="47"/>
      <c r="HFE90" s="65"/>
      <c r="HFF90" s="47"/>
      <c r="HFG90" s="65"/>
      <c r="HFH90" s="65"/>
      <c r="HFI90" s="47"/>
      <c r="HFJ90" s="788"/>
      <c r="HFK90" s="65"/>
      <c r="HFL90" s="65"/>
      <c r="HFM90" s="47"/>
      <c r="HFN90" s="47"/>
      <c r="HFO90" s="47"/>
      <c r="HFP90" s="47"/>
      <c r="HFQ90" s="505"/>
      <c r="HFR90" s="505"/>
      <c r="HFS90" s="140"/>
      <c r="HFT90" s="140"/>
      <c r="HFU90" s="65"/>
      <c r="HFV90" s="65"/>
      <c r="HFW90" s="506"/>
      <c r="HFX90" s="65"/>
      <c r="HFY90" s="47"/>
      <c r="HFZ90" s="47"/>
      <c r="HGA90" s="47"/>
      <c r="HGB90" s="59"/>
      <c r="HGC90" s="506"/>
      <c r="HGD90" s="65"/>
      <c r="HGE90" s="7"/>
      <c r="HGF90" s="100"/>
      <c r="HGG90" s="13"/>
      <c r="HGH90" s="13"/>
      <c r="HGI90" s="13"/>
      <c r="HGJ90" s="13"/>
      <c r="HGK90" s="61"/>
      <c r="HGL90" s="47"/>
      <c r="HGM90" s="47"/>
      <c r="HGN90" s="65"/>
      <c r="HGO90" s="47"/>
      <c r="HGP90" s="65"/>
      <c r="HGQ90" s="65"/>
      <c r="HGR90" s="47"/>
      <c r="HGS90" s="788"/>
      <c r="HGT90" s="65"/>
      <c r="HGU90" s="65"/>
      <c r="HGV90" s="47"/>
      <c r="HGW90" s="47"/>
      <c r="HGX90" s="47"/>
      <c r="HGY90" s="47"/>
      <c r="HGZ90" s="505"/>
      <c r="HHA90" s="505"/>
      <c r="HHB90" s="140"/>
      <c r="HHC90" s="140"/>
      <c r="HHD90" s="65"/>
      <c r="HHE90" s="65"/>
      <c r="HHF90" s="506"/>
      <c r="HHG90" s="65"/>
      <c r="HHH90" s="47"/>
      <c r="HHI90" s="47"/>
      <c r="HHJ90" s="47"/>
      <c r="HHK90" s="59"/>
      <c r="HHL90" s="506"/>
      <c r="HHM90" s="65"/>
      <c r="HHN90" s="7"/>
      <c r="HHO90" s="100"/>
      <c r="HHP90" s="13"/>
      <c r="HHQ90" s="13"/>
      <c r="HHR90" s="13"/>
      <c r="HHS90" s="13"/>
      <c r="HHT90" s="61"/>
      <c r="HHU90" s="47"/>
      <c r="HHV90" s="47"/>
      <c r="HHW90" s="65"/>
      <c r="HHX90" s="47"/>
      <c r="HHY90" s="65"/>
      <c r="HHZ90" s="65"/>
      <c r="HIA90" s="47"/>
      <c r="HIB90" s="788"/>
      <c r="HIC90" s="65"/>
      <c r="HID90" s="65"/>
      <c r="HIE90" s="47"/>
      <c r="HIF90" s="47"/>
      <c r="HIG90" s="47"/>
      <c r="HIH90" s="47"/>
      <c r="HII90" s="505"/>
      <c r="HIJ90" s="505"/>
      <c r="HIK90" s="140"/>
      <c r="HIL90" s="140"/>
      <c r="HIM90" s="65"/>
      <c r="HIN90" s="65"/>
      <c r="HIO90" s="506"/>
      <c r="HIP90" s="65"/>
      <c r="HIQ90" s="47"/>
      <c r="HIR90" s="47"/>
      <c r="HIS90" s="47"/>
      <c r="HIT90" s="59"/>
      <c r="HIU90" s="506"/>
      <c r="HIV90" s="65"/>
      <c r="HIW90" s="7"/>
      <c r="HIX90" s="100"/>
      <c r="HIY90" s="13"/>
      <c r="HIZ90" s="13"/>
      <c r="HJA90" s="13"/>
      <c r="HJB90" s="13"/>
      <c r="HJC90" s="61"/>
      <c r="HJD90" s="47"/>
      <c r="HJE90" s="47"/>
      <c r="HJF90" s="65"/>
      <c r="HJG90" s="47"/>
      <c r="HJH90" s="65"/>
      <c r="HJI90" s="65"/>
      <c r="HJJ90" s="47"/>
      <c r="HJK90" s="788"/>
      <c r="HJL90" s="65"/>
      <c r="HJM90" s="65"/>
      <c r="HJN90" s="47"/>
      <c r="HJO90" s="47"/>
      <c r="HJP90" s="47"/>
      <c r="HJQ90" s="47"/>
      <c r="HJR90" s="505"/>
      <c r="HJS90" s="505"/>
      <c r="HJT90" s="140"/>
      <c r="HJU90" s="140"/>
      <c r="HJV90" s="65"/>
      <c r="HJW90" s="65"/>
      <c r="HJX90" s="506"/>
      <c r="HJY90" s="65"/>
      <c r="HJZ90" s="47"/>
      <c r="HKA90" s="47"/>
      <c r="HKB90" s="47"/>
      <c r="HKC90" s="59"/>
      <c r="HKD90" s="506"/>
      <c r="HKE90" s="65"/>
      <c r="HKF90" s="7"/>
      <c r="HKG90" s="100"/>
      <c r="HKH90" s="13"/>
      <c r="HKI90" s="13"/>
      <c r="HKJ90" s="13"/>
      <c r="HKK90" s="13"/>
      <c r="HKL90" s="61"/>
      <c r="HKM90" s="47"/>
      <c r="HKN90" s="47"/>
      <c r="HKO90" s="65"/>
      <c r="HKP90" s="47"/>
      <c r="HKQ90" s="65"/>
      <c r="HKR90" s="65"/>
      <c r="HKS90" s="47"/>
      <c r="HKT90" s="788"/>
      <c r="HKU90" s="65"/>
      <c r="HKV90" s="65"/>
      <c r="HKW90" s="47"/>
      <c r="HKX90" s="47"/>
      <c r="HKY90" s="47"/>
      <c r="HKZ90" s="47"/>
      <c r="HLA90" s="505"/>
      <c r="HLB90" s="505"/>
      <c r="HLC90" s="140"/>
      <c r="HLD90" s="140"/>
      <c r="HLE90" s="65"/>
      <c r="HLF90" s="65"/>
      <c r="HLG90" s="506"/>
      <c r="HLH90" s="65"/>
      <c r="HLI90" s="47"/>
      <c r="HLJ90" s="47"/>
      <c r="HLK90" s="47"/>
      <c r="HLL90" s="59"/>
      <c r="HLM90" s="506"/>
      <c r="HLN90" s="65"/>
      <c r="HLO90" s="7"/>
      <c r="HLP90" s="100"/>
      <c r="HLQ90" s="13"/>
      <c r="HLR90" s="13"/>
      <c r="HLS90" s="13"/>
      <c r="HLT90" s="13"/>
      <c r="HLU90" s="61"/>
      <c r="HLV90" s="47"/>
      <c r="HLW90" s="47"/>
      <c r="HLX90" s="65"/>
      <c r="HLY90" s="47"/>
      <c r="HLZ90" s="65"/>
      <c r="HMA90" s="65"/>
      <c r="HMB90" s="47"/>
      <c r="HMC90" s="788"/>
      <c r="HMD90" s="65"/>
      <c r="HME90" s="65"/>
      <c r="HMF90" s="47"/>
      <c r="HMG90" s="47"/>
      <c r="HMH90" s="47"/>
      <c r="HMI90" s="47"/>
      <c r="HMJ90" s="505"/>
      <c r="HMK90" s="505"/>
      <c r="HML90" s="140"/>
      <c r="HMM90" s="140"/>
      <c r="HMN90" s="65"/>
      <c r="HMO90" s="65"/>
      <c r="HMP90" s="506"/>
      <c r="HMQ90" s="65"/>
      <c r="HMR90" s="47"/>
      <c r="HMS90" s="47"/>
      <c r="HMT90" s="47"/>
      <c r="HMU90" s="59"/>
      <c r="HMV90" s="506"/>
      <c r="HMW90" s="65"/>
      <c r="HMX90" s="7"/>
      <c r="HMY90" s="100"/>
      <c r="HMZ90" s="13"/>
      <c r="HNA90" s="13"/>
      <c r="HNB90" s="13"/>
      <c r="HNC90" s="13"/>
      <c r="HND90" s="61"/>
      <c r="HNE90" s="47"/>
      <c r="HNF90" s="47"/>
      <c r="HNG90" s="65"/>
      <c r="HNH90" s="47"/>
      <c r="HNI90" s="65"/>
      <c r="HNJ90" s="65"/>
      <c r="HNK90" s="47"/>
      <c r="HNL90" s="788"/>
      <c r="HNM90" s="65"/>
      <c r="HNN90" s="65"/>
      <c r="HNO90" s="47"/>
      <c r="HNP90" s="47"/>
      <c r="HNQ90" s="47"/>
      <c r="HNR90" s="47"/>
      <c r="HNS90" s="505"/>
      <c r="HNT90" s="505"/>
      <c r="HNU90" s="140"/>
      <c r="HNV90" s="140"/>
      <c r="HNW90" s="65"/>
      <c r="HNX90" s="65"/>
      <c r="HNY90" s="506"/>
      <c r="HNZ90" s="65"/>
      <c r="HOA90" s="47"/>
      <c r="HOB90" s="47"/>
      <c r="HOC90" s="47"/>
      <c r="HOD90" s="59"/>
      <c r="HOE90" s="506"/>
      <c r="HOF90" s="65"/>
      <c r="HOG90" s="7"/>
      <c r="HOH90" s="100"/>
      <c r="HOI90" s="13"/>
      <c r="HOJ90" s="13"/>
      <c r="HOK90" s="13"/>
      <c r="HOL90" s="13"/>
      <c r="HOM90" s="61"/>
      <c r="HON90" s="47"/>
      <c r="HOO90" s="47"/>
      <c r="HOP90" s="65"/>
      <c r="HOQ90" s="47"/>
      <c r="HOR90" s="65"/>
      <c r="HOS90" s="65"/>
      <c r="HOT90" s="47"/>
      <c r="HOU90" s="788"/>
      <c r="HOV90" s="65"/>
      <c r="HOW90" s="65"/>
      <c r="HOX90" s="47"/>
      <c r="HOY90" s="47"/>
      <c r="HOZ90" s="47"/>
      <c r="HPA90" s="47"/>
      <c r="HPB90" s="505"/>
      <c r="HPC90" s="505"/>
      <c r="HPD90" s="140"/>
      <c r="HPE90" s="140"/>
      <c r="HPF90" s="65"/>
      <c r="HPG90" s="65"/>
      <c r="HPH90" s="506"/>
      <c r="HPI90" s="65"/>
      <c r="HPJ90" s="47"/>
      <c r="HPK90" s="47"/>
      <c r="HPL90" s="47"/>
      <c r="HPM90" s="59"/>
      <c r="HPN90" s="506"/>
      <c r="HPO90" s="65"/>
      <c r="HPP90" s="7"/>
      <c r="HPQ90" s="100"/>
      <c r="HPR90" s="13"/>
      <c r="HPS90" s="13"/>
      <c r="HPT90" s="13"/>
      <c r="HPU90" s="13"/>
      <c r="HPV90" s="61"/>
      <c r="HPW90" s="47"/>
      <c r="HPX90" s="47"/>
      <c r="HPY90" s="65"/>
      <c r="HPZ90" s="47"/>
      <c r="HQA90" s="65"/>
      <c r="HQB90" s="65"/>
      <c r="HQC90" s="47"/>
      <c r="HQD90" s="788"/>
      <c r="HQE90" s="65"/>
      <c r="HQF90" s="65"/>
      <c r="HQG90" s="47"/>
      <c r="HQH90" s="47"/>
      <c r="HQI90" s="47"/>
      <c r="HQJ90" s="47"/>
      <c r="HQK90" s="505"/>
      <c r="HQL90" s="505"/>
      <c r="HQM90" s="140"/>
      <c r="HQN90" s="140"/>
      <c r="HQO90" s="65"/>
      <c r="HQP90" s="65"/>
      <c r="HQQ90" s="506"/>
      <c r="HQR90" s="65"/>
      <c r="HQS90" s="47"/>
      <c r="HQT90" s="47"/>
      <c r="HQU90" s="47"/>
      <c r="HQV90" s="59"/>
      <c r="HQW90" s="506"/>
      <c r="HQX90" s="65"/>
      <c r="HQY90" s="7"/>
      <c r="HQZ90" s="100"/>
      <c r="HRA90" s="13"/>
      <c r="HRB90" s="13"/>
      <c r="HRC90" s="13"/>
      <c r="HRD90" s="13"/>
      <c r="HRE90" s="61"/>
      <c r="HRF90" s="47"/>
      <c r="HRG90" s="47"/>
      <c r="HRH90" s="65"/>
      <c r="HRI90" s="47"/>
      <c r="HRJ90" s="65"/>
      <c r="HRK90" s="65"/>
      <c r="HRL90" s="47"/>
      <c r="HRM90" s="788"/>
      <c r="HRN90" s="65"/>
      <c r="HRO90" s="65"/>
      <c r="HRP90" s="47"/>
      <c r="HRQ90" s="47"/>
      <c r="HRR90" s="47"/>
      <c r="HRS90" s="47"/>
      <c r="HRT90" s="505"/>
      <c r="HRU90" s="505"/>
      <c r="HRV90" s="140"/>
      <c r="HRW90" s="140"/>
      <c r="HRX90" s="65"/>
      <c r="HRY90" s="65"/>
      <c r="HRZ90" s="506"/>
      <c r="HSA90" s="65"/>
      <c r="HSB90" s="47"/>
      <c r="HSC90" s="47"/>
      <c r="HSD90" s="47"/>
      <c r="HSE90" s="59"/>
      <c r="HSF90" s="506"/>
      <c r="HSG90" s="65"/>
      <c r="HSH90" s="7"/>
      <c r="HSI90" s="100"/>
      <c r="HSJ90" s="13"/>
      <c r="HSK90" s="13"/>
      <c r="HSL90" s="13"/>
      <c r="HSM90" s="13"/>
      <c r="HSN90" s="61"/>
      <c r="HSO90" s="47"/>
      <c r="HSP90" s="47"/>
      <c r="HSQ90" s="65"/>
      <c r="HSR90" s="47"/>
      <c r="HSS90" s="65"/>
      <c r="HST90" s="65"/>
      <c r="HSU90" s="47"/>
      <c r="HSV90" s="788"/>
      <c r="HSW90" s="65"/>
      <c r="HSX90" s="65"/>
      <c r="HSY90" s="47"/>
      <c r="HSZ90" s="47"/>
      <c r="HTA90" s="47"/>
      <c r="HTB90" s="47"/>
      <c r="HTC90" s="505"/>
      <c r="HTD90" s="505"/>
      <c r="HTE90" s="140"/>
      <c r="HTF90" s="140"/>
      <c r="HTG90" s="65"/>
      <c r="HTH90" s="65"/>
      <c r="HTI90" s="506"/>
      <c r="HTJ90" s="65"/>
      <c r="HTK90" s="47"/>
      <c r="HTL90" s="47"/>
      <c r="HTM90" s="47"/>
      <c r="HTN90" s="59"/>
      <c r="HTO90" s="506"/>
      <c r="HTP90" s="65"/>
      <c r="HTQ90" s="7"/>
      <c r="HTR90" s="100"/>
      <c r="HTS90" s="13"/>
      <c r="HTT90" s="13"/>
      <c r="HTU90" s="13"/>
      <c r="HTV90" s="13"/>
      <c r="HTW90" s="61"/>
      <c r="HTX90" s="47"/>
      <c r="HTY90" s="47"/>
      <c r="HTZ90" s="65"/>
      <c r="HUA90" s="47"/>
      <c r="HUB90" s="65"/>
      <c r="HUC90" s="65"/>
      <c r="HUD90" s="47"/>
      <c r="HUE90" s="788"/>
      <c r="HUF90" s="65"/>
      <c r="HUG90" s="65"/>
      <c r="HUH90" s="47"/>
      <c r="HUI90" s="47"/>
      <c r="HUJ90" s="47"/>
      <c r="HUK90" s="47"/>
      <c r="HUL90" s="505"/>
      <c r="HUM90" s="505"/>
      <c r="HUN90" s="140"/>
      <c r="HUO90" s="140"/>
      <c r="HUP90" s="65"/>
      <c r="HUQ90" s="65"/>
      <c r="HUR90" s="506"/>
      <c r="HUS90" s="65"/>
      <c r="HUT90" s="47"/>
      <c r="HUU90" s="47"/>
      <c r="HUV90" s="47"/>
      <c r="HUW90" s="59"/>
      <c r="HUX90" s="506"/>
      <c r="HUY90" s="65"/>
      <c r="HUZ90" s="7"/>
      <c r="HVA90" s="100"/>
      <c r="HVB90" s="13"/>
      <c r="HVC90" s="13"/>
      <c r="HVD90" s="13"/>
      <c r="HVE90" s="13"/>
      <c r="HVF90" s="61"/>
      <c r="HVG90" s="47"/>
      <c r="HVH90" s="47"/>
      <c r="HVI90" s="65"/>
      <c r="HVJ90" s="47"/>
      <c r="HVK90" s="65"/>
      <c r="HVL90" s="65"/>
      <c r="HVM90" s="47"/>
      <c r="HVN90" s="788"/>
      <c r="HVO90" s="65"/>
      <c r="HVP90" s="65"/>
      <c r="HVQ90" s="47"/>
      <c r="HVR90" s="47"/>
      <c r="HVS90" s="47"/>
      <c r="HVT90" s="47"/>
      <c r="HVU90" s="505"/>
      <c r="HVV90" s="505"/>
      <c r="HVW90" s="140"/>
      <c r="HVX90" s="140"/>
      <c r="HVY90" s="65"/>
      <c r="HVZ90" s="65"/>
      <c r="HWA90" s="506"/>
      <c r="HWB90" s="65"/>
      <c r="HWC90" s="47"/>
      <c r="HWD90" s="47"/>
      <c r="HWE90" s="47"/>
      <c r="HWF90" s="59"/>
      <c r="HWG90" s="506"/>
      <c r="HWH90" s="65"/>
      <c r="HWI90" s="7"/>
      <c r="HWJ90" s="100"/>
      <c r="HWK90" s="13"/>
      <c r="HWL90" s="13"/>
      <c r="HWM90" s="13"/>
      <c r="HWN90" s="13"/>
      <c r="HWO90" s="61"/>
      <c r="HWP90" s="47"/>
      <c r="HWQ90" s="47"/>
      <c r="HWR90" s="65"/>
      <c r="HWS90" s="47"/>
      <c r="HWT90" s="65"/>
      <c r="HWU90" s="65"/>
      <c r="HWV90" s="47"/>
      <c r="HWW90" s="788"/>
      <c r="HWX90" s="65"/>
      <c r="HWY90" s="65"/>
      <c r="HWZ90" s="47"/>
      <c r="HXA90" s="47"/>
      <c r="HXB90" s="47"/>
      <c r="HXC90" s="47"/>
      <c r="HXD90" s="505"/>
      <c r="HXE90" s="505"/>
      <c r="HXF90" s="140"/>
      <c r="HXG90" s="140"/>
      <c r="HXH90" s="65"/>
      <c r="HXI90" s="65"/>
      <c r="HXJ90" s="506"/>
      <c r="HXK90" s="65"/>
      <c r="HXL90" s="47"/>
      <c r="HXM90" s="47"/>
      <c r="HXN90" s="47"/>
      <c r="HXO90" s="59"/>
      <c r="HXP90" s="506"/>
      <c r="HXQ90" s="65"/>
      <c r="HXR90" s="7"/>
      <c r="HXS90" s="100"/>
      <c r="HXT90" s="13"/>
      <c r="HXU90" s="13"/>
      <c r="HXV90" s="13"/>
      <c r="HXW90" s="13"/>
      <c r="HXX90" s="61"/>
      <c r="HXY90" s="47"/>
      <c r="HXZ90" s="47"/>
      <c r="HYA90" s="65"/>
      <c r="HYB90" s="47"/>
      <c r="HYC90" s="65"/>
      <c r="HYD90" s="65"/>
      <c r="HYE90" s="47"/>
      <c r="HYF90" s="788"/>
      <c r="HYG90" s="65"/>
      <c r="HYH90" s="65"/>
      <c r="HYI90" s="47"/>
      <c r="HYJ90" s="47"/>
      <c r="HYK90" s="47"/>
      <c r="HYL90" s="47"/>
      <c r="HYM90" s="505"/>
      <c r="HYN90" s="505"/>
      <c r="HYO90" s="140"/>
      <c r="HYP90" s="140"/>
      <c r="HYQ90" s="65"/>
      <c r="HYR90" s="65"/>
      <c r="HYS90" s="506"/>
      <c r="HYT90" s="65"/>
      <c r="HYU90" s="47"/>
      <c r="HYV90" s="47"/>
      <c r="HYW90" s="47"/>
      <c r="HYX90" s="59"/>
      <c r="HYY90" s="506"/>
      <c r="HYZ90" s="65"/>
      <c r="HZA90" s="7"/>
      <c r="HZB90" s="100"/>
      <c r="HZC90" s="13"/>
      <c r="HZD90" s="13"/>
      <c r="HZE90" s="13"/>
      <c r="HZF90" s="13"/>
      <c r="HZG90" s="61"/>
      <c r="HZH90" s="47"/>
      <c r="HZI90" s="47"/>
      <c r="HZJ90" s="65"/>
      <c r="HZK90" s="47"/>
      <c r="HZL90" s="65"/>
      <c r="HZM90" s="65"/>
      <c r="HZN90" s="47"/>
      <c r="HZO90" s="788"/>
      <c r="HZP90" s="65"/>
      <c r="HZQ90" s="65"/>
      <c r="HZR90" s="47"/>
      <c r="HZS90" s="47"/>
      <c r="HZT90" s="47"/>
      <c r="HZU90" s="47"/>
      <c r="HZV90" s="505"/>
      <c r="HZW90" s="505"/>
      <c r="HZX90" s="140"/>
      <c r="HZY90" s="140"/>
      <c r="HZZ90" s="65"/>
      <c r="IAA90" s="65"/>
      <c r="IAB90" s="506"/>
      <c r="IAC90" s="65"/>
      <c r="IAD90" s="47"/>
      <c r="IAE90" s="47"/>
      <c r="IAF90" s="47"/>
      <c r="IAG90" s="59"/>
      <c r="IAH90" s="506"/>
      <c r="IAI90" s="65"/>
      <c r="IAJ90" s="7"/>
      <c r="IAK90" s="100"/>
      <c r="IAL90" s="13"/>
      <c r="IAM90" s="13"/>
      <c r="IAN90" s="13"/>
      <c r="IAO90" s="13"/>
      <c r="IAP90" s="61"/>
      <c r="IAQ90" s="47"/>
      <c r="IAR90" s="47"/>
      <c r="IAS90" s="65"/>
      <c r="IAT90" s="47"/>
      <c r="IAU90" s="65"/>
      <c r="IAV90" s="65"/>
      <c r="IAW90" s="47"/>
      <c r="IAX90" s="788"/>
      <c r="IAY90" s="65"/>
      <c r="IAZ90" s="65"/>
      <c r="IBA90" s="47"/>
      <c r="IBB90" s="47"/>
      <c r="IBC90" s="47"/>
      <c r="IBD90" s="47"/>
      <c r="IBE90" s="505"/>
      <c r="IBF90" s="505"/>
      <c r="IBG90" s="140"/>
      <c r="IBH90" s="140"/>
      <c r="IBI90" s="65"/>
      <c r="IBJ90" s="65"/>
      <c r="IBK90" s="506"/>
      <c r="IBL90" s="65"/>
      <c r="IBM90" s="47"/>
      <c r="IBN90" s="47"/>
      <c r="IBO90" s="47"/>
      <c r="IBP90" s="59"/>
      <c r="IBQ90" s="506"/>
      <c r="IBR90" s="65"/>
      <c r="IBS90" s="7"/>
      <c r="IBT90" s="100"/>
      <c r="IBU90" s="13"/>
      <c r="IBV90" s="13"/>
      <c r="IBW90" s="13"/>
      <c r="IBX90" s="13"/>
      <c r="IBY90" s="61"/>
      <c r="IBZ90" s="47"/>
      <c r="ICA90" s="47"/>
      <c r="ICB90" s="65"/>
      <c r="ICC90" s="47"/>
      <c r="ICD90" s="65"/>
      <c r="ICE90" s="65"/>
      <c r="ICF90" s="47"/>
      <c r="ICG90" s="788"/>
      <c r="ICH90" s="65"/>
      <c r="ICI90" s="65"/>
      <c r="ICJ90" s="47"/>
      <c r="ICK90" s="47"/>
      <c r="ICL90" s="47"/>
      <c r="ICM90" s="47"/>
      <c r="ICN90" s="505"/>
      <c r="ICO90" s="505"/>
      <c r="ICP90" s="140"/>
      <c r="ICQ90" s="140"/>
      <c r="ICR90" s="65"/>
      <c r="ICS90" s="65"/>
      <c r="ICT90" s="506"/>
      <c r="ICU90" s="65"/>
      <c r="ICV90" s="47"/>
      <c r="ICW90" s="47"/>
      <c r="ICX90" s="47"/>
      <c r="ICY90" s="59"/>
      <c r="ICZ90" s="506"/>
      <c r="IDA90" s="65"/>
      <c r="IDB90" s="7"/>
      <c r="IDC90" s="100"/>
      <c r="IDD90" s="13"/>
      <c r="IDE90" s="13"/>
      <c r="IDF90" s="13"/>
      <c r="IDG90" s="13"/>
      <c r="IDH90" s="61"/>
      <c r="IDI90" s="47"/>
      <c r="IDJ90" s="47"/>
      <c r="IDK90" s="65"/>
      <c r="IDL90" s="47"/>
      <c r="IDM90" s="65"/>
      <c r="IDN90" s="65"/>
      <c r="IDO90" s="47"/>
      <c r="IDP90" s="788"/>
      <c r="IDQ90" s="65"/>
      <c r="IDR90" s="65"/>
      <c r="IDS90" s="47"/>
      <c r="IDT90" s="47"/>
      <c r="IDU90" s="47"/>
      <c r="IDV90" s="47"/>
      <c r="IDW90" s="505"/>
      <c r="IDX90" s="505"/>
      <c r="IDY90" s="140"/>
      <c r="IDZ90" s="140"/>
      <c r="IEA90" s="65"/>
      <c r="IEB90" s="65"/>
      <c r="IEC90" s="506"/>
      <c r="IED90" s="65"/>
      <c r="IEE90" s="47"/>
      <c r="IEF90" s="47"/>
      <c r="IEG90" s="47"/>
      <c r="IEH90" s="59"/>
      <c r="IEI90" s="506"/>
      <c r="IEJ90" s="65"/>
      <c r="IEK90" s="7"/>
      <c r="IEL90" s="100"/>
      <c r="IEM90" s="13"/>
      <c r="IEN90" s="13"/>
      <c r="IEO90" s="13"/>
      <c r="IEP90" s="13"/>
      <c r="IEQ90" s="61"/>
      <c r="IER90" s="47"/>
      <c r="IES90" s="47"/>
      <c r="IET90" s="65"/>
      <c r="IEU90" s="47"/>
      <c r="IEV90" s="65"/>
      <c r="IEW90" s="65"/>
      <c r="IEX90" s="47"/>
      <c r="IEY90" s="788"/>
      <c r="IEZ90" s="65"/>
      <c r="IFA90" s="65"/>
      <c r="IFB90" s="47"/>
      <c r="IFC90" s="47"/>
      <c r="IFD90" s="47"/>
      <c r="IFE90" s="47"/>
      <c r="IFF90" s="505"/>
      <c r="IFG90" s="505"/>
      <c r="IFH90" s="140"/>
      <c r="IFI90" s="140"/>
      <c r="IFJ90" s="65"/>
      <c r="IFK90" s="65"/>
      <c r="IFL90" s="506"/>
      <c r="IFM90" s="65"/>
      <c r="IFN90" s="47"/>
      <c r="IFO90" s="47"/>
      <c r="IFP90" s="47"/>
      <c r="IFQ90" s="59"/>
      <c r="IFR90" s="506"/>
      <c r="IFS90" s="65"/>
      <c r="IFT90" s="7"/>
      <c r="IFU90" s="100"/>
      <c r="IFV90" s="13"/>
      <c r="IFW90" s="13"/>
      <c r="IFX90" s="13"/>
      <c r="IFY90" s="13"/>
      <c r="IFZ90" s="61"/>
      <c r="IGA90" s="47"/>
      <c r="IGB90" s="47"/>
      <c r="IGC90" s="65"/>
      <c r="IGD90" s="47"/>
      <c r="IGE90" s="65"/>
      <c r="IGF90" s="65"/>
      <c r="IGG90" s="47"/>
      <c r="IGH90" s="788"/>
      <c r="IGI90" s="65"/>
      <c r="IGJ90" s="65"/>
      <c r="IGK90" s="47"/>
      <c r="IGL90" s="47"/>
      <c r="IGM90" s="47"/>
      <c r="IGN90" s="47"/>
      <c r="IGO90" s="505"/>
      <c r="IGP90" s="505"/>
      <c r="IGQ90" s="140"/>
      <c r="IGR90" s="140"/>
      <c r="IGS90" s="65"/>
      <c r="IGT90" s="65"/>
      <c r="IGU90" s="506"/>
      <c r="IGV90" s="65"/>
      <c r="IGW90" s="47"/>
      <c r="IGX90" s="47"/>
      <c r="IGY90" s="47"/>
      <c r="IGZ90" s="59"/>
      <c r="IHA90" s="506"/>
      <c r="IHB90" s="65"/>
      <c r="IHC90" s="7"/>
      <c r="IHD90" s="100"/>
      <c r="IHE90" s="13"/>
      <c r="IHF90" s="13"/>
      <c r="IHG90" s="13"/>
      <c r="IHH90" s="13"/>
      <c r="IHI90" s="61"/>
      <c r="IHJ90" s="47"/>
      <c r="IHK90" s="47"/>
      <c r="IHL90" s="65"/>
      <c r="IHM90" s="47"/>
      <c r="IHN90" s="65"/>
      <c r="IHO90" s="65"/>
      <c r="IHP90" s="47"/>
      <c r="IHQ90" s="788"/>
      <c r="IHR90" s="65"/>
      <c r="IHS90" s="65"/>
      <c r="IHT90" s="47"/>
      <c r="IHU90" s="47"/>
      <c r="IHV90" s="47"/>
      <c r="IHW90" s="47"/>
      <c r="IHX90" s="505"/>
      <c r="IHY90" s="505"/>
      <c r="IHZ90" s="140"/>
      <c r="IIA90" s="140"/>
      <c r="IIB90" s="65"/>
      <c r="IIC90" s="65"/>
      <c r="IID90" s="506"/>
      <c r="IIE90" s="65"/>
      <c r="IIF90" s="47"/>
      <c r="IIG90" s="47"/>
      <c r="IIH90" s="47"/>
      <c r="III90" s="59"/>
      <c r="IIJ90" s="506"/>
      <c r="IIK90" s="65"/>
      <c r="IIL90" s="7"/>
      <c r="IIM90" s="100"/>
      <c r="IIN90" s="13"/>
      <c r="IIO90" s="13"/>
      <c r="IIP90" s="13"/>
      <c r="IIQ90" s="13"/>
      <c r="IIR90" s="61"/>
      <c r="IIS90" s="47"/>
      <c r="IIT90" s="47"/>
      <c r="IIU90" s="65"/>
      <c r="IIV90" s="47"/>
      <c r="IIW90" s="65"/>
      <c r="IIX90" s="65"/>
      <c r="IIY90" s="47"/>
      <c r="IIZ90" s="788"/>
      <c r="IJA90" s="65"/>
      <c r="IJB90" s="65"/>
      <c r="IJC90" s="47"/>
      <c r="IJD90" s="47"/>
      <c r="IJE90" s="47"/>
      <c r="IJF90" s="47"/>
      <c r="IJG90" s="505"/>
      <c r="IJH90" s="505"/>
      <c r="IJI90" s="140"/>
      <c r="IJJ90" s="140"/>
      <c r="IJK90" s="65"/>
      <c r="IJL90" s="65"/>
      <c r="IJM90" s="506"/>
      <c r="IJN90" s="65"/>
      <c r="IJO90" s="47"/>
      <c r="IJP90" s="47"/>
      <c r="IJQ90" s="47"/>
      <c r="IJR90" s="59"/>
      <c r="IJS90" s="506"/>
      <c r="IJT90" s="65"/>
      <c r="IJU90" s="7"/>
      <c r="IJV90" s="100"/>
      <c r="IJW90" s="13"/>
      <c r="IJX90" s="13"/>
      <c r="IJY90" s="13"/>
      <c r="IJZ90" s="13"/>
      <c r="IKA90" s="61"/>
      <c r="IKB90" s="47"/>
      <c r="IKC90" s="47"/>
      <c r="IKD90" s="65"/>
      <c r="IKE90" s="47"/>
      <c r="IKF90" s="65"/>
      <c r="IKG90" s="65"/>
      <c r="IKH90" s="47"/>
      <c r="IKI90" s="788"/>
      <c r="IKJ90" s="65"/>
      <c r="IKK90" s="65"/>
      <c r="IKL90" s="47"/>
      <c r="IKM90" s="47"/>
      <c r="IKN90" s="47"/>
      <c r="IKO90" s="47"/>
      <c r="IKP90" s="505"/>
      <c r="IKQ90" s="505"/>
      <c r="IKR90" s="140"/>
      <c r="IKS90" s="140"/>
      <c r="IKT90" s="65"/>
      <c r="IKU90" s="65"/>
      <c r="IKV90" s="506"/>
      <c r="IKW90" s="65"/>
      <c r="IKX90" s="47"/>
      <c r="IKY90" s="47"/>
      <c r="IKZ90" s="47"/>
      <c r="ILA90" s="59"/>
      <c r="ILB90" s="506"/>
      <c r="ILC90" s="65"/>
      <c r="ILD90" s="7"/>
      <c r="ILE90" s="100"/>
      <c r="ILF90" s="13"/>
      <c r="ILG90" s="13"/>
      <c r="ILH90" s="13"/>
      <c r="ILI90" s="13"/>
      <c r="ILJ90" s="61"/>
      <c r="ILK90" s="47"/>
      <c r="ILL90" s="47"/>
      <c r="ILM90" s="65"/>
      <c r="ILN90" s="47"/>
      <c r="ILO90" s="65"/>
      <c r="ILP90" s="65"/>
      <c r="ILQ90" s="47"/>
      <c r="ILR90" s="788"/>
      <c r="ILS90" s="65"/>
      <c r="ILT90" s="65"/>
      <c r="ILU90" s="47"/>
      <c r="ILV90" s="47"/>
      <c r="ILW90" s="47"/>
      <c r="ILX90" s="47"/>
      <c r="ILY90" s="505"/>
      <c r="ILZ90" s="505"/>
      <c r="IMA90" s="140"/>
      <c r="IMB90" s="140"/>
      <c r="IMC90" s="65"/>
      <c r="IMD90" s="65"/>
      <c r="IME90" s="506"/>
      <c r="IMF90" s="65"/>
      <c r="IMG90" s="47"/>
      <c r="IMH90" s="47"/>
      <c r="IMI90" s="47"/>
      <c r="IMJ90" s="59"/>
      <c r="IMK90" s="506"/>
      <c r="IML90" s="65"/>
      <c r="IMM90" s="7"/>
      <c r="IMN90" s="100"/>
      <c r="IMO90" s="13"/>
      <c r="IMP90" s="13"/>
      <c r="IMQ90" s="13"/>
      <c r="IMR90" s="13"/>
      <c r="IMS90" s="61"/>
      <c r="IMT90" s="47"/>
      <c r="IMU90" s="47"/>
      <c r="IMV90" s="65"/>
      <c r="IMW90" s="47"/>
      <c r="IMX90" s="65"/>
      <c r="IMY90" s="65"/>
      <c r="IMZ90" s="47"/>
      <c r="INA90" s="788"/>
      <c r="INB90" s="65"/>
      <c r="INC90" s="65"/>
      <c r="IND90" s="47"/>
      <c r="INE90" s="47"/>
      <c r="INF90" s="47"/>
      <c r="ING90" s="47"/>
      <c r="INH90" s="505"/>
      <c r="INI90" s="505"/>
      <c r="INJ90" s="140"/>
      <c r="INK90" s="140"/>
      <c r="INL90" s="65"/>
      <c r="INM90" s="65"/>
      <c r="INN90" s="506"/>
      <c r="INO90" s="65"/>
      <c r="INP90" s="47"/>
      <c r="INQ90" s="47"/>
      <c r="INR90" s="47"/>
      <c r="INS90" s="59"/>
      <c r="INT90" s="506"/>
      <c r="INU90" s="65"/>
      <c r="INV90" s="7"/>
      <c r="INW90" s="100"/>
      <c r="INX90" s="13"/>
      <c r="INY90" s="13"/>
      <c r="INZ90" s="13"/>
      <c r="IOA90" s="13"/>
      <c r="IOB90" s="61"/>
      <c r="IOC90" s="47"/>
      <c r="IOD90" s="47"/>
      <c r="IOE90" s="65"/>
      <c r="IOF90" s="47"/>
      <c r="IOG90" s="65"/>
      <c r="IOH90" s="65"/>
      <c r="IOI90" s="47"/>
      <c r="IOJ90" s="788"/>
      <c r="IOK90" s="65"/>
      <c r="IOL90" s="65"/>
      <c r="IOM90" s="47"/>
      <c r="ION90" s="47"/>
      <c r="IOO90" s="47"/>
      <c r="IOP90" s="47"/>
      <c r="IOQ90" s="505"/>
      <c r="IOR90" s="505"/>
      <c r="IOS90" s="140"/>
      <c r="IOT90" s="140"/>
      <c r="IOU90" s="65"/>
      <c r="IOV90" s="65"/>
      <c r="IOW90" s="506"/>
      <c r="IOX90" s="65"/>
      <c r="IOY90" s="47"/>
      <c r="IOZ90" s="47"/>
      <c r="IPA90" s="47"/>
      <c r="IPB90" s="59"/>
      <c r="IPC90" s="506"/>
      <c r="IPD90" s="65"/>
      <c r="IPE90" s="7"/>
      <c r="IPF90" s="100"/>
      <c r="IPG90" s="13"/>
      <c r="IPH90" s="13"/>
      <c r="IPI90" s="13"/>
      <c r="IPJ90" s="13"/>
      <c r="IPK90" s="61"/>
      <c r="IPL90" s="47"/>
      <c r="IPM90" s="47"/>
      <c r="IPN90" s="65"/>
      <c r="IPO90" s="47"/>
      <c r="IPP90" s="65"/>
      <c r="IPQ90" s="65"/>
      <c r="IPR90" s="47"/>
      <c r="IPS90" s="788"/>
      <c r="IPT90" s="65"/>
      <c r="IPU90" s="65"/>
      <c r="IPV90" s="47"/>
      <c r="IPW90" s="47"/>
      <c r="IPX90" s="47"/>
      <c r="IPY90" s="47"/>
      <c r="IPZ90" s="505"/>
      <c r="IQA90" s="505"/>
      <c r="IQB90" s="140"/>
      <c r="IQC90" s="140"/>
      <c r="IQD90" s="65"/>
      <c r="IQE90" s="65"/>
      <c r="IQF90" s="506"/>
      <c r="IQG90" s="65"/>
      <c r="IQH90" s="47"/>
      <c r="IQI90" s="47"/>
      <c r="IQJ90" s="47"/>
      <c r="IQK90" s="59"/>
      <c r="IQL90" s="506"/>
      <c r="IQM90" s="65"/>
      <c r="IQN90" s="7"/>
      <c r="IQO90" s="100"/>
      <c r="IQP90" s="13"/>
      <c r="IQQ90" s="13"/>
      <c r="IQR90" s="13"/>
      <c r="IQS90" s="13"/>
      <c r="IQT90" s="61"/>
      <c r="IQU90" s="47"/>
      <c r="IQV90" s="47"/>
      <c r="IQW90" s="65"/>
      <c r="IQX90" s="47"/>
      <c r="IQY90" s="65"/>
      <c r="IQZ90" s="65"/>
      <c r="IRA90" s="47"/>
      <c r="IRB90" s="788"/>
      <c r="IRC90" s="65"/>
      <c r="IRD90" s="65"/>
      <c r="IRE90" s="47"/>
      <c r="IRF90" s="47"/>
      <c r="IRG90" s="47"/>
      <c r="IRH90" s="47"/>
      <c r="IRI90" s="505"/>
      <c r="IRJ90" s="505"/>
      <c r="IRK90" s="140"/>
      <c r="IRL90" s="140"/>
      <c r="IRM90" s="65"/>
      <c r="IRN90" s="65"/>
      <c r="IRO90" s="506"/>
      <c r="IRP90" s="65"/>
      <c r="IRQ90" s="47"/>
      <c r="IRR90" s="47"/>
      <c r="IRS90" s="47"/>
      <c r="IRT90" s="59"/>
      <c r="IRU90" s="506"/>
      <c r="IRV90" s="65"/>
      <c r="IRW90" s="7"/>
      <c r="IRX90" s="100"/>
      <c r="IRY90" s="13"/>
      <c r="IRZ90" s="13"/>
      <c r="ISA90" s="13"/>
      <c r="ISB90" s="13"/>
      <c r="ISC90" s="61"/>
      <c r="ISD90" s="47"/>
      <c r="ISE90" s="47"/>
      <c r="ISF90" s="65"/>
      <c r="ISG90" s="47"/>
      <c r="ISH90" s="65"/>
      <c r="ISI90" s="65"/>
      <c r="ISJ90" s="47"/>
      <c r="ISK90" s="788"/>
      <c r="ISL90" s="65"/>
      <c r="ISM90" s="65"/>
      <c r="ISN90" s="47"/>
      <c r="ISO90" s="47"/>
      <c r="ISP90" s="47"/>
      <c r="ISQ90" s="47"/>
      <c r="ISR90" s="505"/>
      <c r="ISS90" s="505"/>
      <c r="IST90" s="140"/>
      <c r="ISU90" s="140"/>
      <c r="ISV90" s="65"/>
      <c r="ISW90" s="65"/>
      <c r="ISX90" s="506"/>
      <c r="ISY90" s="65"/>
      <c r="ISZ90" s="47"/>
      <c r="ITA90" s="47"/>
      <c r="ITB90" s="47"/>
      <c r="ITC90" s="59"/>
      <c r="ITD90" s="506"/>
      <c r="ITE90" s="65"/>
      <c r="ITF90" s="7"/>
      <c r="ITG90" s="100"/>
      <c r="ITH90" s="13"/>
      <c r="ITI90" s="13"/>
      <c r="ITJ90" s="13"/>
      <c r="ITK90" s="13"/>
      <c r="ITL90" s="61"/>
      <c r="ITM90" s="47"/>
      <c r="ITN90" s="47"/>
      <c r="ITO90" s="65"/>
      <c r="ITP90" s="47"/>
      <c r="ITQ90" s="65"/>
      <c r="ITR90" s="65"/>
      <c r="ITS90" s="47"/>
      <c r="ITT90" s="788"/>
      <c r="ITU90" s="65"/>
      <c r="ITV90" s="65"/>
      <c r="ITW90" s="47"/>
      <c r="ITX90" s="47"/>
      <c r="ITY90" s="47"/>
      <c r="ITZ90" s="47"/>
      <c r="IUA90" s="505"/>
      <c r="IUB90" s="505"/>
      <c r="IUC90" s="140"/>
      <c r="IUD90" s="140"/>
      <c r="IUE90" s="65"/>
      <c r="IUF90" s="65"/>
      <c r="IUG90" s="506"/>
      <c r="IUH90" s="65"/>
      <c r="IUI90" s="47"/>
      <c r="IUJ90" s="47"/>
      <c r="IUK90" s="47"/>
      <c r="IUL90" s="59"/>
      <c r="IUM90" s="506"/>
      <c r="IUN90" s="65"/>
      <c r="IUO90" s="7"/>
      <c r="IUP90" s="100"/>
      <c r="IUQ90" s="13"/>
      <c r="IUR90" s="13"/>
      <c r="IUS90" s="13"/>
      <c r="IUT90" s="13"/>
      <c r="IUU90" s="61"/>
      <c r="IUV90" s="47"/>
      <c r="IUW90" s="47"/>
      <c r="IUX90" s="65"/>
      <c r="IUY90" s="47"/>
      <c r="IUZ90" s="65"/>
      <c r="IVA90" s="65"/>
      <c r="IVB90" s="47"/>
      <c r="IVC90" s="788"/>
      <c r="IVD90" s="65"/>
      <c r="IVE90" s="65"/>
      <c r="IVF90" s="47"/>
      <c r="IVG90" s="47"/>
      <c r="IVH90" s="47"/>
      <c r="IVI90" s="47"/>
      <c r="IVJ90" s="505"/>
      <c r="IVK90" s="505"/>
      <c r="IVL90" s="140"/>
      <c r="IVM90" s="140"/>
      <c r="IVN90" s="65"/>
      <c r="IVO90" s="65"/>
      <c r="IVP90" s="506"/>
      <c r="IVQ90" s="65"/>
      <c r="IVR90" s="47"/>
      <c r="IVS90" s="47"/>
      <c r="IVT90" s="47"/>
      <c r="IVU90" s="59"/>
      <c r="IVV90" s="506"/>
      <c r="IVW90" s="65"/>
      <c r="IVX90" s="7"/>
      <c r="IVY90" s="100"/>
      <c r="IVZ90" s="13"/>
      <c r="IWA90" s="13"/>
      <c r="IWB90" s="13"/>
      <c r="IWC90" s="13"/>
      <c r="IWD90" s="61"/>
      <c r="IWE90" s="47"/>
      <c r="IWF90" s="47"/>
      <c r="IWG90" s="65"/>
      <c r="IWH90" s="47"/>
      <c r="IWI90" s="65"/>
      <c r="IWJ90" s="65"/>
      <c r="IWK90" s="47"/>
      <c r="IWL90" s="788"/>
      <c r="IWM90" s="65"/>
      <c r="IWN90" s="65"/>
      <c r="IWO90" s="47"/>
      <c r="IWP90" s="47"/>
      <c r="IWQ90" s="47"/>
      <c r="IWR90" s="47"/>
      <c r="IWS90" s="505"/>
      <c r="IWT90" s="505"/>
      <c r="IWU90" s="140"/>
      <c r="IWV90" s="140"/>
      <c r="IWW90" s="65"/>
      <c r="IWX90" s="65"/>
      <c r="IWY90" s="506"/>
      <c r="IWZ90" s="65"/>
      <c r="IXA90" s="47"/>
      <c r="IXB90" s="47"/>
      <c r="IXC90" s="47"/>
      <c r="IXD90" s="59"/>
      <c r="IXE90" s="506"/>
      <c r="IXF90" s="65"/>
      <c r="IXG90" s="7"/>
      <c r="IXH90" s="100"/>
      <c r="IXI90" s="13"/>
      <c r="IXJ90" s="13"/>
      <c r="IXK90" s="13"/>
      <c r="IXL90" s="13"/>
      <c r="IXM90" s="61"/>
      <c r="IXN90" s="47"/>
      <c r="IXO90" s="47"/>
      <c r="IXP90" s="65"/>
      <c r="IXQ90" s="47"/>
      <c r="IXR90" s="65"/>
      <c r="IXS90" s="65"/>
      <c r="IXT90" s="47"/>
      <c r="IXU90" s="788"/>
      <c r="IXV90" s="65"/>
      <c r="IXW90" s="65"/>
      <c r="IXX90" s="47"/>
      <c r="IXY90" s="47"/>
      <c r="IXZ90" s="47"/>
      <c r="IYA90" s="47"/>
      <c r="IYB90" s="505"/>
      <c r="IYC90" s="505"/>
      <c r="IYD90" s="140"/>
      <c r="IYE90" s="140"/>
      <c r="IYF90" s="65"/>
      <c r="IYG90" s="65"/>
      <c r="IYH90" s="506"/>
      <c r="IYI90" s="65"/>
      <c r="IYJ90" s="47"/>
      <c r="IYK90" s="47"/>
      <c r="IYL90" s="47"/>
      <c r="IYM90" s="59"/>
      <c r="IYN90" s="506"/>
      <c r="IYO90" s="65"/>
      <c r="IYP90" s="7"/>
      <c r="IYQ90" s="100"/>
      <c r="IYR90" s="13"/>
      <c r="IYS90" s="13"/>
      <c r="IYT90" s="13"/>
      <c r="IYU90" s="13"/>
      <c r="IYV90" s="61"/>
      <c r="IYW90" s="47"/>
      <c r="IYX90" s="47"/>
      <c r="IYY90" s="65"/>
      <c r="IYZ90" s="47"/>
      <c r="IZA90" s="65"/>
      <c r="IZB90" s="65"/>
      <c r="IZC90" s="47"/>
      <c r="IZD90" s="788"/>
      <c r="IZE90" s="65"/>
      <c r="IZF90" s="65"/>
      <c r="IZG90" s="47"/>
      <c r="IZH90" s="47"/>
      <c r="IZI90" s="47"/>
      <c r="IZJ90" s="47"/>
      <c r="IZK90" s="505"/>
      <c r="IZL90" s="505"/>
      <c r="IZM90" s="140"/>
      <c r="IZN90" s="140"/>
      <c r="IZO90" s="65"/>
      <c r="IZP90" s="65"/>
      <c r="IZQ90" s="506"/>
      <c r="IZR90" s="65"/>
      <c r="IZS90" s="47"/>
      <c r="IZT90" s="47"/>
      <c r="IZU90" s="47"/>
      <c r="IZV90" s="59"/>
      <c r="IZW90" s="506"/>
      <c r="IZX90" s="65"/>
      <c r="IZY90" s="7"/>
      <c r="IZZ90" s="100"/>
      <c r="JAA90" s="13"/>
      <c r="JAB90" s="13"/>
      <c r="JAC90" s="13"/>
      <c r="JAD90" s="13"/>
      <c r="JAE90" s="61"/>
      <c r="JAF90" s="47"/>
      <c r="JAG90" s="47"/>
      <c r="JAH90" s="65"/>
      <c r="JAI90" s="47"/>
      <c r="JAJ90" s="65"/>
      <c r="JAK90" s="65"/>
      <c r="JAL90" s="47"/>
      <c r="JAM90" s="788"/>
      <c r="JAN90" s="65"/>
      <c r="JAO90" s="65"/>
      <c r="JAP90" s="47"/>
      <c r="JAQ90" s="47"/>
      <c r="JAR90" s="47"/>
      <c r="JAS90" s="47"/>
      <c r="JAT90" s="505"/>
      <c r="JAU90" s="505"/>
      <c r="JAV90" s="140"/>
      <c r="JAW90" s="140"/>
      <c r="JAX90" s="65"/>
      <c r="JAY90" s="65"/>
      <c r="JAZ90" s="506"/>
      <c r="JBA90" s="65"/>
      <c r="JBB90" s="47"/>
      <c r="JBC90" s="47"/>
      <c r="JBD90" s="47"/>
      <c r="JBE90" s="59"/>
      <c r="JBF90" s="506"/>
      <c r="JBG90" s="65"/>
      <c r="JBH90" s="7"/>
      <c r="JBI90" s="100"/>
      <c r="JBJ90" s="13"/>
      <c r="JBK90" s="13"/>
      <c r="JBL90" s="13"/>
      <c r="JBM90" s="13"/>
      <c r="JBN90" s="61"/>
      <c r="JBO90" s="47"/>
      <c r="JBP90" s="47"/>
      <c r="JBQ90" s="65"/>
      <c r="JBR90" s="47"/>
      <c r="JBS90" s="65"/>
      <c r="JBT90" s="65"/>
      <c r="JBU90" s="47"/>
      <c r="JBV90" s="788"/>
      <c r="JBW90" s="65"/>
      <c r="JBX90" s="65"/>
      <c r="JBY90" s="47"/>
      <c r="JBZ90" s="47"/>
      <c r="JCA90" s="47"/>
      <c r="JCB90" s="47"/>
      <c r="JCC90" s="505"/>
      <c r="JCD90" s="505"/>
      <c r="JCE90" s="140"/>
      <c r="JCF90" s="140"/>
      <c r="JCG90" s="65"/>
      <c r="JCH90" s="65"/>
      <c r="JCI90" s="506"/>
      <c r="JCJ90" s="65"/>
      <c r="JCK90" s="47"/>
      <c r="JCL90" s="47"/>
      <c r="JCM90" s="47"/>
      <c r="JCN90" s="59"/>
      <c r="JCO90" s="506"/>
      <c r="JCP90" s="65"/>
      <c r="JCQ90" s="7"/>
      <c r="JCR90" s="100"/>
      <c r="JCS90" s="13"/>
      <c r="JCT90" s="13"/>
      <c r="JCU90" s="13"/>
      <c r="JCV90" s="13"/>
      <c r="JCW90" s="61"/>
      <c r="JCX90" s="47"/>
      <c r="JCY90" s="47"/>
      <c r="JCZ90" s="65"/>
      <c r="JDA90" s="47"/>
      <c r="JDB90" s="65"/>
      <c r="JDC90" s="65"/>
      <c r="JDD90" s="47"/>
      <c r="JDE90" s="788"/>
      <c r="JDF90" s="65"/>
      <c r="JDG90" s="65"/>
      <c r="JDH90" s="47"/>
      <c r="JDI90" s="47"/>
      <c r="JDJ90" s="47"/>
      <c r="JDK90" s="47"/>
      <c r="JDL90" s="505"/>
      <c r="JDM90" s="505"/>
      <c r="JDN90" s="140"/>
      <c r="JDO90" s="140"/>
      <c r="JDP90" s="65"/>
      <c r="JDQ90" s="65"/>
      <c r="JDR90" s="506"/>
      <c r="JDS90" s="65"/>
      <c r="JDT90" s="47"/>
      <c r="JDU90" s="47"/>
      <c r="JDV90" s="47"/>
      <c r="JDW90" s="59"/>
      <c r="JDX90" s="506"/>
      <c r="JDY90" s="65"/>
      <c r="JDZ90" s="7"/>
      <c r="JEA90" s="100"/>
      <c r="JEB90" s="13"/>
      <c r="JEC90" s="13"/>
      <c r="JED90" s="13"/>
      <c r="JEE90" s="13"/>
      <c r="JEF90" s="61"/>
      <c r="JEG90" s="47"/>
      <c r="JEH90" s="47"/>
      <c r="JEI90" s="65"/>
      <c r="JEJ90" s="47"/>
      <c r="JEK90" s="65"/>
      <c r="JEL90" s="65"/>
      <c r="JEM90" s="47"/>
      <c r="JEN90" s="788"/>
      <c r="JEO90" s="65"/>
      <c r="JEP90" s="65"/>
      <c r="JEQ90" s="47"/>
      <c r="JER90" s="47"/>
      <c r="JES90" s="47"/>
      <c r="JET90" s="47"/>
      <c r="JEU90" s="505"/>
      <c r="JEV90" s="505"/>
      <c r="JEW90" s="140"/>
      <c r="JEX90" s="140"/>
      <c r="JEY90" s="65"/>
      <c r="JEZ90" s="65"/>
      <c r="JFA90" s="506"/>
      <c r="JFB90" s="65"/>
      <c r="JFC90" s="47"/>
      <c r="JFD90" s="47"/>
      <c r="JFE90" s="47"/>
      <c r="JFF90" s="59"/>
      <c r="JFG90" s="506"/>
      <c r="JFH90" s="65"/>
      <c r="JFI90" s="7"/>
      <c r="JFJ90" s="100"/>
      <c r="JFK90" s="13"/>
      <c r="JFL90" s="13"/>
      <c r="JFM90" s="13"/>
      <c r="JFN90" s="13"/>
      <c r="JFO90" s="61"/>
      <c r="JFP90" s="47"/>
      <c r="JFQ90" s="47"/>
      <c r="JFR90" s="65"/>
      <c r="JFS90" s="47"/>
      <c r="JFT90" s="65"/>
      <c r="JFU90" s="65"/>
      <c r="JFV90" s="47"/>
      <c r="JFW90" s="788"/>
      <c r="JFX90" s="65"/>
      <c r="JFY90" s="65"/>
      <c r="JFZ90" s="47"/>
      <c r="JGA90" s="47"/>
      <c r="JGB90" s="47"/>
      <c r="JGC90" s="47"/>
      <c r="JGD90" s="505"/>
      <c r="JGE90" s="505"/>
      <c r="JGF90" s="140"/>
      <c r="JGG90" s="140"/>
      <c r="JGH90" s="65"/>
      <c r="JGI90" s="65"/>
      <c r="JGJ90" s="506"/>
      <c r="JGK90" s="65"/>
      <c r="JGL90" s="47"/>
      <c r="JGM90" s="47"/>
      <c r="JGN90" s="47"/>
      <c r="JGO90" s="59"/>
      <c r="JGP90" s="506"/>
      <c r="JGQ90" s="65"/>
      <c r="JGR90" s="7"/>
      <c r="JGS90" s="100"/>
      <c r="JGT90" s="13"/>
      <c r="JGU90" s="13"/>
      <c r="JGV90" s="13"/>
      <c r="JGW90" s="13"/>
      <c r="JGX90" s="61"/>
      <c r="JGY90" s="47"/>
      <c r="JGZ90" s="47"/>
      <c r="JHA90" s="65"/>
      <c r="JHB90" s="47"/>
      <c r="JHC90" s="65"/>
      <c r="JHD90" s="65"/>
      <c r="JHE90" s="47"/>
      <c r="JHF90" s="788"/>
      <c r="JHG90" s="65"/>
      <c r="JHH90" s="65"/>
      <c r="JHI90" s="47"/>
      <c r="JHJ90" s="47"/>
      <c r="JHK90" s="47"/>
      <c r="JHL90" s="47"/>
      <c r="JHM90" s="505"/>
      <c r="JHN90" s="505"/>
      <c r="JHO90" s="140"/>
      <c r="JHP90" s="140"/>
      <c r="JHQ90" s="65"/>
      <c r="JHR90" s="65"/>
      <c r="JHS90" s="506"/>
      <c r="JHT90" s="65"/>
      <c r="JHU90" s="47"/>
      <c r="JHV90" s="47"/>
      <c r="JHW90" s="47"/>
      <c r="JHX90" s="59"/>
      <c r="JHY90" s="506"/>
      <c r="JHZ90" s="65"/>
      <c r="JIA90" s="7"/>
      <c r="JIB90" s="100"/>
      <c r="JIC90" s="13"/>
      <c r="JID90" s="13"/>
      <c r="JIE90" s="13"/>
      <c r="JIF90" s="13"/>
      <c r="JIG90" s="61"/>
      <c r="JIH90" s="47"/>
      <c r="JII90" s="47"/>
      <c r="JIJ90" s="65"/>
      <c r="JIK90" s="47"/>
      <c r="JIL90" s="65"/>
      <c r="JIM90" s="65"/>
      <c r="JIN90" s="47"/>
      <c r="JIO90" s="788"/>
      <c r="JIP90" s="65"/>
      <c r="JIQ90" s="65"/>
      <c r="JIR90" s="47"/>
      <c r="JIS90" s="47"/>
      <c r="JIT90" s="47"/>
      <c r="JIU90" s="47"/>
      <c r="JIV90" s="505"/>
      <c r="JIW90" s="505"/>
      <c r="JIX90" s="140"/>
      <c r="JIY90" s="140"/>
      <c r="JIZ90" s="65"/>
      <c r="JJA90" s="65"/>
      <c r="JJB90" s="506"/>
      <c r="JJC90" s="65"/>
      <c r="JJD90" s="47"/>
      <c r="JJE90" s="47"/>
      <c r="JJF90" s="47"/>
      <c r="JJG90" s="59"/>
      <c r="JJH90" s="506"/>
      <c r="JJI90" s="65"/>
      <c r="JJJ90" s="7"/>
      <c r="JJK90" s="100"/>
      <c r="JJL90" s="13"/>
      <c r="JJM90" s="13"/>
      <c r="JJN90" s="13"/>
      <c r="JJO90" s="13"/>
      <c r="JJP90" s="61"/>
      <c r="JJQ90" s="47"/>
      <c r="JJR90" s="47"/>
      <c r="JJS90" s="65"/>
      <c r="JJT90" s="47"/>
      <c r="JJU90" s="65"/>
      <c r="JJV90" s="65"/>
      <c r="JJW90" s="47"/>
      <c r="JJX90" s="788"/>
      <c r="JJY90" s="65"/>
      <c r="JJZ90" s="65"/>
      <c r="JKA90" s="47"/>
      <c r="JKB90" s="47"/>
      <c r="JKC90" s="47"/>
      <c r="JKD90" s="47"/>
      <c r="JKE90" s="505"/>
      <c r="JKF90" s="505"/>
      <c r="JKG90" s="140"/>
      <c r="JKH90" s="140"/>
      <c r="JKI90" s="65"/>
      <c r="JKJ90" s="65"/>
      <c r="JKK90" s="506"/>
      <c r="JKL90" s="65"/>
      <c r="JKM90" s="47"/>
      <c r="JKN90" s="47"/>
      <c r="JKO90" s="47"/>
      <c r="JKP90" s="59"/>
      <c r="JKQ90" s="506"/>
      <c r="JKR90" s="65"/>
      <c r="JKS90" s="7"/>
      <c r="JKT90" s="100"/>
      <c r="JKU90" s="13"/>
      <c r="JKV90" s="13"/>
      <c r="JKW90" s="13"/>
      <c r="JKX90" s="13"/>
      <c r="JKY90" s="61"/>
      <c r="JKZ90" s="47"/>
      <c r="JLA90" s="47"/>
      <c r="JLB90" s="65"/>
      <c r="JLC90" s="47"/>
      <c r="JLD90" s="65"/>
      <c r="JLE90" s="65"/>
      <c r="JLF90" s="47"/>
      <c r="JLG90" s="788"/>
      <c r="JLH90" s="65"/>
      <c r="JLI90" s="65"/>
      <c r="JLJ90" s="47"/>
      <c r="JLK90" s="47"/>
      <c r="JLL90" s="47"/>
      <c r="JLM90" s="47"/>
      <c r="JLN90" s="505"/>
      <c r="JLO90" s="505"/>
      <c r="JLP90" s="140"/>
      <c r="JLQ90" s="140"/>
      <c r="JLR90" s="65"/>
      <c r="JLS90" s="65"/>
      <c r="JLT90" s="506"/>
      <c r="JLU90" s="65"/>
      <c r="JLV90" s="47"/>
      <c r="JLW90" s="47"/>
      <c r="JLX90" s="47"/>
      <c r="JLY90" s="59"/>
      <c r="JLZ90" s="506"/>
      <c r="JMA90" s="65"/>
      <c r="JMB90" s="7"/>
      <c r="JMC90" s="100"/>
      <c r="JMD90" s="13"/>
      <c r="JME90" s="13"/>
      <c r="JMF90" s="13"/>
      <c r="JMG90" s="13"/>
      <c r="JMH90" s="61"/>
      <c r="JMI90" s="47"/>
      <c r="JMJ90" s="47"/>
      <c r="JMK90" s="65"/>
      <c r="JML90" s="47"/>
      <c r="JMM90" s="65"/>
      <c r="JMN90" s="65"/>
      <c r="JMO90" s="47"/>
      <c r="JMP90" s="788"/>
      <c r="JMQ90" s="65"/>
      <c r="JMR90" s="65"/>
      <c r="JMS90" s="47"/>
      <c r="JMT90" s="47"/>
      <c r="JMU90" s="47"/>
      <c r="JMV90" s="47"/>
      <c r="JMW90" s="505"/>
      <c r="JMX90" s="505"/>
      <c r="JMY90" s="140"/>
      <c r="JMZ90" s="140"/>
      <c r="JNA90" s="65"/>
      <c r="JNB90" s="65"/>
      <c r="JNC90" s="506"/>
      <c r="JND90" s="65"/>
      <c r="JNE90" s="47"/>
      <c r="JNF90" s="47"/>
      <c r="JNG90" s="47"/>
      <c r="JNH90" s="59"/>
      <c r="JNI90" s="506"/>
      <c r="JNJ90" s="65"/>
      <c r="JNK90" s="7"/>
      <c r="JNL90" s="100"/>
      <c r="JNM90" s="13"/>
      <c r="JNN90" s="13"/>
      <c r="JNO90" s="13"/>
      <c r="JNP90" s="13"/>
      <c r="JNQ90" s="61"/>
      <c r="JNR90" s="47"/>
      <c r="JNS90" s="47"/>
      <c r="JNT90" s="65"/>
      <c r="JNU90" s="47"/>
      <c r="JNV90" s="65"/>
      <c r="JNW90" s="65"/>
      <c r="JNX90" s="47"/>
      <c r="JNY90" s="788"/>
      <c r="JNZ90" s="65"/>
      <c r="JOA90" s="65"/>
      <c r="JOB90" s="47"/>
      <c r="JOC90" s="47"/>
      <c r="JOD90" s="47"/>
      <c r="JOE90" s="47"/>
      <c r="JOF90" s="505"/>
      <c r="JOG90" s="505"/>
      <c r="JOH90" s="140"/>
      <c r="JOI90" s="140"/>
      <c r="JOJ90" s="65"/>
      <c r="JOK90" s="65"/>
      <c r="JOL90" s="506"/>
      <c r="JOM90" s="65"/>
      <c r="JON90" s="47"/>
      <c r="JOO90" s="47"/>
      <c r="JOP90" s="47"/>
      <c r="JOQ90" s="59"/>
      <c r="JOR90" s="506"/>
      <c r="JOS90" s="65"/>
      <c r="JOT90" s="7"/>
      <c r="JOU90" s="100"/>
      <c r="JOV90" s="13"/>
      <c r="JOW90" s="13"/>
      <c r="JOX90" s="13"/>
      <c r="JOY90" s="13"/>
      <c r="JOZ90" s="61"/>
      <c r="JPA90" s="47"/>
      <c r="JPB90" s="47"/>
      <c r="JPC90" s="65"/>
      <c r="JPD90" s="47"/>
      <c r="JPE90" s="65"/>
      <c r="JPF90" s="65"/>
      <c r="JPG90" s="47"/>
      <c r="JPH90" s="788"/>
      <c r="JPI90" s="65"/>
      <c r="JPJ90" s="65"/>
      <c r="JPK90" s="47"/>
      <c r="JPL90" s="47"/>
      <c r="JPM90" s="47"/>
      <c r="JPN90" s="47"/>
      <c r="JPO90" s="505"/>
      <c r="JPP90" s="505"/>
      <c r="JPQ90" s="140"/>
      <c r="JPR90" s="140"/>
      <c r="JPS90" s="65"/>
      <c r="JPT90" s="65"/>
      <c r="JPU90" s="506"/>
      <c r="JPV90" s="65"/>
      <c r="JPW90" s="47"/>
      <c r="JPX90" s="47"/>
      <c r="JPY90" s="47"/>
      <c r="JPZ90" s="59"/>
      <c r="JQA90" s="506"/>
      <c r="JQB90" s="65"/>
      <c r="JQC90" s="7"/>
      <c r="JQD90" s="100"/>
      <c r="JQE90" s="13"/>
      <c r="JQF90" s="13"/>
      <c r="JQG90" s="13"/>
      <c r="JQH90" s="13"/>
      <c r="JQI90" s="61"/>
      <c r="JQJ90" s="47"/>
      <c r="JQK90" s="47"/>
      <c r="JQL90" s="65"/>
      <c r="JQM90" s="47"/>
      <c r="JQN90" s="65"/>
      <c r="JQO90" s="65"/>
      <c r="JQP90" s="47"/>
      <c r="JQQ90" s="788"/>
      <c r="JQR90" s="65"/>
      <c r="JQS90" s="65"/>
      <c r="JQT90" s="47"/>
      <c r="JQU90" s="47"/>
      <c r="JQV90" s="47"/>
      <c r="JQW90" s="47"/>
      <c r="JQX90" s="505"/>
      <c r="JQY90" s="505"/>
      <c r="JQZ90" s="140"/>
      <c r="JRA90" s="140"/>
      <c r="JRB90" s="65"/>
      <c r="JRC90" s="65"/>
      <c r="JRD90" s="506"/>
      <c r="JRE90" s="65"/>
      <c r="JRF90" s="47"/>
      <c r="JRG90" s="47"/>
      <c r="JRH90" s="47"/>
      <c r="JRI90" s="59"/>
      <c r="JRJ90" s="506"/>
      <c r="JRK90" s="65"/>
      <c r="JRL90" s="7"/>
      <c r="JRM90" s="100"/>
      <c r="JRN90" s="13"/>
      <c r="JRO90" s="13"/>
      <c r="JRP90" s="13"/>
      <c r="JRQ90" s="13"/>
      <c r="JRR90" s="61"/>
      <c r="JRS90" s="47"/>
      <c r="JRT90" s="47"/>
      <c r="JRU90" s="65"/>
      <c r="JRV90" s="47"/>
      <c r="JRW90" s="65"/>
      <c r="JRX90" s="65"/>
      <c r="JRY90" s="47"/>
      <c r="JRZ90" s="788"/>
      <c r="JSA90" s="65"/>
      <c r="JSB90" s="65"/>
      <c r="JSC90" s="47"/>
      <c r="JSD90" s="47"/>
      <c r="JSE90" s="47"/>
      <c r="JSF90" s="47"/>
      <c r="JSG90" s="505"/>
      <c r="JSH90" s="505"/>
      <c r="JSI90" s="140"/>
      <c r="JSJ90" s="140"/>
      <c r="JSK90" s="65"/>
      <c r="JSL90" s="65"/>
      <c r="JSM90" s="506"/>
      <c r="JSN90" s="65"/>
      <c r="JSO90" s="47"/>
      <c r="JSP90" s="47"/>
      <c r="JSQ90" s="47"/>
      <c r="JSR90" s="59"/>
      <c r="JSS90" s="506"/>
      <c r="JST90" s="65"/>
      <c r="JSU90" s="7"/>
      <c r="JSV90" s="100"/>
      <c r="JSW90" s="13"/>
      <c r="JSX90" s="13"/>
      <c r="JSY90" s="13"/>
      <c r="JSZ90" s="13"/>
      <c r="JTA90" s="61"/>
      <c r="JTB90" s="47"/>
      <c r="JTC90" s="47"/>
      <c r="JTD90" s="65"/>
      <c r="JTE90" s="47"/>
      <c r="JTF90" s="65"/>
      <c r="JTG90" s="65"/>
      <c r="JTH90" s="47"/>
      <c r="JTI90" s="788"/>
      <c r="JTJ90" s="65"/>
      <c r="JTK90" s="65"/>
      <c r="JTL90" s="47"/>
      <c r="JTM90" s="47"/>
      <c r="JTN90" s="47"/>
      <c r="JTO90" s="47"/>
      <c r="JTP90" s="505"/>
      <c r="JTQ90" s="505"/>
      <c r="JTR90" s="140"/>
      <c r="JTS90" s="140"/>
      <c r="JTT90" s="65"/>
      <c r="JTU90" s="65"/>
      <c r="JTV90" s="506"/>
      <c r="JTW90" s="65"/>
      <c r="JTX90" s="47"/>
      <c r="JTY90" s="47"/>
      <c r="JTZ90" s="47"/>
      <c r="JUA90" s="59"/>
      <c r="JUB90" s="506"/>
      <c r="JUC90" s="65"/>
      <c r="JUD90" s="7"/>
      <c r="JUE90" s="100"/>
      <c r="JUF90" s="13"/>
      <c r="JUG90" s="13"/>
      <c r="JUH90" s="13"/>
      <c r="JUI90" s="13"/>
      <c r="JUJ90" s="61"/>
      <c r="JUK90" s="47"/>
      <c r="JUL90" s="47"/>
      <c r="JUM90" s="65"/>
      <c r="JUN90" s="47"/>
      <c r="JUO90" s="65"/>
      <c r="JUP90" s="65"/>
      <c r="JUQ90" s="47"/>
      <c r="JUR90" s="788"/>
      <c r="JUS90" s="65"/>
      <c r="JUT90" s="65"/>
      <c r="JUU90" s="47"/>
      <c r="JUV90" s="47"/>
      <c r="JUW90" s="47"/>
      <c r="JUX90" s="47"/>
      <c r="JUY90" s="505"/>
      <c r="JUZ90" s="505"/>
      <c r="JVA90" s="140"/>
      <c r="JVB90" s="140"/>
      <c r="JVC90" s="65"/>
      <c r="JVD90" s="65"/>
      <c r="JVE90" s="506"/>
      <c r="JVF90" s="65"/>
      <c r="JVG90" s="47"/>
      <c r="JVH90" s="47"/>
      <c r="JVI90" s="47"/>
      <c r="JVJ90" s="59"/>
      <c r="JVK90" s="506"/>
      <c r="JVL90" s="65"/>
      <c r="JVM90" s="7"/>
      <c r="JVN90" s="100"/>
      <c r="JVO90" s="13"/>
      <c r="JVP90" s="13"/>
      <c r="JVQ90" s="13"/>
      <c r="JVR90" s="13"/>
      <c r="JVS90" s="61"/>
      <c r="JVT90" s="47"/>
      <c r="JVU90" s="47"/>
      <c r="JVV90" s="65"/>
      <c r="JVW90" s="47"/>
      <c r="JVX90" s="65"/>
      <c r="JVY90" s="65"/>
      <c r="JVZ90" s="47"/>
      <c r="JWA90" s="788"/>
      <c r="JWB90" s="65"/>
      <c r="JWC90" s="65"/>
      <c r="JWD90" s="47"/>
      <c r="JWE90" s="47"/>
      <c r="JWF90" s="47"/>
      <c r="JWG90" s="47"/>
      <c r="JWH90" s="505"/>
      <c r="JWI90" s="505"/>
      <c r="JWJ90" s="140"/>
      <c r="JWK90" s="140"/>
      <c r="JWL90" s="65"/>
      <c r="JWM90" s="65"/>
      <c r="JWN90" s="506"/>
      <c r="JWO90" s="65"/>
      <c r="JWP90" s="47"/>
      <c r="JWQ90" s="47"/>
      <c r="JWR90" s="47"/>
      <c r="JWS90" s="59"/>
      <c r="JWT90" s="506"/>
      <c r="JWU90" s="65"/>
      <c r="JWV90" s="7"/>
      <c r="JWW90" s="100"/>
      <c r="JWX90" s="13"/>
      <c r="JWY90" s="13"/>
      <c r="JWZ90" s="13"/>
      <c r="JXA90" s="13"/>
      <c r="JXB90" s="61"/>
      <c r="JXC90" s="47"/>
      <c r="JXD90" s="47"/>
      <c r="JXE90" s="65"/>
      <c r="JXF90" s="47"/>
      <c r="JXG90" s="65"/>
      <c r="JXH90" s="65"/>
      <c r="JXI90" s="47"/>
      <c r="JXJ90" s="788"/>
      <c r="JXK90" s="65"/>
      <c r="JXL90" s="65"/>
      <c r="JXM90" s="47"/>
      <c r="JXN90" s="47"/>
      <c r="JXO90" s="47"/>
      <c r="JXP90" s="47"/>
      <c r="JXQ90" s="505"/>
      <c r="JXR90" s="505"/>
      <c r="JXS90" s="140"/>
      <c r="JXT90" s="140"/>
      <c r="JXU90" s="65"/>
      <c r="JXV90" s="65"/>
      <c r="JXW90" s="506"/>
      <c r="JXX90" s="65"/>
      <c r="JXY90" s="47"/>
      <c r="JXZ90" s="47"/>
      <c r="JYA90" s="47"/>
      <c r="JYB90" s="59"/>
      <c r="JYC90" s="506"/>
      <c r="JYD90" s="65"/>
      <c r="JYE90" s="7"/>
      <c r="JYF90" s="100"/>
      <c r="JYG90" s="13"/>
      <c r="JYH90" s="13"/>
      <c r="JYI90" s="13"/>
      <c r="JYJ90" s="13"/>
      <c r="JYK90" s="61"/>
      <c r="JYL90" s="47"/>
      <c r="JYM90" s="47"/>
      <c r="JYN90" s="65"/>
      <c r="JYO90" s="47"/>
      <c r="JYP90" s="65"/>
      <c r="JYQ90" s="65"/>
      <c r="JYR90" s="47"/>
      <c r="JYS90" s="788"/>
      <c r="JYT90" s="65"/>
      <c r="JYU90" s="65"/>
      <c r="JYV90" s="47"/>
      <c r="JYW90" s="47"/>
      <c r="JYX90" s="47"/>
      <c r="JYY90" s="47"/>
      <c r="JYZ90" s="505"/>
      <c r="JZA90" s="505"/>
      <c r="JZB90" s="140"/>
      <c r="JZC90" s="140"/>
      <c r="JZD90" s="65"/>
      <c r="JZE90" s="65"/>
      <c r="JZF90" s="506"/>
      <c r="JZG90" s="65"/>
      <c r="JZH90" s="47"/>
      <c r="JZI90" s="47"/>
      <c r="JZJ90" s="47"/>
      <c r="JZK90" s="59"/>
      <c r="JZL90" s="506"/>
      <c r="JZM90" s="65"/>
      <c r="JZN90" s="7"/>
      <c r="JZO90" s="100"/>
      <c r="JZP90" s="13"/>
      <c r="JZQ90" s="13"/>
      <c r="JZR90" s="13"/>
      <c r="JZS90" s="13"/>
      <c r="JZT90" s="61"/>
      <c r="JZU90" s="47"/>
      <c r="JZV90" s="47"/>
      <c r="JZW90" s="65"/>
      <c r="JZX90" s="47"/>
      <c r="JZY90" s="65"/>
      <c r="JZZ90" s="65"/>
      <c r="KAA90" s="47"/>
      <c r="KAB90" s="788"/>
      <c r="KAC90" s="65"/>
      <c r="KAD90" s="65"/>
      <c r="KAE90" s="47"/>
      <c r="KAF90" s="47"/>
      <c r="KAG90" s="47"/>
      <c r="KAH90" s="47"/>
      <c r="KAI90" s="505"/>
      <c r="KAJ90" s="505"/>
      <c r="KAK90" s="140"/>
      <c r="KAL90" s="140"/>
      <c r="KAM90" s="65"/>
      <c r="KAN90" s="65"/>
      <c r="KAO90" s="506"/>
      <c r="KAP90" s="65"/>
      <c r="KAQ90" s="47"/>
      <c r="KAR90" s="47"/>
      <c r="KAS90" s="47"/>
      <c r="KAT90" s="59"/>
      <c r="KAU90" s="506"/>
      <c r="KAV90" s="65"/>
      <c r="KAW90" s="7"/>
      <c r="KAX90" s="100"/>
      <c r="KAY90" s="13"/>
      <c r="KAZ90" s="13"/>
      <c r="KBA90" s="13"/>
      <c r="KBB90" s="13"/>
      <c r="KBC90" s="61"/>
      <c r="KBD90" s="47"/>
      <c r="KBE90" s="47"/>
      <c r="KBF90" s="65"/>
      <c r="KBG90" s="47"/>
      <c r="KBH90" s="65"/>
      <c r="KBI90" s="65"/>
      <c r="KBJ90" s="47"/>
      <c r="KBK90" s="788"/>
      <c r="KBL90" s="65"/>
      <c r="KBM90" s="65"/>
      <c r="KBN90" s="47"/>
      <c r="KBO90" s="47"/>
      <c r="KBP90" s="47"/>
      <c r="KBQ90" s="47"/>
      <c r="KBR90" s="505"/>
      <c r="KBS90" s="505"/>
      <c r="KBT90" s="140"/>
      <c r="KBU90" s="140"/>
      <c r="KBV90" s="65"/>
      <c r="KBW90" s="65"/>
      <c r="KBX90" s="506"/>
      <c r="KBY90" s="65"/>
      <c r="KBZ90" s="47"/>
      <c r="KCA90" s="47"/>
      <c r="KCB90" s="47"/>
      <c r="KCC90" s="59"/>
      <c r="KCD90" s="506"/>
      <c r="KCE90" s="65"/>
      <c r="KCF90" s="7"/>
      <c r="KCG90" s="100"/>
      <c r="KCH90" s="13"/>
      <c r="KCI90" s="13"/>
      <c r="KCJ90" s="13"/>
      <c r="KCK90" s="13"/>
      <c r="KCL90" s="61"/>
      <c r="KCM90" s="47"/>
      <c r="KCN90" s="47"/>
      <c r="KCO90" s="65"/>
      <c r="KCP90" s="47"/>
      <c r="KCQ90" s="65"/>
      <c r="KCR90" s="65"/>
      <c r="KCS90" s="47"/>
      <c r="KCT90" s="788"/>
      <c r="KCU90" s="65"/>
      <c r="KCV90" s="65"/>
      <c r="KCW90" s="47"/>
      <c r="KCX90" s="47"/>
      <c r="KCY90" s="47"/>
      <c r="KCZ90" s="47"/>
      <c r="KDA90" s="505"/>
      <c r="KDB90" s="505"/>
      <c r="KDC90" s="140"/>
      <c r="KDD90" s="140"/>
      <c r="KDE90" s="65"/>
      <c r="KDF90" s="65"/>
      <c r="KDG90" s="506"/>
      <c r="KDH90" s="65"/>
      <c r="KDI90" s="47"/>
      <c r="KDJ90" s="47"/>
      <c r="KDK90" s="47"/>
      <c r="KDL90" s="59"/>
      <c r="KDM90" s="506"/>
      <c r="KDN90" s="65"/>
      <c r="KDO90" s="7"/>
      <c r="KDP90" s="100"/>
      <c r="KDQ90" s="13"/>
      <c r="KDR90" s="13"/>
      <c r="KDS90" s="13"/>
      <c r="KDT90" s="13"/>
      <c r="KDU90" s="61"/>
      <c r="KDV90" s="47"/>
      <c r="KDW90" s="47"/>
      <c r="KDX90" s="65"/>
      <c r="KDY90" s="47"/>
      <c r="KDZ90" s="65"/>
      <c r="KEA90" s="65"/>
      <c r="KEB90" s="47"/>
      <c r="KEC90" s="788"/>
      <c r="KED90" s="65"/>
      <c r="KEE90" s="65"/>
      <c r="KEF90" s="47"/>
      <c r="KEG90" s="47"/>
      <c r="KEH90" s="47"/>
      <c r="KEI90" s="47"/>
      <c r="KEJ90" s="505"/>
      <c r="KEK90" s="505"/>
      <c r="KEL90" s="140"/>
      <c r="KEM90" s="140"/>
      <c r="KEN90" s="65"/>
      <c r="KEO90" s="65"/>
      <c r="KEP90" s="506"/>
      <c r="KEQ90" s="65"/>
      <c r="KER90" s="47"/>
      <c r="KES90" s="47"/>
      <c r="KET90" s="47"/>
      <c r="KEU90" s="59"/>
      <c r="KEV90" s="506"/>
      <c r="KEW90" s="65"/>
      <c r="KEX90" s="7"/>
      <c r="KEY90" s="100"/>
      <c r="KEZ90" s="13"/>
      <c r="KFA90" s="13"/>
      <c r="KFB90" s="13"/>
      <c r="KFC90" s="13"/>
      <c r="KFD90" s="61"/>
      <c r="KFE90" s="47"/>
      <c r="KFF90" s="47"/>
      <c r="KFG90" s="65"/>
      <c r="KFH90" s="47"/>
      <c r="KFI90" s="65"/>
      <c r="KFJ90" s="65"/>
      <c r="KFK90" s="47"/>
      <c r="KFL90" s="788"/>
      <c r="KFM90" s="65"/>
      <c r="KFN90" s="65"/>
      <c r="KFO90" s="47"/>
      <c r="KFP90" s="47"/>
      <c r="KFQ90" s="47"/>
      <c r="KFR90" s="47"/>
      <c r="KFS90" s="505"/>
      <c r="KFT90" s="505"/>
      <c r="KFU90" s="140"/>
      <c r="KFV90" s="140"/>
      <c r="KFW90" s="65"/>
      <c r="KFX90" s="65"/>
      <c r="KFY90" s="506"/>
      <c r="KFZ90" s="65"/>
      <c r="KGA90" s="47"/>
      <c r="KGB90" s="47"/>
      <c r="KGC90" s="47"/>
      <c r="KGD90" s="59"/>
      <c r="KGE90" s="506"/>
      <c r="KGF90" s="65"/>
      <c r="KGG90" s="7"/>
      <c r="KGH90" s="100"/>
      <c r="KGI90" s="13"/>
      <c r="KGJ90" s="13"/>
      <c r="KGK90" s="13"/>
      <c r="KGL90" s="13"/>
      <c r="KGM90" s="61"/>
      <c r="KGN90" s="47"/>
      <c r="KGO90" s="47"/>
      <c r="KGP90" s="65"/>
      <c r="KGQ90" s="47"/>
      <c r="KGR90" s="65"/>
      <c r="KGS90" s="65"/>
      <c r="KGT90" s="47"/>
      <c r="KGU90" s="788"/>
      <c r="KGV90" s="65"/>
      <c r="KGW90" s="65"/>
      <c r="KGX90" s="47"/>
      <c r="KGY90" s="47"/>
      <c r="KGZ90" s="47"/>
      <c r="KHA90" s="47"/>
      <c r="KHB90" s="505"/>
      <c r="KHC90" s="505"/>
      <c r="KHD90" s="140"/>
      <c r="KHE90" s="140"/>
      <c r="KHF90" s="65"/>
      <c r="KHG90" s="65"/>
      <c r="KHH90" s="506"/>
      <c r="KHI90" s="65"/>
      <c r="KHJ90" s="47"/>
      <c r="KHK90" s="47"/>
      <c r="KHL90" s="47"/>
      <c r="KHM90" s="59"/>
      <c r="KHN90" s="506"/>
      <c r="KHO90" s="65"/>
      <c r="KHP90" s="7"/>
      <c r="KHQ90" s="100"/>
      <c r="KHR90" s="13"/>
      <c r="KHS90" s="13"/>
      <c r="KHT90" s="13"/>
      <c r="KHU90" s="13"/>
      <c r="KHV90" s="61"/>
      <c r="KHW90" s="47"/>
      <c r="KHX90" s="47"/>
      <c r="KHY90" s="65"/>
      <c r="KHZ90" s="47"/>
      <c r="KIA90" s="65"/>
      <c r="KIB90" s="65"/>
      <c r="KIC90" s="47"/>
      <c r="KID90" s="788"/>
      <c r="KIE90" s="65"/>
      <c r="KIF90" s="65"/>
      <c r="KIG90" s="47"/>
      <c r="KIH90" s="47"/>
      <c r="KII90" s="47"/>
      <c r="KIJ90" s="47"/>
      <c r="KIK90" s="505"/>
      <c r="KIL90" s="505"/>
      <c r="KIM90" s="140"/>
      <c r="KIN90" s="140"/>
      <c r="KIO90" s="65"/>
      <c r="KIP90" s="65"/>
      <c r="KIQ90" s="506"/>
      <c r="KIR90" s="65"/>
      <c r="KIS90" s="47"/>
      <c r="KIT90" s="47"/>
      <c r="KIU90" s="47"/>
      <c r="KIV90" s="59"/>
      <c r="KIW90" s="506"/>
      <c r="KIX90" s="65"/>
      <c r="KIY90" s="7"/>
      <c r="KIZ90" s="100"/>
      <c r="KJA90" s="13"/>
      <c r="KJB90" s="13"/>
      <c r="KJC90" s="13"/>
      <c r="KJD90" s="13"/>
      <c r="KJE90" s="61"/>
      <c r="KJF90" s="47"/>
      <c r="KJG90" s="47"/>
      <c r="KJH90" s="65"/>
      <c r="KJI90" s="47"/>
      <c r="KJJ90" s="65"/>
      <c r="KJK90" s="65"/>
      <c r="KJL90" s="47"/>
      <c r="KJM90" s="788"/>
      <c r="KJN90" s="65"/>
      <c r="KJO90" s="65"/>
      <c r="KJP90" s="47"/>
      <c r="KJQ90" s="47"/>
      <c r="KJR90" s="47"/>
      <c r="KJS90" s="47"/>
      <c r="KJT90" s="505"/>
      <c r="KJU90" s="505"/>
      <c r="KJV90" s="140"/>
      <c r="KJW90" s="140"/>
      <c r="KJX90" s="65"/>
      <c r="KJY90" s="65"/>
      <c r="KJZ90" s="506"/>
      <c r="KKA90" s="65"/>
      <c r="KKB90" s="47"/>
      <c r="KKC90" s="47"/>
      <c r="KKD90" s="47"/>
      <c r="KKE90" s="59"/>
      <c r="KKF90" s="506"/>
      <c r="KKG90" s="65"/>
      <c r="KKH90" s="7"/>
      <c r="KKI90" s="100"/>
      <c r="KKJ90" s="13"/>
      <c r="KKK90" s="13"/>
      <c r="KKL90" s="13"/>
      <c r="KKM90" s="13"/>
      <c r="KKN90" s="61"/>
      <c r="KKO90" s="47"/>
      <c r="KKP90" s="47"/>
      <c r="KKQ90" s="65"/>
      <c r="KKR90" s="47"/>
      <c r="KKS90" s="65"/>
      <c r="KKT90" s="65"/>
      <c r="KKU90" s="47"/>
      <c r="KKV90" s="788"/>
      <c r="KKW90" s="65"/>
      <c r="KKX90" s="65"/>
      <c r="KKY90" s="47"/>
      <c r="KKZ90" s="47"/>
      <c r="KLA90" s="47"/>
      <c r="KLB90" s="47"/>
      <c r="KLC90" s="505"/>
      <c r="KLD90" s="505"/>
      <c r="KLE90" s="140"/>
      <c r="KLF90" s="140"/>
      <c r="KLG90" s="65"/>
      <c r="KLH90" s="65"/>
      <c r="KLI90" s="506"/>
      <c r="KLJ90" s="65"/>
      <c r="KLK90" s="47"/>
      <c r="KLL90" s="47"/>
      <c r="KLM90" s="47"/>
      <c r="KLN90" s="59"/>
      <c r="KLO90" s="506"/>
      <c r="KLP90" s="65"/>
      <c r="KLQ90" s="7"/>
      <c r="KLR90" s="100"/>
      <c r="KLS90" s="13"/>
      <c r="KLT90" s="13"/>
      <c r="KLU90" s="13"/>
      <c r="KLV90" s="13"/>
      <c r="KLW90" s="61"/>
      <c r="KLX90" s="47"/>
      <c r="KLY90" s="47"/>
      <c r="KLZ90" s="65"/>
      <c r="KMA90" s="47"/>
      <c r="KMB90" s="65"/>
      <c r="KMC90" s="65"/>
      <c r="KMD90" s="47"/>
      <c r="KME90" s="788"/>
      <c r="KMF90" s="65"/>
      <c r="KMG90" s="65"/>
      <c r="KMH90" s="47"/>
      <c r="KMI90" s="47"/>
      <c r="KMJ90" s="47"/>
      <c r="KMK90" s="47"/>
      <c r="KML90" s="505"/>
      <c r="KMM90" s="505"/>
      <c r="KMN90" s="140"/>
      <c r="KMO90" s="140"/>
      <c r="KMP90" s="65"/>
      <c r="KMQ90" s="65"/>
      <c r="KMR90" s="506"/>
      <c r="KMS90" s="65"/>
      <c r="KMT90" s="47"/>
      <c r="KMU90" s="47"/>
      <c r="KMV90" s="47"/>
      <c r="KMW90" s="59"/>
      <c r="KMX90" s="506"/>
      <c r="KMY90" s="65"/>
      <c r="KMZ90" s="7"/>
      <c r="KNA90" s="100"/>
      <c r="KNB90" s="13"/>
      <c r="KNC90" s="13"/>
      <c r="KND90" s="13"/>
      <c r="KNE90" s="13"/>
      <c r="KNF90" s="61"/>
      <c r="KNG90" s="47"/>
      <c r="KNH90" s="47"/>
      <c r="KNI90" s="65"/>
      <c r="KNJ90" s="47"/>
      <c r="KNK90" s="65"/>
      <c r="KNL90" s="65"/>
      <c r="KNM90" s="47"/>
      <c r="KNN90" s="788"/>
      <c r="KNO90" s="65"/>
      <c r="KNP90" s="65"/>
      <c r="KNQ90" s="47"/>
      <c r="KNR90" s="47"/>
      <c r="KNS90" s="47"/>
      <c r="KNT90" s="47"/>
      <c r="KNU90" s="505"/>
      <c r="KNV90" s="505"/>
      <c r="KNW90" s="140"/>
      <c r="KNX90" s="140"/>
      <c r="KNY90" s="65"/>
      <c r="KNZ90" s="65"/>
      <c r="KOA90" s="506"/>
      <c r="KOB90" s="65"/>
      <c r="KOC90" s="47"/>
      <c r="KOD90" s="47"/>
      <c r="KOE90" s="47"/>
      <c r="KOF90" s="59"/>
      <c r="KOG90" s="506"/>
      <c r="KOH90" s="65"/>
      <c r="KOI90" s="7"/>
      <c r="KOJ90" s="100"/>
      <c r="KOK90" s="13"/>
      <c r="KOL90" s="13"/>
      <c r="KOM90" s="13"/>
      <c r="KON90" s="13"/>
      <c r="KOO90" s="61"/>
      <c r="KOP90" s="47"/>
      <c r="KOQ90" s="47"/>
      <c r="KOR90" s="65"/>
      <c r="KOS90" s="47"/>
      <c r="KOT90" s="65"/>
      <c r="KOU90" s="65"/>
      <c r="KOV90" s="47"/>
      <c r="KOW90" s="788"/>
      <c r="KOX90" s="65"/>
      <c r="KOY90" s="65"/>
      <c r="KOZ90" s="47"/>
      <c r="KPA90" s="47"/>
      <c r="KPB90" s="47"/>
      <c r="KPC90" s="47"/>
      <c r="KPD90" s="505"/>
      <c r="KPE90" s="505"/>
      <c r="KPF90" s="140"/>
      <c r="KPG90" s="140"/>
      <c r="KPH90" s="65"/>
      <c r="KPI90" s="65"/>
      <c r="KPJ90" s="506"/>
      <c r="KPK90" s="65"/>
      <c r="KPL90" s="47"/>
      <c r="KPM90" s="47"/>
      <c r="KPN90" s="47"/>
      <c r="KPO90" s="59"/>
      <c r="KPP90" s="506"/>
      <c r="KPQ90" s="65"/>
      <c r="KPR90" s="7"/>
      <c r="KPS90" s="100"/>
      <c r="KPT90" s="13"/>
      <c r="KPU90" s="13"/>
      <c r="KPV90" s="13"/>
      <c r="KPW90" s="13"/>
      <c r="KPX90" s="61"/>
      <c r="KPY90" s="47"/>
      <c r="KPZ90" s="47"/>
      <c r="KQA90" s="65"/>
      <c r="KQB90" s="47"/>
      <c r="KQC90" s="65"/>
      <c r="KQD90" s="65"/>
      <c r="KQE90" s="47"/>
      <c r="KQF90" s="788"/>
      <c r="KQG90" s="65"/>
      <c r="KQH90" s="65"/>
      <c r="KQI90" s="47"/>
      <c r="KQJ90" s="47"/>
      <c r="KQK90" s="47"/>
      <c r="KQL90" s="47"/>
      <c r="KQM90" s="505"/>
      <c r="KQN90" s="505"/>
      <c r="KQO90" s="140"/>
      <c r="KQP90" s="140"/>
      <c r="KQQ90" s="65"/>
      <c r="KQR90" s="65"/>
      <c r="KQS90" s="506"/>
      <c r="KQT90" s="65"/>
      <c r="KQU90" s="47"/>
      <c r="KQV90" s="47"/>
      <c r="KQW90" s="47"/>
      <c r="KQX90" s="59"/>
      <c r="KQY90" s="506"/>
      <c r="KQZ90" s="65"/>
      <c r="KRA90" s="7"/>
      <c r="KRB90" s="100"/>
      <c r="KRC90" s="13"/>
      <c r="KRD90" s="13"/>
      <c r="KRE90" s="13"/>
      <c r="KRF90" s="13"/>
      <c r="KRG90" s="61"/>
      <c r="KRH90" s="47"/>
      <c r="KRI90" s="47"/>
      <c r="KRJ90" s="65"/>
      <c r="KRK90" s="47"/>
      <c r="KRL90" s="65"/>
      <c r="KRM90" s="65"/>
      <c r="KRN90" s="47"/>
      <c r="KRO90" s="788"/>
      <c r="KRP90" s="65"/>
      <c r="KRQ90" s="65"/>
      <c r="KRR90" s="47"/>
      <c r="KRS90" s="47"/>
      <c r="KRT90" s="47"/>
      <c r="KRU90" s="47"/>
      <c r="KRV90" s="505"/>
      <c r="KRW90" s="505"/>
      <c r="KRX90" s="140"/>
      <c r="KRY90" s="140"/>
      <c r="KRZ90" s="65"/>
      <c r="KSA90" s="65"/>
      <c r="KSB90" s="506"/>
      <c r="KSC90" s="65"/>
      <c r="KSD90" s="47"/>
      <c r="KSE90" s="47"/>
      <c r="KSF90" s="47"/>
      <c r="KSG90" s="59"/>
      <c r="KSH90" s="506"/>
      <c r="KSI90" s="65"/>
      <c r="KSJ90" s="7"/>
      <c r="KSK90" s="100"/>
      <c r="KSL90" s="13"/>
      <c r="KSM90" s="13"/>
      <c r="KSN90" s="13"/>
      <c r="KSO90" s="13"/>
      <c r="KSP90" s="61"/>
      <c r="KSQ90" s="47"/>
      <c r="KSR90" s="47"/>
      <c r="KSS90" s="65"/>
      <c r="KST90" s="47"/>
      <c r="KSU90" s="65"/>
      <c r="KSV90" s="65"/>
      <c r="KSW90" s="47"/>
      <c r="KSX90" s="788"/>
      <c r="KSY90" s="65"/>
      <c r="KSZ90" s="65"/>
      <c r="KTA90" s="47"/>
      <c r="KTB90" s="47"/>
      <c r="KTC90" s="47"/>
      <c r="KTD90" s="47"/>
      <c r="KTE90" s="505"/>
      <c r="KTF90" s="505"/>
      <c r="KTG90" s="140"/>
      <c r="KTH90" s="140"/>
      <c r="KTI90" s="65"/>
      <c r="KTJ90" s="65"/>
      <c r="KTK90" s="506"/>
      <c r="KTL90" s="65"/>
      <c r="KTM90" s="47"/>
      <c r="KTN90" s="47"/>
      <c r="KTO90" s="47"/>
      <c r="KTP90" s="59"/>
      <c r="KTQ90" s="506"/>
      <c r="KTR90" s="65"/>
      <c r="KTS90" s="7"/>
      <c r="KTT90" s="100"/>
      <c r="KTU90" s="13"/>
      <c r="KTV90" s="13"/>
      <c r="KTW90" s="13"/>
      <c r="KTX90" s="13"/>
      <c r="KTY90" s="61"/>
      <c r="KTZ90" s="47"/>
      <c r="KUA90" s="47"/>
      <c r="KUB90" s="65"/>
      <c r="KUC90" s="47"/>
      <c r="KUD90" s="65"/>
      <c r="KUE90" s="65"/>
      <c r="KUF90" s="47"/>
      <c r="KUG90" s="788"/>
      <c r="KUH90" s="65"/>
      <c r="KUI90" s="65"/>
      <c r="KUJ90" s="47"/>
      <c r="KUK90" s="47"/>
      <c r="KUL90" s="47"/>
      <c r="KUM90" s="47"/>
      <c r="KUN90" s="505"/>
      <c r="KUO90" s="505"/>
      <c r="KUP90" s="140"/>
      <c r="KUQ90" s="140"/>
      <c r="KUR90" s="65"/>
      <c r="KUS90" s="65"/>
      <c r="KUT90" s="506"/>
      <c r="KUU90" s="65"/>
      <c r="KUV90" s="47"/>
      <c r="KUW90" s="47"/>
      <c r="KUX90" s="47"/>
      <c r="KUY90" s="59"/>
      <c r="KUZ90" s="506"/>
      <c r="KVA90" s="65"/>
      <c r="KVB90" s="7"/>
      <c r="KVC90" s="100"/>
      <c r="KVD90" s="13"/>
      <c r="KVE90" s="13"/>
      <c r="KVF90" s="13"/>
      <c r="KVG90" s="13"/>
      <c r="KVH90" s="61"/>
      <c r="KVI90" s="47"/>
      <c r="KVJ90" s="47"/>
      <c r="KVK90" s="65"/>
      <c r="KVL90" s="47"/>
      <c r="KVM90" s="65"/>
      <c r="KVN90" s="65"/>
      <c r="KVO90" s="47"/>
      <c r="KVP90" s="788"/>
      <c r="KVQ90" s="65"/>
      <c r="KVR90" s="65"/>
      <c r="KVS90" s="47"/>
      <c r="KVT90" s="47"/>
      <c r="KVU90" s="47"/>
      <c r="KVV90" s="47"/>
      <c r="KVW90" s="505"/>
      <c r="KVX90" s="505"/>
      <c r="KVY90" s="140"/>
      <c r="KVZ90" s="140"/>
      <c r="KWA90" s="65"/>
      <c r="KWB90" s="65"/>
      <c r="KWC90" s="506"/>
      <c r="KWD90" s="65"/>
      <c r="KWE90" s="47"/>
      <c r="KWF90" s="47"/>
      <c r="KWG90" s="47"/>
      <c r="KWH90" s="59"/>
      <c r="KWI90" s="506"/>
      <c r="KWJ90" s="65"/>
      <c r="KWK90" s="7"/>
      <c r="KWL90" s="100"/>
      <c r="KWM90" s="13"/>
      <c r="KWN90" s="13"/>
      <c r="KWO90" s="13"/>
      <c r="KWP90" s="13"/>
      <c r="KWQ90" s="61"/>
      <c r="KWR90" s="47"/>
      <c r="KWS90" s="47"/>
      <c r="KWT90" s="65"/>
      <c r="KWU90" s="47"/>
      <c r="KWV90" s="65"/>
      <c r="KWW90" s="65"/>
      <c r="KWX90" s="47"/>
      <c r="KWY90" s="788"/>
      <c r="KWZ90" s="65"/>
      <c r="KXA90" s="65"/>
      <c r="KXB90" s="47"/>
      <c r="KXC90" s="47"/>
      <c r="KXD90" s="47"/>
      <c r="KXE90" s="47"/>
      <c r="KXF90" s="505"/>
      <c r="KXG90" s="505"/>
      <c r="KXH90" s="140"/>
      <c r="KXI90" s="140"/>
      <c r="KXJ90" s="65"/>
      <c r="KXK90" s="65"/>
      <c r="KXL90" s="506"/>
      <c r="KXM90" s="65"/>
      <c r="KXN90" s="47"/>
      <c r="KXO90" s="47"/>
      <c r="KXP90" s="47"/>
      <c r="KXQ90" s="59"/>
      <c r="KXR90" s="506"/>
      <c r="KXS90" s="65"/>
      <c r="KXT90" s="7"/>
      <c r="KXU90" s="100"/>
      <c r="KXV90" s="13"/>
      <c r="KXW90" s="13"/>
      <c r="KXX90" s="13"/>
      <c r="KXY90" s="13"/>
      <c r="KXZ90" s="61"/>
      <c r="KYA90" s="47"/>
      <c r="KYB90" s="47"/>
      <c r="KYC90" s="65"/>
      <c r="KYD90" s="47"/>
      <c r="KYE90" s="65"/>
      <c r="KYF90" s="65"/>
      <c r="KYG90" s="47"/>
      <c r="KYH90" s="788"/>
      <c r="KYI90" s="65"/>
      <c r="KYJ90" s="65"/>
      <c r="KYK90" s="47"/>
      <c r="KYL90" s="47"/>
      <c r="KYM90" s="47"/>
      <c r="KYN90" s="47"/>
      <c r="KYO90" s="505"/>
      <c r="KYP90" s="505"/>
      <c r="KYQ90" s="140"/>
      <c r="KYR90" s="140"/>
      <c r="KYS90" s="65"/>
      <c r="KYT90" s="65"/>
      <c r="KYU90" s="506"/>
      <c r="KYV90" s="65"/>
      <c r="KYW90" s="47"/>
      <c r="KYX90" s="47"/>
      <c r="KYY90" s="47"/>
      <c r="KYZ90" s="59"/>
      <c r="KZA90" s="506"/>
      <c r="KZB90" s="65"/>
      <c r="KZC90" s="7"/>
      <c r="KZD90" s="100"/>
      <c r="KZE90" s="13"/>
      <c r="KZF90" s="13"/>
      <c r="KZG90" s="13"/>
      <c r="KZH90" s="13"/>
      <c r="KZI90" s="61"/>
      <c r="KZJ90" s="47"/>
      <c r="KZK90" s="47"/>
      <c r="KZL90" s="65"/>
      <c r="KZM90" s="47"/>
      <c r="KZN90" s="65"/>
      <c r="KZO90" s="65"/>
      <c r="KZP90" s="47"/>
      <c r="KZQ90" s="788"/>
      <c r="KZR90" s="65"/>
      <c r="KZS90" s="65"/>
      <c r="KZT90" s="47"/>
      <c r="KZU90" s="47"/>
      <c r="KZV90" s="47"/>
      <c r="KZW90" s="47"/>
      <c r="KZX90" s="505"/>
      <c r="KZY90" s="505"/>
      <c r="KZZ90" s="140"/>
      <c r="LAA90" s="140"/>
      <c r="LAB90" s="65"/>
      <c r="LAC90" s="65"/>
      <c r="LAD90" s="506"/>
      <c r="LAE90" s="65"/>
      <c r="LAF90" s="47"/>
      <c r="LAG90" s="47"/>
      <c r="LAH90" s="47"/>
      <c r="LAI90" s="59"/>
      <c r="LAJ90" s="506"/>
      <c r="LAK90" s="65"/>
      <c r="LAL90" s="7"/>
      <c r="LAM90" s="100"/>
      <c r="LAN90" s="13"/>
      <c r="LAO90" s="13"/>
      <c r="LAP90" s="13"/>
      <c r="LAQ90" s="13"/>
      <c r="LAR90" s="61"/>
      <c r="LAS90" s="47"/>
      <c r="LAT90" s="47"/>
      <c r="LAU90" s="65"/>
      <c r="LAV90" s="47"/>
      <c r="LAW90" s="65"/>
      <c r="LAX90" s="65"/>
      <c r="LAY90" s="47"/>
      <c r="LAZ90" s="788"/>
      <c r="LBA90" s="65"/>
      <c r="LBB90" s="65"/>
      <c r="LBC90" s="47"/>
      <c r="LBD90" s="47"/>
      <c r="LBE90" s="47"/>
      <c r="LBF90" s="47"/>
      <c r="LBG90" s="505"/>
      <c r="LBH90" s="505"/>
      <c r="LBI90" s="140"/>
      <c r="LBJ90" s="140"/>
      <c r="LBK90" s="65"/>
      <c r="LBL90" s="65"/>
      <c r="LBM90" s="506"/>
      <c r="LBN90" s="65"/>
      <c r="LBO90" s="47"/>
      <c r="LBP90" s="47"/>
      <c r="LBQ90" s="47"/>
      <c r="LBR90" s="59"/>
      <c r="LBS90" s="506"/>
      <c r="LBT90" s="65"/>
      <c r="LBU90" s="7"/>
      <c r="LBV90" s="100"/>
      <c r="LBW90" s="13"/>
      <c r="LBX90" s="13"/>
      <c r="LBY90" s="13"/>
      <c r="LBZ90" s="13"/>
      <c r="LCA90" s="61"/>
      <c r="LCB90" s="47"/>
      <c r="LCC90" s="47"/>
      <c r="LCD90" s="65"/>
      <c r="LCE90" s="47"/>
      <c r="LCF90" s="65"/>
      <c r="LCG90" s="65"/>
      <c r="LCH90" s="47"/>
      <c r="LCI90" s="788"/>
      <c r="LCJ90" s="65"/>
      <c r="LCK90" s="65"/>
      <c r="LCL90" s="47"/>
      <c r="LCM90" s="47"/>
      <c r="LCN90" s="47"/>
      <c r="LCO90" s="47"/>
      <c r="LCP90" s="505"/>
      <c r="LCQ90" s="505"/>
      <c r="LCR90" s="140"/>
      <c r="LCS90" s="140"/>
      <c r="LCT90" s="65"/>
      <c r="LCU90" s="65"/>
      <c r="LCV90" s="506"/>
      <c r="LCW90" s="65"/>
      <c r="LCX90" s="47"/>
      <c r="LCY90" s="47"/>
      <c r="LCZ90" s="47"/>
      <c r="LDA90" s="59"/>
      <c r="LDB90" s="506"/>
      <c r="LDC90" s="65"/>
      <c r="LDD90" s="7"/>
      <c r="LDE90" s="100"/>
      <c r="LDF90" s="13"/>
      <c r="LDG90" s="13"/>
      <c r="LDH90" s="13"/>
      <c r="LDI90" s="13"/>
      <c r="LDJ90" s="61"/>
      <c r="LDK90" s="47"/>
      <c r="LDL90" s="47"/>
      <c r="LDM90" s="65"/>
      <c r="LDN90" s="47"/>
      <c r="LDO90" s="65"/>
      <c r="LDP90" s="65"/>
      <c r="LDQ90" s="47"/>
      <c r="LDR90" s="788"/>
      <c r="LDS90" s="65"/>
      <c r="LDT90" s="65"/>
      <c r="LDU90" s="47"/>
      <c r="LDV90" s="47"/>
      <c r="LDW90" s="47"/>
      <c r="LDX90" s="47"/>
      <c r="LDY90" s="505"/>
      <c r="LDZ90" s="505"/>
      <c r="LEA90" s="140"/>
      <c r="LEB90" s="140"/>
      <c r="LEC90" s="65"/>
      <c r="LED90" s="65"/>
      <c r="LEE90" s="506"/>
      <c r="LEF90" s="65"/>
      <c r="LEG90" s="47"/>
      <c r="LEH90" s="47"/>
      <c r="LEI90" s="47"/>
      <c r="LEJ90" s="59"/>
      <c r="LEK90" s="506"/>
      <c r="LEL90" s="65"/>
      <c r="LEM90" s="7"/>
      <c r="LEN90" s="100"/>
      <c r="LEO90" s="13"/>
      <c r="LEP90" s="13"/>
      <c r="LEQ90" s="13"/>
      <c r="LER90" s="13"/>
      <c r="LES90" s="61"/>
      <c r="LET90" s="47"/>
      <c r="LEU90" s="47"/>
      <c r="LEV90" s="65"/>
      <c r="LEW90" s="47"/>
      <c r="LEX90" s="65"/>
      <c r="LEY90" s="65"/>
      <c r="LEZ90" s="47"/>
      <c r="LFA90" s="788"/>
      <c r="LFB90" s="65"/>
      <c r="LFC90" s="65"/>
      <c r="LFD90" s="47"/>
      <c r="LFE90" s="47"/>
      <c r="LFF90" s="47"/>
      <c r="LFG90" s="47"/>
      <c r="LFH90" s="505"/>
      <c r="LFI90" s="505"/>
      <c r="LFJ90" s="140"/>
      <c r="LFK90" s="140"/>
      <c r="LFL90" s="65"/>
      <c r="LFM90" s="65"/>
      <c r="LFN90" s="506"/>
      <c r="LFO90" s="65"/>
      <c r="LFP90" s="47"/>
      <c r="LFQ90" s="47"/>
      <c r="LFR90" s="47"/>
      <c r="LFS90" s="59"/>
      <c r="LFT90" s="506"/>
      <c r="LFU90" s="65"/>
      <c r="LFV90" s="7"/>
      <c r="LFW90" s="100"/>
      <c r="LFX90" s="13"/>
      <c r="LFY90" s="13"/>
      <c r="LFZ90" s="13"/>
      <c r="LGA90" s="13"/>
      <c r="LGB90" s="61"/>
      <c r="LGC90" s="47"/>
      <c r="LGD90" s="47"/>
      <c r="LGE90" s="65"/>
      <c r="LGF90" s="47"/>
      <c r="LGG90" s="65"/>
      <c r="LGH90" s="65"/>
      <c r="LGI90" s="47"/>
      <c r="LGJ90" s="788"/>
      <c r="LGK90" s="65"/>
      <c r="LGL90" s="65"/>
      <c r="LGM90" s="47"/>
      <c r="LGN90" s="47"/>
      <c r="LGO90" s="47"/>
      <c r="LGP90" s="47"/>
      <c r="LGQ90" s="505"/>
      <c r="LGR90" s="505"/>
      <c r="LGS90" s="140"/>
      <c r="LGT90" s="140"/>
      <c r="LGU90" s="65"/>
      <c r="LGV90" s="65"/>
      <c r="LGW90" s="506"/>
      <c r="LGX90" s="65"/>
      <c r="LGY90" s="47"/>
      <c r="LGZ90" s="47"/>
      <c r="LHA90" s="47"/>
      <c r="LHB90" s="59"/>
      <c r="LHC90" s="506"/>
      <c r="LHD90" s="65"/>
      <c r="LHE90" s="7"/>
      <c r="LHF90" s="100"/>
      <c r="LHG90" s="13"/>
      <c r="LHH90" s="13"/>
      <c r="LHI90" s="13"/>
      <c r="LHJ90" s="13"/>
      <c r="LHK90" s="61"/>
      <c r="LHL90" s="47"/>
      <c r="LHM90" s="47"/>
      <c r="LHN90" s="65"/>
      <c r="LHO90" s="47"/>
      <c r="LHP90" s="65"/>
      <c r="LHQ90" s="65"/>
      <c r="LHR90" s="47"/>
      <c r="LHS90" s="788"/>
      <c r="LHT90" s="65"/>
      <c r="LHU90" s="65"/>
      <c r="LHV90" s="47"/>
      <c r="LHW90" s="47"/>
      <c r="LHX90" s="47"/>
      <c r="LHY90" s="47"/>
      <c r="LHZ90" s="505"/>
      <c r="LIA90" s="505"/>
      <c r="LIB90" s="140"/>
      <c r="LIC90" s="140"/>
      <c r="LID90" s="65"/>
      <c r="LIE90" s="65"/>
      <c r="LIF90" s="506"/>
      <c r="LIG90" s="65"/>
      <c r="LIH90" s="47"/>
      <c r="LII90" s="47"/>
      <c r="LIJ90" s="47"/>
      <c r="LIK90" s="59"/>
      <c r="LIL90" s="506"/>
      <c r="LIM90" s="65"/>
      <c r="LIN90" s="7"/>
      <c r="LIO90" s="100"/>
      <c r="LIP90" s="13"/>
      <c r="LIQ90" s="13"/>
      <c r="LIR90" s="13"/>
      <c r="LIS90" s="13"/>
      <c r="LIT90" s="61"/>
      <c r="LIU90" s="47"/>
      <c r="LIV90" s="47"/>
      <c r="LIW90" s="65"/>
      <c r="LIX90" s="47"/>
      <c r="LIY90" s="65"/>
      <c r="LIZ90" s="65"/>
      <c r="LJA90" s="47"/>
      <c r="LJB90" s="788"/>
      <c r="LJC90" s="65"/>
      <c r="LJD90" s="65"/>
      <c r="LJE90" s="47"/>
      <c r="LJF90" s="47"/>
      <c r="LJG90" s="47"/>
      <c r="LJH90" s="47"/>
      <c r="LJI90" s="505"/>
      <c r="LJJ90" s="505"/>
      <c r="LJK90" s="140"/>
      <c r="LJL90" s="140"/>
      <c r="LJM90" s="65"/>
      <c r="LJN90" s="65"/>
      <c r="LJO90" s="506"/>
      <c r="LJP90" s="65"/>
      <c r="LJQ90" s="47"/>
      <c r="LJR90" s="47"/>
      <c r="LJS90" s="47"/>
      <c r="LJT90" s="59"/>
      <c r="LJU90" s="506"/>
      <c r="LJV90" s="65"/>
      <c r="LJW90" s="7"/>
      <c r="LJX90" s="100"/>
      <c r="LJY90" s="13"/>
      <c r="LJZ90" s="13"/>
      <c r="LKA90" s="13"/>
      <c r="LKB90" s="13"/>
      <c r="LKC90" s="61"/>
      <c r="LKD90" s="47"/>
      <c r="LKE90" s="47"/>
      <c r="LKF90" s="65"/>
      <c r="LKG90" s="47"/>
      <c r="LKH90" s="65"/>
      <c r="LKI90" s="65"/>
      <c r="LKJ90" s="47"/>
      <c r="LKK90" s="788"/>
      <c r="LKL90" s="65"/>
      <c r="LKM90" s="65"/>
      <c r="LKN90" s="47"/>
      <c r="LKO90" s="47"/>
      <c r="LKP90" s="47"/>
      <c r="LKQ90" s="47"/>
      <c r="LKR90" s="505"/>
      <c r="LKS90" s="505"/>
      <c r="LKT90" s="140"/>
      <c r="LKU90" s="140"/>
      <c r="LKV90" s="65"/>
      <c r="LKW90" s="65"/>
      <c r="LKX90" s="506"/>
      <c r="LKY90" s="65"/>
      <c r="LKZ90" s="47"/>
      <c r="LLA90" s="47"/>
      <c r="LLB90" s="47"/>
      <c r="LLC90" s="59"/>
      <c r="LLD90" s="506"/>
      <c r="LLE90" s="65"/>
      <c r="LLF90" s="7"/>
      <c r="LLG90" s="100"/>
      <c r="LLH90" s="13"/>
      <c r="LLI90" s="13"/>
      <c r="LLJ90" s="13"/>
      <c r="LLK90" s="13"/>
      <c r="LLL90" s="61"/>
      <c r="LLM90" s="47"/>
      <c r="LLN90" s="47"/>
      <c r="LLO90" s="65"/>
      <c r="LLP90" s="47"/>
      <c r="LLQ90" s="65"/>
      <c r="LLR90" s="65"/>
      <c r="LLS90" s="47"/>
      <c r="LLT90" s="788"/>
      <c r="LLU90" s="65"/>
      <c r="LLV90" s="65"/>
      <c r="LLW90" s="47"/>
      <c r="LLX90" s="47"/>
      <c r="LLY90" s="47"/>
      <c r="LLZ90" s="47"/>
      <c r="LMA90" s="505"/>
      <c r="LMB90" s="505"/>
      <c r="LMC90" s="140"/>
      <c r="LMD90" s="140"/>
      <c r="LME90" s="65"/>
      <c r="LMF90" s="65"/>
      <c r="LMG90" s="506"/>
      <c r="LMH90" s="65"/>
      <c r="LMI90" s="47"/>
      <c r="LMJ90" s="47"/>
      <c r="LMK90" s="47"/>
      <c r="LML90" s="59"/>
      <c r="LMM90" s="506"/>
      <c r="LMN90" s="65"/>
      <c r="LMO90" s="7"/>
      <c r="LMP90" s="100"/>
      <c r="LMQ90" s="13"/>
      <c r="LMR90" s="13"/>
      <c r="LMS90" s="13"/>
      <c r="LMT90" s="13"/>
      <c r="LMU90" s="61"/>
      <c r="LMV90" s="47"/>
      <c r="LMW90" s="47"/>
      <c r="LMX90" s="65"/>
      <c r="LMY90" s="47"/>
      <c r="LMZ90" s="65"/>
      <c r="LNA90" s="65"/>
      <c r="LNB90" s="47"/>
      <c r="LNC90" s="788"/>
      <c r="LND90" s="65"/>
      <c r="LNE90" s="65"/>
      <c r="LNF90" s="47"/>
      <c r="LNG90" s="47"/>
      <c r="LNH90" s="47"/>
      <c r="LNI90" s="47"/>
      <c r="LNJ90" s="505"/>
      <c r="LNK90" s="505"/>
      <c r="LNL90" s="140"/>
      <c r="LNM90" s="140"/>
      <c r="LNN90" s="65"/>
      <c r="LNO90" s="65"/>
      <c r="LNP90" s="506"/>
      <c r="LNQ90" s="65"/>
      <c r="LNR90" s="47"/>
      <c r="LNS90" s="47"/>
      <c r="LNT90" s="47"/>
      <c r="LNU90" s="59"/>
      <c r="LNV90" s="506"/>
      <c r="LNW90" s="65"/>
      <c r="LNX90" s="7"/>
      <c r="LNY90" s="100"/>
      <c r="LNZ90" s="13"/>
      <c r="LOA90" s="13"/>
      <c r="LOB90" s="13"/>
      <c r="LOC90" s="13"/>
      <c r="LOD90" s="61"/>
      <c r="LOE90" s="47"/>
      <c r="LOF90" s="47"/>
      <c r="LOG90" s="65"/>
      <c r="LOH90" s="47"/>
      <c r="LOI90" s="65"/>
      <c r="LOJ90" s="65"/>
      <c r="LOK90" s="47"/>
      <c r="LOL90" s="788"/>
      <c r="LOM90" s="65"/>
      <c r="LON90" s="65"/>
      <c r="LOO90" s="47"/>
      <c r="LOP90" s="47"/>
      <c r="LOQ90" s="47"/>
      <c r="LOR90" s="47"/>
      <c r="LOS90" s="505"/>
      <c r="LOT90" s="505"/>
      <c r="LOU90" s="140"/>
      <c r="LOV90" s="140"/>
      <c r="LOW90" s="65"/>
      <c r="LOX90" s="65"/>
      <c r="LOY90" s="506"/>
      <c r="LOZ90" s="65"/>
      <c r="LPA90" s="47"/>
      <c r="LPB90" s="47"/>
      <c r="LPC90" s="47"/>
      <c r="LPD90" s="59"/>
      <c r="LPE90" s="506"/>
      <c r="LPF90" s="65"/>
      <c r="LPG90" s="7"/>
      <c r="LPH90" s="100"/>
      <c r="LPI90" s="13"/>
      <c r="LPJ90" s="13"/>
      <c r="LPK90" s="13"/>
      <c r="LPL90" s="13"/>
      <c r="LPM90" s="61"/>
      <c r="LPN90" s="47"/>
      <c r="LPO90" s="47"/>
      <c r="LPP90" s="65"/>
      <c r="LPQ90" s="47"/>
      <c r="LPR90" s="65"/>
      <c r="LPS90" s="65"/>
      <c r="LPT90" s="47"/>
      <c r="LPU90" s="788"/>
      <c r="LPV90" s="65"/>
      <c r="LPW90" s="65"/>
      <c r="LPX90" s="47"/>
      <c r="LPY90" s="47"/>
      <c r="LPZ90" s="47"/>
      <c r="LQA90" s="47"/>
      <c r="LQB90" s="505"/>
      <c r="LQC90" s="505"/>
      <c r="LQD90" s="140"/>
      <c r="LQE90" s="140"/>
      <c r="LQF90" s="65"/>
      <c r="LQG90" s="65"/>
      <c r="LQH90" s="506"/>
      <c r="LQI90" s="65"/>
      <c r="LQJ90" s="47"/>
      <c r="LQK90" s="47"/>
      <c r="LQL90" s="47"/>
      <c r="LQM90" s="59"/>
      <c r="LQN90" s="506"/>
      <c r="LQO90" s="65"/>
      <c r="LQP90" s="7"/>
      <c r="LQQ90" s="100"/>
      <c r="LQR90" s="13"/>
      <c r="LQS90" s="13"/>
      <c r="LQT90" s="13"/>
      <c r="LQU90" s="13"/>
      <c r="LQV90" s="61"/>
      <c r="LQW90" s="47"/>
      <c r="LQX90" s="47"/>
      <c r="LQY90" s="65"/>
      <c r="LQZ90" s="47"/>
      <c r="LRA90" s="65"/>
      <c r="LRB90" s="65"/>
      <c r="LRC90" s="47"/>
      <c r="LRD90" s="788"/>
      <c r="LRE90" s="65"/>
      <c r="LRF90" s="65"/>
      <c r="LRG90" s="47"/>
      <c r="LRH90" s="47"/>
      <c r="LRI90" s="47"/>
      <c r="LRJ90" s="47"/>
      <c r="LRK90" s="505"/>
      <c r="LRL90" s="505"/>
      <c r="LRM90" s="140"/>
      <c r="LRN90" s="140"/>
      <c r="LRO90" s="65"/>
      <c r="LRP90" s="65"/>
      <c r="LRQ90" s="506"/>
      <c r="LRR90" s="65"/>
      <c r="LRS90" s="47"/>
      <c r="LRT90" s="47"/>
      <c r="LRU90" s="47"/>
      <c r="LRV90" s="59"/>
      <c r="LRW90" s="506"/>
      <c r="LRX90" s="65"/>
      <c r="LRY90" s="7"/>
      <c r="LRZ90" s="100"/>
      <c r="LSA90" s="13"/>
      <c r="LSB90" s="13"/>
      <c r="LSC90" s="13"/>
      <c r="LSD90" s="13"/>
      <c r="LSE90" s="61"/>
      <c r="LSF90" s="47"/>
      <c r="LSG90" s="47"/>
      <c r="LSH90" s="65"/>
      <c r="LSI90" s="47"/>
      <c r="LSJ90" s="65"/>
      <c r="LSK90" s="65"/>
      <c r="LSL90" s="47"/>
      <c r="LSM90" s="788"/>
      <c r="LSN90" s="65"/>
      <c r="LSO90" s="65"/>
      <c r="LSP90" s="47"/>
      <c r="LSQ90" s="47"/>
      <c r="LSR90" s="47"/>
      <c r="LSS90" s="47"/>
      <c r="LST90" s="505"/>
      <c r="LSU90" s="505"/>
      <c r="LSV90" s="140"/>
      <c r="LSW90" s="140"/>
      <c r="LSX90" s="65"/>
      <c r="LSY90" s="65"/>
      <c r="LSZ90" s="506"/>
      <c r="LTA90" s="65"/>
      <c r="LTB90" s="47"/>
      <c r="LTC90" s="47"/>
      <c r="LTD90" s="47"/>
      <c r="LTE90" s="59"/>
      <c r="LTF90" s="506"/>
      <c r="LTG90" s="65"/>
      <c r="LTH90" s="7"/>
      <c r="LTI90" s="100"/>
      <c r="LTJ90" s="13"/>
      <c r="LTK90" s="13"/>
      <c r="LTL90" s="13"/>
      <c r="LTM90" s="13"/>
      <c r="LTN90" s="61"/>
      <c r="LTO90" s="47"/>
      <c r="LTP90" s="47"/>
      <c r="LTQ90" s="65"/>
      <c r="LTR90" s="47"/>
      <c r="LTS90" s="65"/>
      <c r="LTT90" s="65"/>
      <c r="LTU90" s="47"/>
      <c r="LTV90" s="788"/>
      <c r="LTW90" s="65"/>
      <c r="LTX90" s="65"/>
      <c r="LTY90" s="47"/>
      <c r="LTZ90" s="47"/>
      <c r="LUA90" s="47"/>
      <c r="LUB90" s="47"/>
      <c r="LUC90" s="505"/>
      <c r="LUD90" s="505"/>
      <c r="LUE90" s="140"/>
      <c r="LUF90" s="140"/>
      <c r="LUG90" s="65"/>
      <c r="LUH90" s="65"/>
      <c r="LUI90" s="506"/>
      <c r="LUJ90" s="65"/>
      <c r="LUK90" s="47"/>
      <c r="LUL90" s="47"/>
      <c r="LUM90" s="47"/>
      <c r="LUN90" s="59"/>
      <c r="LUO90" s="506"/>
      <c r="LUP90" s="65"/>
      <c r="LUQ90" s="7"/>
      <c r="LUR90" s="100"/>
      <c r="LUS90" s="13"/>
      <c r="LUT90" s="13"/>
      <c r="LUU90" s="13"/>
      <c r="LUV90" s="13"/>
      <c r="LUW90" s="61"/>
      <c r="LUX90" s="47"/>
      <c r="LUY90" s="47"/>
      <c r="LUZ90" s="65"/>
      <c r="LVA90" s="47"/>
      <c r="LVB90" s="65"/>
      <c r="LVC90" s="65"/>
      <c r="LVD90" s="47"/>
      <c r="LVE90" s="788"/>
      <c r="LVF90" s="65"/>
      <c r="LVG90" s="65"/>
      <c r="LVH90" s="47"/>
      <c r="LVI90" s="47"/>
      <c r="LVJ90" s="47"/>
      <c r="LVK90" s="47"/>
      <c r="LVL90" s="505"/>
      <c r="LVM90" s="505"/>
      <c r="LVN90" s="140"/>
      <c r="LVO90" s="140"/>
      <c r="LVP90" s="65"/>
      <c r="LVQ90" s="65"/>
      <c r="LVR90" s="506"/>
      <c r="LVS90" s="65"/>
      <c r="LVT90" s="47"/>
      <c r="LVU90" s="47"/>
      <c r="LVV90" s="47"/>
      <c r="LVW90" s="59"/>
      <c r="LVX90" s="506"/>
      <c r="LVY90" s="65"/>
      <c r="LVZ90" s="7"/>
      <c r="LWA90" s="100"/>
      <c r="LWB90" s="13"/>
      <c r="LWC90" s="13"/>
      <c r="LWD90" s="13"/>
      <c r="LWE90" s="13"/>
      <c r="LWF90" s="61"/>
      <c r="LWG90" s="47"/>
      <c r="LWH90" s="47"/>
      <c r="LWI90" s="65"/>
      <c r="LWJ90" s="47"/>
      <c r="LWK90" s="65"/>
      <c r="LWL90" s="65"/>
      <c r="LWM90" s="47"/>
      <c r="LWN90" s="788"/>
      <c r="LWO90" s="65"/>
      <c r="LWP90" s="65"/>
      <c r="LWQ90" s="47"/>
      <c r="LWR90" s="47"/>
      <c r="LWS90" s="47"/>
      <c r="LWT90" s="47"/>
      <c r="LWU90" s="505"/>
      <c r="LWV90" s="505"/>
      <c r="LWW90" s="140"/>
      <c r="LWX90" s="140"/>
      <c r="LWY90" s="65"/>
      <c r="LWZ90" s="65"/>
      <c r="LXA90" s="506"/>
      <c r="LXB90" s="65"/>
      <c r="LXC90" s="47"/>
      <c r="LXD90" s="47"/>
      <c r="LXE90" s="47"/>
      <c r="LXF90" s="59"/>
      <c r="LXG90" s="506"/>
      <c r="LXH90" s="65"/>
      <c r="LXI90" s="7"/>
      <c r="LXJ90" s="100"/>
      <c r="LXK90" s="13"/>
      <c r="LXL90" s="13"/>
      <c r="LXM90" s="13"/>
      <c r="LXN90" s="13"/>
      <c r="LXO90" s="61"/>
      <c r="LXP90" s="47"/>
      <c r="LXQ90" s="47"/>
      <c r="LXR90" s="65"/>
      <c r="LXS90" s="47"/>
      <c r="LXT90" s="65"/>
      <c r="LXU90" s="65"/>
      <c r="LXV90" s="47"/>
      <c r="LXW90" s="788"/>
      <c r="LXX90" s="65"/>
      <c r="LXY90" s="65"/>
      <c r="LXZ90" s="47"/>
      <c r="LYA90" s="47"/>
      <c r="LYB90" s="47"/>
      <c r="LYC90" s="47"/>
      <c r="LYD90" s="505"/>
      <c r="LYE90" s="505"/>
      <c r="LYF90" s="140"/>
      <c r="LYG90" s="140"/>
      <c r="LYH90" s="65"/>
      <c r="LYI90" s="65"/>
      <c r="LYJ90" s="506"/>
      <c r="LYK90" s="65"/>
      <c r="LYL90" s="47"/>
      <c r="LYM90" s="47"/>
      <c r="LYN90" s="47"/>
      <c r="LYO90" s="59"/>
      <c r="LYP90" s="506"/>
      <c r="LYQ90" s="65"/>
      <c r="LYR90" s="7"/>
      <c r="LYS90" s="100"/>
      <c r="LYT90" s="13"/>
      <c r="LYU90" s="13"/>
      <c r="LYV90" s="13"/>
      <c r="LYW90" s="13"/>
      <c r="LYX90" s="61"/>
      <c r="LYY90" s="47"/>
      <c r="LYZ90" s="47"/>
      <c r="LZA90" s="65"/>
      <c r="LZB90" s="47"/>
      <c r="LZC90" s="65"/>
      <c r="LZD90" s="65"/>
      <c r="LZE90" s="47"/>
      <c r="LZF90" s="788"/>
      <c r="LZG90" s="65"/>
      <c r="LZH90" s="65"/>
      <c r="LZI90" s="47"/>
      <c r="LZJ90" s="47"/>
      <c r="LZK90" s="47"/>
      <c r="LZL90" s="47"/>
      <c r="LZM90" s="505"/>
      <c r="LZN90" s="505"/>
      <c r="LZO90" s="140"/>
      <c r="LZP90" s="140"/>
      <c r="LZQ90" s="65"/>
      <c r="LZR90" s="65"/>
      <c r="LZS90" s="506"/>
      <c r="LZT90" s="65"/>
      <c r="LZU90" s="47"/>
      <c r="LZV90" s="47"/>
      <c r="LZW90" s="47"/>
      <c r="LZX90" s="59"/>
      <c r="LZY90" s="506"/>
      <c r="LZZ90" s="65"/>
      <c r="MAA90" s="7"/>
      <c r="MAB90" s="100"/>
      <c r="MAC90" s="13"/>
      <c r="MAD90" s="13"/>
      <c r="MAE90" s="13"/>
      <c r="MAF90" s="13"/>
      <c r="MAG90" s="61"/>
      <c r="MAH90" s="47"/>
      <c r="MAI90" s="47"/>
      <c r="MAJ90" s="65"/>
      <c r="MAK90" s="47"/>
      <c r="MAL90" s="65"/>
      <c r="MAM90" s="65"/>
      <c r="MAN90" s="47"/>
      <c r="MAO90" s="788"/>
      <c r="MAP90" s="65"/>
      <c r="MAQ90" s="65"/>
      <c r="MAR90" s="47"/>
      <c r="MAS90" s="47"/>
      <c r="MAT90" s="47"/>
      <c r="MAU90" s="47"/>
      <c r="MAV90" s="505"/>
      <c r="MAW90" s="505"/>
      <c r="MAX90" s="140"/>
      <c r="MAY90" s="140"/>
      <c r="MAZ90" s="65"/>
      <c r="MBA90" s="65"/>
      <c r="MBB90" s="506"/>
      <c r="MBC90" s="65"/>
      <c r="MBD90" s="47"/>
      <c r="MBE90" s="47"/>
      <c r="MBF90" s="47"/>
      <c r="MBG90" s="59"/>
      <c r="MBH90" s="506"/>
      <c r="MBI90" s="65"/>
      <c r="MBJ90" s="7"/>
      <c r="MBK90" s="100"/>
      <c r="MBL90" s="13"/>
      <c r="MBM90" s="13"/>
      <c r="MBN90" s="13"/>
      <c r="MBO90" s="13"/>
      <c r="MBP90" s="61"/>
      <c r="MBQ90" s="47"/>
      <c r="MBR90" s="47"/>
      <c r="MBS90" s="65"/>
      <c r="MBT90" s="47"/>
      <c r="MBU90" s="65"/>
      <c r="MBV90" s="65"/>
      <c r="MBW90" s="47"/>
      <c r="MBX90" s="788"/>
      <c r="MBY90" s="65"/>
      <c r="MBZ90" s="65"/>
      <c r="MCA90" s="47"/>
      <c r="MCB90" s="47"/>
      <c r="MCC90" s="47"/>
      <c r="MCD90" s="47"/>
      <c r="MCE90" s="505"/>
      <c r="MCF90" s="505"/>
      <c r="MCG90" s="140"/>
      <c r="MCH90" s="140"/>
      <c r="MCI90" s="65"/>
      <c r="MCJ90" s="65"/>
      <c r="MCK90" s="506"/>
      <c r="MCL90" s="65"/>
      <c r="MCM90" s="47"/>
      <c r="MCN90" s="47"/>
      <c r="MCO90" s="47"/>
      <c r="MCP90" s="59"/>
      <c r="MCQ90" s="506"/>
      <c r="MCR90" s="65"/>
      <c r="MCS90" s="7"/>
      <c r="MCT90" s="100"/>
      <c r="MCU90" s="13"/>
      <c r="MCV90" s="13"/>
      <c r="MCW90" s="13"/>
      <c r="MCX90" s="13"/>
      <c r="MCY90" s="61"/>
      <c r="MCZ90" s="47"/>
      <c r="MDA90" s="47"/>
      <c r="MDB90" s="65"/>
      <c r="MDC90" s="47"/>
      <c r="MDD90" s="65"/>
      <c r="MDE90" s="65"/>
      <c r="MDF90" s="47"/>
      <c r="MDG90" s="788"/>
      <c r="MDH90" s="65"/>
      <c r="MDI90" s="65"/>
      <c r="MDJ90" s="47"/>
      <c r="MDK90" s="47"/>
      <c r="MDL90" s="47"/>
      <c r="MDM90" s="47"/>
      <c r="MDN90" s="505"/>
      <c r="MDO90" s="505"/>
      <c r="MDP90" s="140"/>
      <c r="MDQ90" s="140"/>
      <c r="MDR90" s="65"/>
      <c r="MDS90" s="65"/>
      <c r="MDT90" s="506"/>
      <c r="MDU90" s="65"/>
      <c r="MDV90" s="47"/>
      <c r="MDW90" s="47"/>
      <c r="MDX90" s="47"/>
      <c r="MDY90" s="59"/>
      <c r="MDZ90" s="506"/>
      <c r="MEA90" s="65"/>
      <c r="MEB90" s="7"/>
      <c r="MEC90" s="100"/>
      <c r="MED90" s="13"/>
      <c r="MEE90" s="13"/>
      <c r="MEF90" s="13"/>
      <c r="MEG90" s="13"/>
      <c r="MEH90" s="61"/>
      <c r="MEI90" s="47"/>
      <c r="MEJ90" s="47"/>
      <c r="MEK90" s="65"/>
      <c r="MEL90" s="47"/>
      <c r="MEM90" s="65"/>
      <c r="MEN90" s="65"/>
      <c r="MEO90" s="47"/>
      <c r="MEP90" s="788"/>
      <c r="MEQ90" s="65"/>
      <c r="MER90" s="65"/>
      <c r="MES90" s="47"/>
      <c r="MET90" s="47"/>
      <c r="MEU90" s="47"/>
      <c r="MEV90" s="47"/>
      <c r="MEW90" s="505"/>
      <c r="MEX90" s="505"/>
      <c r="MEY90" s="140"/>
      <c r="MEZ90" s="140"/>
      <c r="MFA90" s="65"/>
      <c r="MFB90" s="65"/>
      <c r="MFC90" s="506"/>
      <c r="MFD90" s="65"/>
      <c r="MFE90" s="47"/>
      <c r="MFF90" s="47"/>
      <c r="MFG90" s="47"/>
      <c r="MFH90" s="59"/>
      <c r="MFI90" s="506"/>
      <c r="MFJ90" s="65"/>
      <c r="MFK90" s="7"/>
      <c r="MFL90" s="100"/>
      <c r="MFM90" s="13"/>
      <c r="MFN90" s="13"/>
      <c r="MFO90" s="13"/>
      <c r="MFP90" s="13"/>
      <c r="MFQ90" s="61"/>
      <c r="MFR90" s="47"/>
      <c r="MFS90" s="47"/>
      <c r="MFT90" s="65"/>
      <c r="MFU90" s="47"/>
      <c r="MFV90" s="65"/>
      <c r="MFW90" s="65"/>
      <c r="MFX90" s="47"/>
      <c r="MFY90" s="788"/>
      <c r="MFZ90" s="65"/>
      <c r="MGA90" s="65"/>
      <c r="MGB90" s="47"/>
      <c r="MGC90" s="47"/>
      <c r="MGD90" s="47"/>
      <c r="MGE90" s="47"/>
      <c r="MGF90" s="505"/>
      <c r="MGG90" s="505"/>
      <c r="MGH90" s="140"/>
      <c r="MGI90" s="140"/>
      <c r="MGJ90" s="65"/>
      <c r="MGK90" s="65"/>
      <c r="MGL90" s="506"/>
      <c r="MGM90" s="65"/>
      <c r="MGN90" s="47"/>
      <c r="MGO90" s="47"/>
      <c r="MGP90" s="47"/>
      <c r="MGQ90" s="59"/>
      <c r="MGR90" s="506"/>
      <c r="MGS90" s="65"/>
      <c r="MGT90" s="7"/>
      <c r="MGU90" s="100"/>
      <c r="MGV90" s="13"/>
      <c r="MGW90" s="13"/>
      <c r="MGX90" s="13"/>
      <c r="MGY90" s="13"/>
      <c r="MGZ90" s="61"/>
      <c r="MHA90" s="47"/>
      <c r="MHB90" s="47"/>
      <c r="MHC90" s="65"/>
      <c r="MHD90" s="47"/>
      <c r="MHE90" s="65"/>
      <c r="MHF90" s="65"/>
      <c r="MHG90" s="47"/>
      <c r="MHH90" s="788"/>
      <c r="MHI90" s="65"/>
      <c r="MHJ90" s="65"/>
      <c r="MHK90" s="47"/>
      <c r="MHL90" s="47"/>
      <c r="MHM90" s="47"/>
      <c r="MHN90" s="47"/>
      <c r="MHO90" s="505"/>
      <c r="MHP90" s="505"/>
      <c r="MHQ90" s="140"/>
      <c r="MHR90" s="140"/>
      <c r="MHS90" s="65"/>
      <c r="MHT90" s="65"/>
      <c r="MHU90" s="506"/>
      <c r="MHV90" s="65"/>
      <c r="MHW90" s="47"/>
      <c r="MHX90" s="47"/>
      <c r="MHY90" s="47"/>
      <c r="MHZ90" s="59"/>
      <c r="MIA90" s="506"/>
      <c r="MIB90" s="65"/>
      <c r="MIC90" s="7"/>
      <c r="MID90" s="100"/>
      <c r="MIE90" s="13"/>
      <c r="MIF90" s="13"/>
      <c r="MIG90" s="13"/>
      <c r="MIH90" s="13"/>
      <c r="MII90" s="61"/>
      <c r="MIJ90" s="47"/>
      <c r="MIK90" s="47"/>
      <c r="MIL90" s="65"/>
      <c r="MIM90" s="47"/>
      <c r="MIN90" s="65"/>
      <c r="MIO90" s="65"/>
      <c r="MIP90" s="47"/>
      <c r="MIQ90" s="788"/>
      <c r="MIR90" s="65"/>
      <c r="MIS90" s="65"/>
      <c r="MIT90" s="47"/>
      <c r="MIU90" s="47"/>
      <c r="MIV90" s="47"/>
      <c r="MIW90" s="47"/>
      <c r="MIX90" s="505"/>
      <c r="MIY90" s="505"/>
      <c r="MIZ90" s="140"/>
      <c r="MJA90" s="140"/>
      <c r="MJB90" s="65"/>
      <c r="MJC90" s="65"/>
      <c r="MJD90" s="506"/>
      <c r="MJE90" s="65"/>
      <c r="MJF90" s="47"/>
      <c r="MJG90" s="47"/>
      <c r="MJH90" s="47"/>
      <c r="MJI90" s="59"/>
      <c r="MJJ90" s="506"/>
      <c r="MJK90" s="65"/>
      <c r="MJL90" s="7"/>
      <c r="MJM90" s="100"/>
      <c r="MJN90" s="13"/>
      <c r="MJO90" s="13"/>
      <c r="MJP90" s="13"/>
      <c r="MJQ90" s="13"/>
      <c r="MJR90" s="61"/>
      <c r="MJS90" s="47"/>
      <c r="MJT90" s="47"/>
      <c r="MJU90" s="65"/>
      <c r="MJV90" s="47"/>
      <c r="MJW90" s="65"/>
      <c r="MJX90" s="65"/>
      <c r="MJY90" s="47"/>
      <c r="MJZ90" s="788"/>
      <c r="MKA90" s="65"/>
      <c r="MKB90" s="65"/>
      <c r="MKC90" s="47"/>
      <c r="MKD90" s="47"/>
      <c r="MKE90" s="47"/>
      <c r="MKF90" s="47"/>
      <c r="MKG90" s="505"/>
      <c r="MKH90" s="505"/>
      <c r="MKI90" s="140"/>
      <c r="MKJ90" s="140"/>
      <c r="MKK90" s="65"/>
      <c r="MKL90" s="65"/>
      <c r="MKM90" s="506"/>
      <c r="MKN90" s="65"/>
      <c r="MKO90" s="47"/>
      <c r="MKP90" s="47"/>
      <c r="MKQ90" s="47"/>
      <c r="MKR90" s="59"/>
      <c r="MKS90" s="506"/>
      <c r="MKT90" s="65"/>
      <c r="MKU90" s="7"/>
      <c r="MKV90" s="100"/>
      <c r="MKW90" s="13"/>
      <c r="MKX90" s="13"/>
      <c r="MKY90" s="13"/>
      <c r="MKZ90" s="13"/>
      <c r="MLA90" s="61"/>
      <c r="MLB90" s="47"/>
      <c r="MLC90" s="47"/>
      <c r="MLD90" s="65"/>
      <c r="MLE90" s="47"/>
      <c r="MLF90" s="65"/>
      <c r="MLG90" s="65"/>
      <c r="MLH90" s="47"/>
      <c r="MLI90" s="788"/>
      <c r="MLJ90" s="65"/>
      <c r="MLK90" s="65"/>
      <c r="MLL90" s="47"/>
      <c r="MLM90" s="47"/>
      <c r="MLN90" s="47"/>
      <c r="MLO90" s="47"/>
      <c r="MLP90" s="505"/>
      <c r="MLQ90" s="505"/>
      <c r="MLR90" s="140"/>
      <c r="MLS90" s="140"/>
      <c r="MLT90" s="65"/>
      <c r="MLU90" s="65"/>
      <c r="MLV90" s="506"/>
      <c r="MLW90" s="65"/>
      <c r="MLX90" s="47"/>
      <c r="MLY90" s="47"/>
      <c r="MLZ90" s="47"/>
      <c r="MMA90" s="59"/>
      <c r="MMB90" s="506"/>
      <c r="MMC90" s="65"/>
      <c r="MMD90" s="7"/>
      <c r="MME90" s="100"/>
      <c r="MMF90" s="13"/>
      <c r="MMG90" s="13"/>
      <c r="MMH90" s="13"/>
      <c r="MMI90" s="13"/>
      <c r="MMJ90" s="61"/>
      <c r="MMK90" s="47"/>
      <c r="MML90" s="47"/>
      <c r="MMM90" s="65"/>
      <c r="MMN90" s="47"/>
      <c r="MMO90" s="65"/>
      <c r="MMP90" s="65"/>
      <c r="MMQ90" s="47"/>
      <c r="MMR90" s="788"/>
      <c r="MMS90" s="65"/>
      <c r="MMT90" s="65"/>
      <c r="MMU90" s="47"/>
      <c r="MMV90" s="47"/>
      <c r="MMW90" s="47"/>
      <c r="MMX90" s="47"/>
      <c r="MMY90" s="505"/>
      <c r="MMZ90" s="505"/>
      <c r="MNA90" s="140"/>
      <c r="MNB90" s="140"/>
      <c r="MNC90" s="65"/>
      <c r="MND90" s="65"/>
      <c r="MNE90" s="506"/>
      <c r="MNF90" s="65"/>
      <c r="MNG90" s="47"/>
      <c r="MNH90" s="47"/>
      <c r="MNI90" s="47"/>
      <c r="MNJ90" s="59"/>
      <c r="MNK90" s="506"/>
      <c r="MNL90" s="65"/>
      <c r="MNM90" s="7"/>
      <c r="MNN90" s="100"/>
      <c r="MNO90" s="13"/>
      <c r="MNP90" s="13"/>
      <c r="MNQ90" s="13"/>
      <c r="MNR90" s="13"/>
      <c r="MNS90" s="61"/>
      <c r="MNT90" s="47"/>
      <c r="MNU90" s="47"/>
      <c r="MNV90" s="65"/>
      <c r="MNW90" s="47"/>
      <c r="MNX90" s="65"/>
      <c r="MNY90" s="65"/>
      <c r="MNZ90" s="47"/>
      <c r="MOA90" s="788"/>
      <c r="MOB90" s="65"/>
      <c r="MOC90" s="65"/>
      <c r="MOD90" s="47"/>
      <c r="MOE90" s="47"/>
      <c r="MOF90" s="47"/>
      <c r="MOG90" s="47"/>
      <c r="MOH90" s="505"/>
      <c r="MOI90" s="505"/>
      <c r="MOJ90" s="140"/>
      <c r="MOK90" s="140"/>
      <c r="MOL90" s="65"/>
      <c r="MOM90" s="65"/>
      <c r="MON90" s="506"/>
      <c r="MOO90" s="65"/>
      <c r="MOP90" s="47"/>
      <c r="MOQ90" s="47"/>
      <c r="MOR90" s="47"/>
      <c r="MOS90" s="59"/>
      <c r="MOT90" s="506"/>
      <c r="MOU90" s="65"/>
      <c r="MOV90" s="7"/>
      <c r="MOW90" s="100"/>
      <c r="MOX90" s="13"/>
      <c r="MOY90" s="13"/>
      <c r="MOZ90" s="13"/>
      <c r="MPA90" s="13"/>
      <c r="MPB90" s="61"/>
      <c r="MPC90" s="47"/>
      <c r="MPD90" s="47"/>
      <c r="MPE90" s="65"/>
      <c r="MPF90" s="47"/>
      <c r="MPG90" s="65"/>
      <c r="MPH90" s="65"/>
      <c r="MPI90" s="47"/>
      <c r="MPJ90" s="788"/>
      <c r="MPK90" s="65"/>
      <c r="MPL90" s="65"/>
      <c r="MPM90" s="47"/>
      <c r="MPN90" s="47"/>
      <c r="MPO90" s="47"/>
      <c r="MPP90" s="47"/>
      <c r="MPQ90" s="505"/>
      <c r="MPR90" s="505"/>
      <c r="MPS90" s="140"/>
      <c r="MPT90" s="140"/>
      <c r="MPU90" s="65"/>
      <c r="MPV90" s="65"/>
      <c r="MPW90" s="506"/>
      <c r="MPX90" s="65"/>
      <c r="MPY90" s="47"/>
      <c r="MPZ90" s="47"/>
      <c r="MQA90" s="47"/>
      <c r="MQB90" s="59"/>
      <c r="MQC90" s="506"/>
      <c r="MQD90" s="65"/>
      <c r="MQE90" s="7"/>
      <c r="MQF90" s="100"/>
      <c r="MQG90" s="13"/>
      <c r="MQH90" s="13"/>
      <c r="MQI90" s="13"/>
      <c r="MQJ90" s="13"/>
      <c r="MQK90" s="61"/>
      <c r="MQL90" s="47"/>
      <c r="MQM90" s="47"/>
      <c r="MQN90" s="65"/>
      <c r="MQO90" s="47"/>
      <c r="MQP90" s="65"/>
      <c r="MQQ90" s="65"/>
      <c r="MQR90" s="47"/>
      <c r="MQS90" s="788"/>
      <c r="MQT90" s="65"/>
      <c r="MQU90" s="65"/>
      <c r="MQV90" s="47"/>
      <c r="MQW90" s="47"/>
      <c r="MQX90" s="47"/>
      <c r="MQY90" s="47"/>
      <c r="MQZ90" s="505"/>
      <c r="MRA90" s="505"/>
      <c r="MRB90" s="140"/>
      <c r="MRC90" s="140"/>
      <c r="MRD90" s="65"/>
      <c r="MRE90" s="65"/>
      <c r="MRF90" s="506"/>
      <c r="MRG90" s="65"/>
      <c r="MRH90" s="47"/>
      <c r="MRI90" s="47"/>
      <c r="MRJ90" s="47"/>
      <c r="MRK90" s="59"/>
      <c r="MRL90" s="506"/>
      <c r="MRM90" s="65"/>
      <c r="MRN90" s="7"/>
      <c r="MRO90" s="100"/>
      <c r="MRP90" s="13"/>
      <c r="MRQ90" s="13"/>
      <c r="MRR90" s="13"/>
      <c r="MRS90" s="13"/>
      <c r="MRT90" s="61"/>
      <c r="MRU90" s="47"/>
      <c r="MRV90" s="47"/>
      <c r="MRW90" s="65"/>
      <c r="MRX90" s="47"/>
      <c r="MRY90" s="65"/>
      <c r="MRZ90" s="65"/>
      <c r="MSA90" s="47"/>
      <c r="MSB90" s="788"/>
      <c r="MSC90" s="65"/>
      <c r="MSD90" s="65"/>
      <c r="MSE90" s="47"/>
      <c r="MSF90" s="47"/>
      <c r="MSG90" s="47"/>
      <c r="MSH90" s="47"/>
      <c r="MSI90" s="505"/>
      <c r="MSJ90" s="505"/>
      <c r="MSK90" s="140"/>
      <c r="MSL90" s="140"/>
      <c r="MSM90" s="65"/>
      <c r="MSN90" s="65"/>
      <c r="MSO90" s="506"/>
      <c r="MSP90" s="65"/>
      <c r="MSQ90" s="47"/>
      <c r="MSR90" s="47"/>
      <c r="MSS90" s="47"/>
      <c r="MST90" s="59"/>
      <c r="MSU90" s="506"/>
      <c r="MSV90" s="65"/>
      <c r="MSW90" s="7"/>
      <c r="MSX90" s="100"/>
      <c r="MSY90" s="13"/>
      <c r="MSZ90" s="13"/>
      <c r="MTA90" s="13"/>
      <c r="MTB90" s="13"/>
      <c r="MTC90" s="61"/>
      <c r="MTD90" s="47"/>
      <c r="MTE90" s="47"/>
      <c r="MTF90" s="65"/>
      <c r="MTG90" s="47"/>
      <c r="MTH90" s="65"/>
      <c r="MTI90" s="65"/>
      <c r="MTJ90" s="47"/>
      <c r="MTK90" s="788"/>
      <c r="MTL90" s="65"/>
      <c r="MTM90" s="65"/>
      <c r="MTN90" s="47"/>
      <c r="MTO90" s="47"/>
      <c r="MTP90" s="47"/>
      <c r="MTQ90" s="47"/>
      <c r="MTR90" s="505"/>
      <c r="MTS90" s="505"/>
      <c r="MTT90" s="140"/>
      <c r="MTU90" s="140"/>
      <c r="MTV90" s="65"/>
      <c r="MTW90" s="65"/>
      <c r="MTX90" s="506"/>
      <c r="MTY90" s="65"/>
      <c r="MTZ90" s="47"/>
      <c r="MUA90" s="47"/>
      <c r="MUB90" s="47"/>
      <c r="MUC90" s="59"/>
      <c r="MUD90" s="506"/>
      <c r="MUE90" s="65"/>
      <c r="MUF90" s="7"/>
      <c r="MUG90" s="100"/>
      <c r="MUH90" s="13"/>
      <c r="MUI90" s="13"/>
      <c r="MUJ90" s="13"/>
      <c r="MUK90" s="13"/>
      <c r="MUL90" s="61"/>
      <c r="MUM90" s="47"/>
      <c r="MUN90" s="47"/>
      <c r="MUO90" s="65"/>
      <c r="MUP90" s="47"/>
      <c r="MUQ90" s="65"/>
      <c r="MUR90" s="65"/>
      <c r="MUS90" s="47"/>
      <c r="MUT90" s="788"/>
      <c r="MUU90" s="65"/>
      <c r="MUV90" s="65"/>
      <c r="MUW90" s="47"/>
      <c r="MUX90" s="47"/>
      <c r="MUY90" s="47"/>
      <c r="MUZ90" s="47"/>
      <c r="MVA90" s="505"/>
      <c r="MVB90" s="505"/>
      <c r="MVC90" s="140"/>
      <c r="MVD90" s="140"/>
      <c r="MVE90" s="65"/>
      <c r="MVF90" s="65"/>
      <c r="MVG90" s="506"/>
      <c r="MVH90" s="65"/>
      <c r="MVI90" s="47"/>
      <c r="MVJ90" s="47"/>
      <c r="MVK90" s="47"/>
      <c r="MVL90" s="59"/>
      <c r="MVM90" s="506"/>
      <c r="MVN90" s="65"/>
      <c r="MVO90" s="7"/>
      <c r="MVP90" s="100"/>
      <c r="MVQ90" s="13"/>
      <c r="MVR90" s="13"/>
      <c r="MVS90" s="13"/>
      <c r="MVT90" s="13"/>
      <c r="MVU90" s="61"/>
      <c r="MVV90" s="47"/>
      <c r="MVW90" s="47"/>
      <c r="MVX90" s="65"/>
      <c r="MVY90" s="47"/>
      <c r="MVZ90" s="65"/>
      <c r="MWA90" s="65"/>
      <c r="MWB90" s="47"/>
      <c r="MWC90" s="788"/>
      <c r="MWD90" s="65"/>
      <c r="MWE90" s="65"/>
      <c r="MWF90" s="47"/>
      <c r="MWG90" s="47"/>
      <c r="MWH90" s="47"/>
      <c r="MWI90" s="47"/>
      <c r="MWJ90" s="505"/>
      <c r="MWK90" s="505"/>
      <c r="MWL90" s="140"/>
      <c r="MWM90" s="140"/>
      <c r="MWN90" s="65"/>
      <c r="MWO90" s="65"/>
      <c r="MWP90" s="506"/>
      <c r="MWQ90" s="65"/>
      <c r="MWR90" s="47"/>
      <c r="MWS90" s="47"/>
      <c r="MWT90" s="47"/>
      <c r="MWU90" s="59"/>
      <c r="MWV90" s="506"/>
      <c r="MWW90" s="65"/>
      <c r="MWX90" s="7"/>
      <c r="MWY90" s="100"/>
      <c r="MWZ90" s="13"/>
      <c r="MXA90" s="13"/>
      <c r="MXB90" s="13"/>
      <c r="MXC90" s="13"/>
      <c r="MXD90" s="61"/>
      <c r="MXE90" s="47"/>
      <c r="MXF90" s="47"/>
      <c r="MXG90" s="65"/>
      <c r="MXH90" s="47"/>
      <c r="MXI90" s="65"/>
      <c r="MXJ90" s="65"/>
      <c r="MXK90" s="47"/>
      <c r="MXL90" s="788"/>
      <c r="MXM90" s="65"/>
      <c r="MXN90" s="65"/>
      <c r="MXO90" s="47"/>
      <c r="MXP90" s="47"/>
      <c r="MXQ90" s="47"/>
      <c r="MXR90" s="47"/>
      <c r="MXS90" s="505"/>
      <c r="MXT90" s="505"/>
      <c r="MXU90" s="140"/>
      <c r="MXV90" s="140"/>
      <c r="MXW90" s="65"/>
      <c r="MXX90" s="65"/>
      <c r="MXY90" s="506"/>
      <c r="MXZ90" s="65"/>
      <c r="MYA90" s="47"/>
      <c r="MYB90" s="47"/>
      <c r="MYC90" s="47"/>
      <c r="MYD90" s="59"/>
      <c r="MYE90" s="506"/>
      <c r="MYF90" s="65"/>
      <c r="MYG90" s="7"/>
      <c r="MYH90" s="100"/>
      <c r="MYI90" s="13"/>
      <c r="MYJ90" s="13"/>
      <c r="MYK90" s="13"/>
      <c r="MYL90" s="13"/>
      <c r="MYM90" s="61"/>
      <c r="MYN90" s="47"/>
      <c r="MYO90" s="47"/>
      <c r="MYP90" s="65"/>
      <c r="MYQ90" s="47"/>
      <c r="MYR90" s="65"/>
      <c r="MYS90" s="65"/>
      <c r="MYT90" s="47"/>
      <c r="MYU90" s="788"/>
      <c r="MYV90" s="65"/>
      <c r="MYW90" s="65"/>
      <c r="MYX90" s="47"/>
      <c r="MYY90" s="47"/>
      <c r="MYZ90" s="47"/>
      <c r="MZA90" s="47"/>
      <c r="MZB90" s="505"/>
      <c r="MZC90" s="505"/>
      <c r="MZD90" s="140"/>
      <c r="MZE90" s="140"/>
      <c r="MZF90" s="65"/>
      <c r="MZG90" s="65"/>
      <c r="MZH90" s="506"/>
      <c r="MZI90" s="65"/>
      <c r="MZJ90" s="47"/>
      <c r="MZK90" s="47"/>
      <c r="MZL90" s="47"/>
      <c r="MZM90" s="59"/>
      <c r="MZN90" s="506"/>
      <c r="MZO90" s="65"/>
      <c r="MZP90" s="7"/>
      <c r="MZQ90" s="100"/>
      <c r="MZR90" s="13"/>
      <c r="MZS90" s="13"/>
      <c r="MZT90" s="13"/>
      <c r="MZU90" s="13"/>
      <c r="MZV90" s="61"/>
      <c r="MZW90" s="47"/>
      <c r="MZX90" s="47"/>
      <c r="MZY90" s="65"/>
      <c r="MZZ90" s="47"/>
      <c r="NAA90" s="65"/>
      <c r="NAB90" s="65"/>
      <c r="NAC90" s="47"/>
      <c r="NAD90" s="788"/>
      <c r="NAE90" s="65"/>
      <c r="NAF90" s="65"/>
      <c r="NAG90" s="47"/>
      <c r="NAH90" s="47"/>
      <c r="NAI90" s="47"/>
      <c r="NAJ90" s="47"/>
      <c r="NAK90" s="505"/>
      <c r="NAL90" s="505"/>
      <c r="NAM90" s="140"/>
      <c r="NAN90" s="140"/>
      <c r="NAO90" s="65"/>
      <c r="NAP90" s="65"/>
      <c r="NAQ90" s="506"/>
      <c r="NAR90" s="65"/>
      <c r="NAS90" s="47"/>
      <c r="NAT90" s="47"/>
      <c r="NAU90" s="47"/>
      <c r="NAV90" s="59"/>
      <c r="NAW90" s="506"/>
      <c r="NAX90" s="65"/>
      <c r="NAY90" s="7"/>
      <c r="NAZ90" s="100"/>
      <c r="NBA90" s="13"/>
      <c r="NBB90" s="13"/>
      <c r="NBC90" s="13"/>
      <c r="NBD90" s="13"/>
      <c r="NBE90" s="61"/>
      <c r="NBF90" s="47"/>
      <c r="NBG90" s="47"/>
      <c r="NBH90" s="65"/>
      <c r="NBI90" s="47"/>
      <c r="NBJ90" s="65"/>
      <c r="NBK90" s="65"/>
      <c r="NBL90" s="47"/>
      <c r="NBM90" s="788"/>
      <c r="NBN90" s="65"/>
      <c r="NBO90" s="65"/>
      <c r="NBP90" s="47"/>
      <c r="NBQ90" s="47"/>
      <c r="NBR90" s="47"/>
      <c r="NBS90" s="47"/>
      <c r="NBT90" s="505"/>
      <c r="NBU90" s="505"/>
      <c r="NBV90" s="140"/>
      <c r="NBW90" s="140"/>
      <c r="NBX90" s="65"/>
      <c r="NBY90" s="65"/>
      <c r="NBZ90" s="506"/>
      <c r="NCA90" s="65"/>
      <c r="NCB90" s="47"/>
      <c r="NCC90" s="47"/>
      <c r="NCD90" s="47"/>
      <c r="NCE90" s="59"/>
      <c r="NCF90" s="506"/>
      <c r="NCG90" s="65"/>
      <c r="NCH90" s="7"/>
      <c r="NCI90" s="100"/>
      <c r="NCJ90" s="13"/>
      <c r="NCK90" s="13"/>
      <c r="NCL90" s="13"/>
      <c r="NCM90" s="13"/>
      <c r="NCN90" s="61"/>
      <c r="NCO90" s="47"/>
      <c r="NCP90" s="47"/>
      <c r="NCQ90" s="65"/>
      <c r="NCR90" s="47"/>
      <c r="NCS90" s="65"/>
      <c r="NCT90" s="65"/>
      <c r="NCU90" s="47"/>
      <c r="NCV90" s="788"/>
      <c r="NCW90" s="65"/>
      <c r="NCX90" s="65"/>
      <c r="NCY90" s="47"/>
      <c r="NCZ90" s="47"/>
      <c r="NDA90" s="47"/>
      <c r="NDB90" s="47"/>
      <c r="NDC90" s="505"/>
      <c r="NDD90" s="505"/>
      <c r="NDE90" s="140"/>
      <c r="NDF90" s="140"/>
      <c r="NDG90" s="65"/>
      <c r="NDH90" s="65"/>
      <c r="NDI90" s="506"/>
      <c r="NDJ90" s="65"/>
      <c r="NDK90" s="47"/>
      <c r="NDL90" s="47"/>
      <c r="NDM90" s="47"/>
      <c r="NDN90" s="59"/>
      <c r="NDO90" s="506"/>
      <c r="NDP90" s="65"/>
      <c r="NDQ90" s="7"/>
      <c r="NDR90" s="100"/>
      <c r="NDS90" s="13"/>
      <c r="NDT90" s="13"/>
      <c r="NDU90" s="13"/>
      <c r="NDV90" s="13"/>
      <c r="NDW90" s="61"/>
      <c r="NDX90" s="47"/>
      <c r="NDY90" s="47"/>
      <c r="NDZ90" s="65"/>
      <c r="NEA90" s="47"/>
      <c r="NEB90" s="65"/>
      <c r="NEC90" s="65"/>
      <c r="NED90" s="47"/>
      <c r="NEE90" s="788"/>
      <c r="NEF90" s="65"/>
      <c r="NEG90" s="65"/>
      <c r="NEH90" s="47"/>
      <c r="NEI90" s="47"/>
      <c r="NEJ90" s="47"/>
      <c r="NEK90" s="47"/>
      <c r="NEL90" s="505"/>
      <c r="NEM90" s="505"/>
      <c r="NEN90" s="140"/>
      <c r="NEO90" s="140"/>
      <c r="NEP90" s="65"/>
      <c r="NEQ90" s="65"/>
      <c r="NER90" s="506"/>
      <c r="NES90" s="65"/>
      <c r="NET90" s="47"/>
      <c r="NEU90" s="47"/>
      <c r="NEV90" s="47"/>
      <c r="NEW90" s="59"/>
      <c r="NEX90" s="506"/>
      <c r="NEY90" s="65"/>
      <c r="NEZ90" s="7"/>
      <c r="NFA90" s="100"/>
      <c r="NFB90" s="13"/>
      <c r="NFC90" s="13"/>
      <c r="NFD90" s="13"/>
      <c r="NFE90" s="13"/>
      <c r="NFF90" s="61"/>
      <c r="NFG90" s="47"/>
      <c r="NFH90" s="47"/>
      <c r="NFI90" s="65"/>
      <c r="NFJ90" s="47"/>
      <c r="NFK90" s="65"/>
      <c r="NFL90" s="65"/>
      <c r="NFM90" s="47"/>
      <c r="NFN90" s="788"/>
      <c r="NFO90" s="65"/>
      <c r="NFP90" s="65"/>
      <c r="NFQ90" s="47"/>
      <c r="NFR90" s="47"/>
      <c r="NFS90" s="47"/>
      <c r="NFT90" s="47"/>
      <c r="NFU90" s="505"/>
      <c r="NFV90" s="505"/>
      <c r="NFW90" s="140"/>
      <c r="NFX90" s="140"/>
      <c r="NFY90" s="65"/>
      <c r="NFZ90" s="65"/>
      <c r="NGA90" s="506"/>
      <c r="NGB90" s="65"/>
      <c r="NGC90" s="47"/>
      <c r="NGD90" s="47"/>
      <c r="NGE90" s="47"/>
      <c r="NGF90" s="59"/>
      <c r="NGG90" s="506"/>
      <c r="NGH90" s="65"/>
      <c r="NGI90" s="7"/>
      <c r="NGJ90" s="100"/>
      <c r="NGK90" s="13"/>
      <c r="NGL90" s="13"/>
      <c r="NGM90" s="13"/>
      <c r="NGN90" s="13"/>
      <c r="NGO90" s="61"/>
      <c r="NGP90" s="47"/>
      <c r="NGQ90" s="47"/>
      <c r="NGR90" s="65"/>
      <c r="NGS90" s="47"/>
      <c r="NGT90" s="65"/>
      <c r="NGU90" s="65"/>
      <c r="NGV90" s="47"/>
      <c r="NGW90" s="788"/>
      <c r="NGX90" s="65"/>
      <c r="NGY90" s="65"/>
      <c r="NGZ90" s="47"/>
      <c r="NHA90" s="47"/>
      <c r="NHB90" s="47"/>
      <c r="NHC90" s="47"/>
      <c r="NHD90" s="505"/>
      <c r="NHE90" s="505"/>
      <c r="NHF90" s="140"/>
      <c r="NHG90" s="140"/>
      <c r="NHH90" s="65"/>
      <c r="NHI90" s="65"/>
      <c r="NHJ90" s="506"/>
      <c r="NHK90" s="65"/>
      <c r="NHL90" s="47"/>
      <c r="NHM90" s="47"/>
      <c r="NHN90" s="47"/>
      <c r="NHO90" s="59"/>
      <c r="NHP90" s="506"/>
      <c r="NHQ90" s="65"/>
      <c r="NHR90" s="7"/>
      <c r="NHS90" s="100"/>
      <c r="NHT90" s="13"/>
      <c r="NHU90" s="13"/>
      <c r="NHV90" s="13"/>
      <c r="NHW90" s="13"/>
      <c r="NHX90" s="61"/>
      <c r="NHY90" s="47"/>
      <c r="NHZ90" s="47"/>
      <c r="NIA90" s="65"/>
      <c r="NIB90" s="47"/>
      <c r="NIC90" s="65"/>
      <c r="NID90" s="65"/>
      <c r="NIE90" s="47"/>
      <c r="NIF90" s="788"/>
      <c r="NIG90" s="65"/>
      <c r="NIH90" s="65"/>
      <c r="NII90" s="47"/>
      <c r="NIJ90" s="47"/>
      <c r="NIK90" s="47"/>
      <c r="NIL90" s="47"/>
      <c r="NIM90" s="505"/>
      <c r="NIN90" s="505"/>
      <c r="NIO90" s="140"/>
      <c r="NIP90" s="140"/>
      <c r="NIQ90" s="65"/>
      <c r="NIR90" s="65"/>
      <c r="NIS90" s="506"/>
      <c r="NIT90" s="65"/>
      <c r="NIU90" s="47"/>
      <c r="NIV90" s="47"/>
      <c r="NIW90" s="47"/>
      <c r="NIX90" s="59"/>
      <c r="NIY90" s="506"/>
      <c r="NIZ90" s="65"/>
      <c r="NJA90" s="7"/>
      <c r="NJB90" s="100"/>
      <c r="NJC90" s="13"/>
      <c r="NJD90" s="13"/>
      <c r="NJE90" s="13"/>
      <c r="NJF90" s="13"/>
      <c r="NJG90" s="61"/>
      <c r="NJH90" s="47"/>
      <c r="NJI90" s="47"/>
      <c r="NJJ90" s="65"/>
      <c r="NJK90" s="47"/>
      <c r="NJL90" s="65"/>
      <c r="NJM90" s="65"/>
      <c r="NJN90" s="47"/>
      <c r="NJO90" s="788"/>
      <c r="NJP90" s="65"/>
      <c r="NJQ90" s="65"/>
      <c r="NJR90" s="47"/>
      <c r="NJS90" s="47"/>
      <c r="NJT90" s="47"/>
      <c r="NJU90" s="47"/>
      <c r="NJV90" s="505"/>
      <c r="NJW90" s="505"/>
      <c r="NJX90" s="140"/>
      <c r="NJY90" s="140"/>
      <c r="NJZ90" s="65"/>
      <c r="NKA90" s="65"/>
      <c r="NKB90" s="506"/>
      <c r="NKC90" s="65"/>
      <c r="NKD90" s="47"/>
      <c r="NKE90" s="47"/>
      <c r="NKF90" s="47"/>
      <c r="NKG90" s="59"/>
      <c r="NKH90" s="506"/>
      <c r="NKI90" s="65"/>
      <c r="NKJ90" s="7"/>
      <c r="NKK90" s="100"/>
      <c r="NKL90" s="13"/>
      <c r="NKM90" s="13"/>
      <c r="NKN90" s="13"/>
      <c r="NKO90" s="13"/>
      <c r="NKP90" s="61"/>
      <c r="NKQ90" s="47"/>
      <c r="NKR90" s="47"/>
      <c r="NKS90" s="65"/>
      <c r="NKT90" s="47"/>
      <c r="NKU90" s="65"/>
      <c r="NKV90" s="65"/>
      <c r="NKW90" s="47"/>
      <c r="NKX90" s="788"/>
      <c r="NKY90" s="65"/>
      <c r="NKZ90" s="65"/>
      <c r="NLA90" s="47"/>
      <c r="NLB90" s="47"/>
      <c r="NLC90" s="47"/>
      <c r="NLD90" s="47"/>
      <c r="NLE90" s="505"/>
      <c r="NLF90" s="505"/>
      <c r="NLG90" s="140"/>
      <c r="NLH90" s="140"/>
      <c r="NLI90" s="65"/>
      <c r="NLJ90" s="65"/>
      <c r="NLK90" s="506"/>
      <c r="NLL90" s="65"/>
      <c r="NLM90" s="47"/>
      <c r="NLN90" s="47"/>
      <c r="NLO90" s="47"/>
      <c r="NLP90" s="59"/>
      <c r="NLQ90" s="506"/>
      <c r="NLR90" s="65"/>
      <c r="NLS90" s="7"/>
      <c r="NLT90" s="100"/>
      <c r="NLU90" s="13"/>
      <c r="NLV90" s="13"/>
      <c r="NLW90" s="13"/>
      <c r="NLX90" s="13"/>
      <c r="NLY90" s="61"/>
      <c r="NLZ90" s="47"/>
      <c r="NMA90" s="47"/>
      <c r="NMB90" s="65"/>
      <c r="NMC90" s="47"/>
      <c r="NMD90" s="65"/>
      <c r="NME90" s="65"/>
      <c r="NMF90" s="47"/>
      <c r="NMG90" s="788"/>
      <c r="NMH90" s="65"/>
      <c r="NMI90" s="65"/>
      <c r="NMJ90" s="47"/>
      <c r="NMK90" s="47"/>
      <c r="NML90" s="47"/>
      <c r="NMM90" s="47"/>
      <c r="NMN90" s="505"/>
      <c r="NMO90" s="505"/>
      <c r="NMP90" s="140"/>
      <c r="NMQ90" s="140"/>
      <c r="NMR90" s="65"/>
      <c r="NMS90" s="65"/>
      <c r="NMT90" s="506"/>
      <c r="NMU90" s="65"/>
      <c r="NMV90" s="47"/>
      <c r="NMW90" s="47"/>
      <c r="NMX90" s="47"/>
      <c r="NMY90" s="59"/>
      <c r="NMZ90" s="506"/>
      <c r="NNA90" s="65"/>
      <c r="NNB90" s="7"/>
      <c r="NNC90" s="100"/>
      <c r="NND90" s="13"/>
      <c r="NNE90" s="13"/>
      <c r="NNF90" s="13"/>
      <c r="NNG90" s="13"/>
      <c r="NNH90" s="61"/>
      <c r="NNI90" s="47"/>
      <c r="NNJ90" s="47"/>
      <c r="NNK90" s="65"/>
      <c r="NNL90" s="47"/>
      <c r="NNM90" s="65"/>
      <c r="NNN90" s="65"/>
      <c r="NNO90" s="47"/>
      <c r="NNP90" s="788"/>
      <c r="NNQ90" s="65"/>
      <c r="NNR90" s="65"/>
      <c r="NNS90" s="47"/>
      <c r="NNT90" s="47"/>
      <c r="NNU90" s="47"/>
      <c r="NNV90" s="47"/>
      <c r="NNW90" s="505"/>
      <c r="NNX90" s="505"/>
      <c r="NNY90" s="140"/>
      <c r="NNZ90" s="140"/>
      <c r="NOA90" s="65"/>
      <c r="NOB90" s="65"/>
      <c r="NOC90" s="506"/>
      <c r="NOD90" s="65"/>
      <c r="NOE90" s="47"/>
      <c r="NOF90" s="47"/>
      <c r="NOG90" s="47"/>
      <c r="NOH90" s="59"/>
      <c r="NOI90" s="506"/>
      <c r="NOJ90" s="65"/>
      <c r="NOK90" s="7"/>
      <c r="NOL90" s="100"/>
      <c r="NOM90" s="13"/>
      <c r="NON90" s="13"/>
      <c r="NOO90" s="13"/>
      <c r="NOP90" s="13"/>
      <c r="NOQ90" s="61"/>
      <c r="NOR90" s="47"/>
      <c r="NOS90" s="47"/>
      <c r="NOT90" s="65"/>
      <c r="NOU90" s="47"/>
      <c r="NOV90" s="65"/>
      <c r="NOW90" s="65"/>
      <c r="NOX90" s="47"/>
      <c r="NOY90" s="788"/>
      <c r="NOZ90" s="65"/>
      <c r="NPA90" s="65"/>
      <c r="NPB90" s="47"/>
      <c r="NPC90" s="47"/>
      <c r="NPD90" s="47"/>
      <c r="NPE90" s="47"/>
      <c r="NPF90" s="505"/>
      <c r="NPG90" s="505"/>
      <c r="NPH90" s="140"/>
      <c r="NPI90" s="140"/>
      <c r="NPJ90" s="65"/>
      <c r="NPK90" s="65"/>
      <c r="NPL90" s="506"/>
      <c r="NPM90" s="65"/>
      <c r="NPN90" s="47"/>
      <c r="NPO90" s="47"/>
      <c r="NPP90" s="47"/>
      <c r="NPQ90" s="59"/>
      <c r="NPR90" s="506"/>
      <c r="NPS90" s="65"/>
      <c r="NPT90" s="7"/>
      <c r="NPU90" s="100"/>
      <c r="NPV90" s="13"/>
      <c r="NPW90" s="13"/>
      <c r="NPX90" s="13"/>
      <c r="NPY90" s="13"/>
      <c r="NPZ90" s="61"/>
      <c r="NQA90" s="47"/>
      <c r="NQB90" s="47"/>
      <c r="NQC90" s="65"/>
      <c r="NQD90" s="47"/>
      <c r="NQE90" s="65"/>
      <c r="NQF90" s="65"/>
      <c r="NQG90" s="47"/>
      <c r="NQH90" s="788"/>
      <c r="NQI90" s="65"/>
      <c r="NQJ90" s="65"/>
      <c r="NQK90" s="47"/>
      <c r="NQL90" s="47"/>
      <c r="NQM90" s="47"/>
      <c r="NQN90" s="47"/>
      <c r="NQO90" s="505"/>
      <c r="NQP90" s="505"/>
      <c r="NQQ90" s="140"/>
      <c r="NQR90" s="140"/>
      <c r="NQS90" s="65"/>
      <c r="NQT90" s="65"/>
      <c r="NQU90" s="506"/>
      <c r="NQV90" s="65"/>
      <c r="NQW90" s="47"/>
      <c r="NQX90" s="47"/>
      <c r="NQY90" s="47"/>
      <c r="NQZ90" s="59"/>
      <c r="NRA90" s="506"/>
      <c r="NRB90" s="65"/>
      <c r="NRC90" s="7"/>
      <c r="NRD90" s="100"/>
      <c r="NRE90" s="13"/>
      <c r="NRF90" s="13"/>
      <c r="NRG90" s="13"/>
      <c r="NRH90" s="13"/>
      <c r="NRI90" s="61"/>
      <c r="NRJ90" s="47"/>
      <c r="NRK90" s="47"/>
      <c r="NRL90" s="65"/>
      <c r="NRM90" s="47"/>
      <c r="NRN90" s="65"/>
      <c r="NRO90" s="65"/>
      <c r="NRP90" s="47"/>
      <c r="NRQ90" s="788"/>
      <c r="NRR90" s="65"/>
      <c r="NRS90" s="65"/>
      <c r="NRT90" s="47"/>
      <c r="NRU90" s="47"/>
      <c r="NRV90" s="47"/>
      <c r="NRW90" s="47"/>
      <c r="NRX90" s="505"/>
      <c r="NRY90" s="505"/>
      <c r="NRZ90" s="140"/>
      <c r="NSA90" s="140"/>
      <c r="NSB90" s="65"/>
      <c r="NSC90" s="65"/>
      <c r="NSD90" s="506"/>
      <c r="NSE90" s="65"/>
      <c r="NSF90" s="47"/>
      <c r="NSG90" s="47"/>
      <c r="NSH90" s="47"/>
      <c r="NSI90" s="59"/>
      <c r="NSJ90" s="506"/>
      <c r="NSK90" s="65"/>
      <c r="NSL90" s="7"/>
      <c r="NSM90" s="100"/>
      <c r="NSN90" s="13"/>
      <c r="NSO90" s="13"/>
      <c r="NSP90" s="13"/>
      <c r="NSQ90" s="13"/>
      <c r="NSR90" s="61"/>
      <c r="NSS90" s="47"/>
      <c r="NST90" s="47"/>
      <c r="NSU90" s="65"/>
      <c r="NSV90" s="47"/>
      <c r="NSW90" s="65"/>
      <c r="NSX90" s="65"/>
      <c r="NSY90" s="47"/>
      <c r="NSZ90" s="788"/>
      <c r="NTA90" s="65"/>
      <c r="NTB90" s="65"/>
      <c r="NTC90" s="47"/>
      <c r="NTD90" s="47"/>
      <c r="NTE90" s="47"/>
      <c r="NTF90" s="47"/>
      <c r="NTG90" s="505"/>
      <c r="NTH90" s="505"/>
      <c r="NTI90" s="140"/>
      <c r="NTJ90" s="140"/>
      <c r="NTK90" s="65"/>
      <c r="NTL90" s="65"/>
      <c r="NTM90" s="506"/>
      <c r="NTN90" s="65"/>
      <c r="NTO90" s="47"/>
      <c r="NTP90" s="47"/>
      <c r="NTQ90" s="47"/>
      <c r="NTR90" s="59"/>
      <c r="NTS90" s="506"/>
      <c r="NTT90" s="65"/>
      <c r="NTU90" s="7"/>
      <c r="NTV90" s="100"/>
      <c r="NTW90" s="13"/>
      <c r="NTX90" s="13"/>
      <c r="NTY90" s="13"/>
      <c r="NTZ90" s="13"/>
      <c r="NUA90" s="61"/>
      <c r="NUB90" s="47"/>
      <c r="NUC90" s="47"/>
      <c r="NUD90" s="65"/>
      <c r="NUE90" s="47"/>
      <c r="NUF90" s="65"/>
      <c r="NUG90" s="65"/>
      <c r="NUH90" s="47"/>
      <c r="NUI90" s="788"/>
      <c r="NUJ90" s="65"/>
      <c r="NUK90" s="65"/>
      <c r="NUL90" s="47"/>
      <c r="NUM90" s="47"/>
      <c r="NUN90" s="47"/>
      <c r="NUO90" s="47"/>
      <c r="NUP90" s="505"/>
      <c r="NUQ90" s="505"/>
      <c r="NUR90" s="140"/>
      <c r="NUS90" s="140"/>
      <c r="NUT90" s="65"/>
      <c r="NUU90" s="65"/>
      <c r="NUV90" s="506"/>
      <c r="NUW90" s="65"/>
      <c r="NUX90" s="47"/>
      <c r="NUY90" s="47"/>
      <c r="NUZ90" s="47"/>
      <c r="NVA90" s="59"/>
      <c r="NVB90" s="506"/>
      <c r="NVC90" s="65"/>
      <c r="NVD90" s="7"/>
      <c r="NVE90" s="100"/>
      <c r="NVF90" s="13"/>
      <c r="NVG90" s="13"/>
      <c r="NVH90" s="13"/>
      <c r="NVI90" s="13"/>
      <c r="NVJ90" s="61"/>
      <c r="NVK90" s="47"/>
      <c r="NVL90" s="47"/>
      <c r="NVM90" s="65"/>
      <c r="NVN90" s="47"/>
      <c r="NVO90" s="65"/>
      <c r="NVP90" s="65"/>
      <c r="NVQ90" s="47"/>
      <c r="NVR90" s="788"/>
      <c r="NVS90" s="65"/>
      <c r="NVT90" s="65"/>
      <c r="NVU90" s="47"/>
      <c r="NVV90" s="47"/>
      <c r="NVW90" s="47"/>
      <c r="NVX90" s="47"/>
      <c r="NVY90" s="505"/>
      <c r="NVZ90" s="505"/>
      <c r="NWA90" s="140"/>
      <c r="NWB90" s="140"/>
      <c r="NWC90" s="65"/>
      <c r="NWD90" s="65"/>
      <c r="NWE90" s="506"/>
      <c r="NWF90" s="65"/>
      <c r="NWG90" s="47"/>
      <c r="NWH90" s="47"/>
      <c r="NWI90" s="47"/>
      <c r="NWJ90" s="59"/>
      <c r="NWK90" s="506"/>
      <c r="NWL90" s="65"/>
      <c r="NWM90" s="7"/>
      <c r="NWN90" s="100"/>
      <c r="NWO90" s="13"/>
      <c r="NWP90" s="13"/>
      <c r="NWQ90" s="13"/>
      <c r="NWR90" s="13"/>
      <c r="NWS90" s="61"/>
      <c r="NWT90" s="47"/>
      <c r="NWU90" s="47"/>
      <c r="NWV90" s="65"/>
      <c r="NWW90" s="47"/>
      <c r="NWX90" s="65"/>
      <c r="NWY90" s="65"/>
      <c r="NWZ90" s="47"/>
      <c r="NXA90" s="788"/>
      <c r="NXB90" s="65"/>
      <c r="NXC90" s="65"/>
      <c r="NXD90" s="47"/>
      <c r="NXE90" s="47"/>
      <c r="NXF90" s="47"/>
      <c r="NXG90" s="47"/>
      <c r="NXH90" s="505"/>
      <c r="NXI90" s="505"/>
      <c r="NXJ90" s="140"/>
      <c r="NXK90" s="140"/>
      <c r="NXL90" s="65"/>
      <c r="NXM90" s="65"/>
      <c r="NXN90" s="506"/>
      <c r="NXO90" s="65"/>
      <c r="NXP90" s="47"/>
      <c r="NXQ90" s="47"/>
      <c r="NXR90" s="47"/>
      <c r="NXS90" s="59"/>
      <c r="NXT90" s="506"/>
      <c r="NXU90" s="65"/>
      <c r="NXV90" s="7"/>
      <c r="NXW90" s="100"/>
      <c r="NXX90" s="13"/>
      <c r="NXY90" s="13"/>
      <c r="NXZ90" s="13"/>
      <c r="NYA90" s="13"/>
      <c r="NYB90" s="61"/>
      <c r="NYC90" s="47"/>
      <c r="NYD90" s="47"/>
      <c r="NYE90" s="65"/>
      <c r="NYF90" s="47"/>
      <c r="NYG90" s="65"/>
      <c r="NYH90" s="65"/>
      <c r="NYI90" s="47"/>
      <c r="NYJ90" s="788"/>
      <c r="NYK90" s="65"/>
      <c r="NYL90" s="65"/>
      <c r="NYM90" s="47"/>
      <c r="NYN90" s="47"/>
      <c r="NYO90" s="47"/>
      <c r="NYP90" s="47"/>
      <c r="NYQ90" s="505"/>
      <c r="NYR90" s="505"/>
      <c r="NYS90" s="140"/>
      <c r="NYT90" s="140"/>
      <c r="NYU90" s="65"/>
      <c r="NYV90" s="65"/>
      <c r="NYW90" s="506"/>
      <c r="NYX90" s="65"/>
      <c r="NYY90" s="47"/>
      <c r="NYZ90" s="47"/>
      <c r="NZA90" s="47"/>
      <c r="NZB90" s="59"/>
      <c r="NZC90" s="506"/>
      <c r="NZD90" s="65"/>
      <c r="NZE90" s="7"/>
      <c r="NZF90" s="100"/>
      <c r="NZG90" s="13"/>
      <c r="NZH90" s="13"/>
      <c r="NZI90" s="13"/>
      <c r="NZJ90" s="13"/>
      <c r="NZK90" s="61"/>
      <c r="NZL90" s="47"/>
      <c r="NZM90" s="47"/>
      <c r="NZN90" s="65"/>
      <c r="NZO90" s="47"/>
      <c r="NZP90" s="65"/>
      <c r="NZQ90" s="65"/>
      <c r="NZR90" s="47"/>
      <c r="NZS90" s="788"/>
      <c r="NZT90" s="65"/>
      <c r="NZU90" s="65"/>
      <c r="NZV90" s="47"/>
      <c r="NZW90" s="47"/>
      <c r="NZX90" s="47"/>
      <c r="NZY90" s="47"/>
      <c r="NZZ90" s="505"/>
      <c r="OAA90" s="505"/>
      <c r="OAB90" s="140"/>
      <c r="OAC90" s="140"/>
      <c r="OAD90" s="65"/>
      <c r="OAE90" s="65"/>
      <c r="OAF90" s="506"/>
      <c r="OAG90" s="65"/>
      <c r="OAH90" s="47"/>
      <c r="OAI90" s="47"/>
      <c r="OAJ90" s="47"/>
      <c r="OAK90" s="59"/>
      <c r="OAL90" s="506"/>
      <c r="OAM90" s="65"/>
      <c r="OAN90" s="7"/>
      <c r="OAO90" s="100"/>
      <c r="OAP90" s="13"/>
      <c r="OAQ90" s="13"/>
      <c r="OAR90" s="13"/>
      <c r="OAS90" s="13"/>
      <c r="OAT90" s="61"/>
      <c r="OAU90" s="47"/>
      <c r="OAV90" s="47"/>
      <c r="OAW90" s="65"/>
      <c r="OAX90" s="47"/>
      <c r="OAY90" s="65"/>
      <c r="OAZ90" s="65"/>
      <c r="OBA90" s="47"/>
      <c r="OBB90" s="788"/>
      <c r="OBC90" s="65"/>
      <c r="OBD90" s="65"/>
      <c r="OBE90" s="47"/>
      <c r="OBF90" s="47"/>
      <c r="OBG90" s="47"/>
      <c r="OBH90" s="47"/>
      <c r="OBI90" s="505"/>
      <c r="OBJ90" s="505"/>
      <c r="OBK90" s="140"/>
      <c r="OBL90" s="140"/>
      <c r="OBM90" s="65"/>
      <c r="OBN90" s="65"/>
      <c r="OBO90" s="506"/>
      <c r="OBP90" s="65"/>
      <c r="OBQ90" s="47"/>
      <c r="OBR90" s="47"/>
      <c r="OBS90" s="47"/>
      <c r="OBT90" s="59"/>
      <c r="OBU90" s="506"/>
      <c r="OBV90" s="65"/>
      <c r="OBW90" s="7"/>
      <c r="OBX90" s="100"/>
      <c r="OBY90" s="13"/>
      <c r="OBZ90" s="13"/>
      <c r="OCA90" s="13"/>
      <c r="OCB90" s="13"/>
      <c r="OCC90" s="61"/>
      <c r="OCD90" s="47"/>
      <c r="OCE90" s="47"/>
      <c r="OCF90" s="65"/>
      <c r="OCG90" s="47"/>
      <c r="OCH90" s="65"/>
      <c r="OCI90" s="65"/>
      <c r="OCJ90" s="47"/>
      <c r="OCK90" s="788"/>
      <c r="OCL90" s="65"/>
      <c r="OCM90" s="65"/>
      <c r="OCN90" s="47"/>
      <c r="OCO90" s="47"/>
      <c r="OCP90" s="47"/>
      <c r="OCQ90" s="47"/>
      <c r="OCR90" s="505"/>
      <c r="OCS90" s="505"/>
      <c r="OCT90" s="140"/>
      <c r="OCU90" s="140"/>
      <c r="OCV90" s="65"/>
      <c r="OCW90" s="65"/>
      <c r="OCX90" s="506"/>
      <c r="OCY90" s="65"/>
      <c r="OCZ90" s="47"/>
      <c r="ODA90" s="47"/>
      <c r="ODB90" s="47"/>
      <c r="ODC90" s="59"/>
      <c r="ODD90" s="506"/>
      <c r="ODE90" s="65"/>
      <c r="ODF90" s="7"/>
      <c r="ODG90" s="100"/>
      <c r="ODH90" s="13"/>
      <c r="ODI90" s="13"/>
      <c r="ODJ90" s="13"/>
      <c r="ODK90" s="13"/>
      <c r="ODL90" s="61"/>
      <c r="ODM90" s="47"/>
      <c r="ODN90" s="47"/>
      <c r="ODO90" s="65"/>
      <c r="ODP90" s="47"/>
      <c r="ODQ90" s="65"/>
      <c r="ODR90" s="65"/>
      <c r="ODS90" s="47"/>
      <c r="ODT90" s="788"/>
      <c r="ODU90" s="65"/>
      <c r="ODV90" s="65"/>
      <c r="ODW90" s="47"/>
      <c r="ODX90" s="47"/>
      <c r="ODY90" s="47"/>
      <c r="ODZ90" s="47"/>
      <c r="OEA90" s="505"/>
      <c r="OEB90" s="505"/>
      <c r="OEC90" s="140"/>
      <c r="OED90" s="140"/>
      <c r="OEE90" s="65"/>
      <c r="OEF90" s="65"/>
      <c r="OEG90" s="506"/>
      <c r="OEH90" s="65"/>
      <c r="OEI90" s="47"/>
      <c r="OEJ90" s="47"/>
      <c r="OEK90" s="47"/>
      <c r="OEL90" s="59"/>
      <c r="OEM90" s="506"/>
      <c r="OEN90" s="65"/>
      <c r="OEO90" s="7"/>
      <c r="OEP90" s="100"/>
      <c r="OEQ90" s="13"/>
      <c r="OER90" s="13"/>
      <c r="OES90" s="13"/>
      <c r="OET90" s="13"/>
      <c r="OEU90" s="61"/>
      <c r="OEV90" s="47"/>
      <c r="OEW90" s="47"/>
      <c r="OEX90" s="65"/>
      <c r="OEY90" s="47"/>
      <c r="OEZ90" s="65"/>
      <c r="OFA90" s="65"/>
      <c r="OFB90" s="47"/>
      <c r="OFC90" s="788"/>
      <c r="OFD90" s="65"/>
      <c r="OFE90" s="65"/>
      <c r="OFF90" s="47"/>
      <c r="OFG90" s="47"/>
      <c r="OFH90" s="47"/>
      <c r="OFI90" s="47"/>
      <c r="OFJ90" s="505"/>
      <c r="OFK90" s="505"/>
      <c r="OFL90" s="140"/>
      <c r="OFM90" s="140"/>
      <c r="OFN90" s="65"/>
      <c r="OFO90" s="65"/>
      <c r="OFP90" s="506"/>
      <c r="OFQ90" s="65"/>
      <c r="OFR90" s="47"/>
      <c r="OFS90" s="47"/>
      <c r="OFT90" s="47"/>
      <c r="OFU90" s="59"/>
      <c r="OFV90" s="506"/>
      <c r="OFW90" s="65"/>
      <c r="OFX90" s="7"/>
      <c r="OFY90" s="100"/>
      <c r="OFZ90" s="13"/>
      <c r="OGA90" s="13"/>
      <c r="OGB90" s="13"/>
      <c r="OGC90" s="13"/>
      <c r="OGD90" s="61"/>
      <c r="OGE90" s="47"/>
      <c r="OGF90" s="47"/>
      <c r="OGG90" s="65"/>
      <c r="OGH90" s="47"/>
      <c r="OGI90" s="65"/>
      <c r="OGJ90" s="65"/>
      <c r="OGK90" s="47"/>
      <c r="OGL90" s="788"/>
      <c r="OGM90" s="65"/>
      <c r="OGN90" s="65"/>
      <c r="OGO90" s="47"/>
      <c r="OGP90" s="47"/>
      <c r="OGQ90" s="47"/>
      <c r="OGR90" s="47"/>
      <c r="OGS90" s="505"/>
      <c r="OGT90" s="505"/>
      <c r="OGU90" s="140"/>
      <c r="OGV90" s="140"/>
      <c r="OGW90" s="65"/>
      <c r="OGX90" s="65"/>
      <c r="OGY90" s="506"/>
      <c r="OGZ90" s="65"/>
      <c r="OHA90" s="47"/>
      <c r="OHB90" s="47"/>
      <c r="OHC90" s="47"/>
      <c r="OHD90" s="59"/>
      <c r="OHE90" s="506"/>
      <c r="OHF90" s="65"/>
      <c r="OHG90" s="7"/>
      <c r="OHH90" s="100"/>
      <c r="OHI90" s="13"/>
      <c r="OHJ90" s="13"/>
      <c r="OHK90" s="13"/>
      <c r="OHL90" s="13"/>
      <c r="OHM90" s="61"/>
      <c r="OHN90" s="47"/>
      <c r="OHO90" s="47"/>
      <c r="OHP90" s="65"/>
      <c r="OHQ90" s="47"/>
      <c r="OHR90" s="65"/>
      <c r="OHS90" s="65"/>
      <c r="OHT90" s="47"/>
      <c r="OHU90" s="788"/>
      <c r="OHV90" s="65"/>
      <c r="OHW90" s="65"/>
      <c r="OHX90" s="47"/>
      <c r="OHY90" s="47"/>
      <c r="OHZ90" s="47"/>
      <c r="OIA90" s="47"/>
      <c r="OIB90" s="505"/>
      <c r="OIC90" s="505"/>
      <c r="OID90" s="140"/>
      <c r="OIE90" s="140"/>
      <c r="OIF90" s="65"/>
      <c r="OIG90" s="65"/>
      <c r="OIH90" s="506"/>
      <c r="OII90" s="65"/>
      <c r="OIJ90" s="47"/>
      <c r="OIK90" s="47"/>
      <c r="OIL90" s="47"/>
      <c r="OIM90" s="59"/>
      <c r="OIN90" s="506"/>
      <c r="OIO90" s="65"/>
      <c r="OIP90" s="7"/>
      <c r="OIQ90" s="100"/>
      <c r="OIR90" s="13"/>
      <c r="OIS90" s="13"/>
      <c r="OIT90" s="13"/>
      <c r="OIU90" s="13"/>
      <c r="OIV90" s="61"/>
      <c r="OIW90" s="47"/>
      <c r="OIX90" s="47"/>
      <c r="OIY90" s="65"/>
      <c r="OIZ90" s="47"/>
      <c r="OJA90" s="65"/>
      <c r="OJB90" s="65"/>
      <c r="OJC90" s="47"/>
      <c r="OJD90" s="788"/>
      <c r="OJE90" s="65"/>
      <c r="OJF90" s="65"/>
      <c r="OJG90" s="47"/>
      <c r="OJH90" s="47"/>
      <c r="OJI90" s="47"/>
      <c r="OJJ90" s="47"/>
      <c r="OJK90" s="505"/>
      <c r="OJL90" s="505"/>
      <c r="OJM90" s="140"/>
      <c r="OJN90" s="140"/>
      <c r="OJO90" s="65"/>
      <c r="OJP90" s="65"/>
      <c r="OJQ90" s="506"/>
      <c r="OJR90" s="65"/>
      <c r="OJS90" s="47"/>
      <c r="OJT90" s="47"/>
      <c r="OJU90" s="47"/>
      <c r="OJV90" s="59"/>
      <c r="OJW90" s="506"/>
      <c r="OJX90" s="65"/>
      <c r="OJY90" s="7"/>
      <c r="OJZ90" s="100"/>
      <c r="OKA90" s="13"/>
      <c r="OKB90" s="13"/>
      <c r="OKC90" s="13"/>
      <c r="OKD90" s="13"/>
      <c r="OKE90" s="61"/>
      <c r="OKF90" s="47"/>
      <c r="OKG90" s="47"/>
      <c r="OKH90" s="65"/>
      <c r="OKI90" s="47"/>
      <c r="OKJ90" s="65"/>
      <c r="OKK90" s="65"/>
      <c r="OKL90" s="47"/>
      <c r="OKM90" s="788"/>
      <c r="OKN90" s="65"/>
      <c r="OKO90" s="65"/>
      <c r="OKP90" s="47"/>
      <c r="OKQ90" s="47"/>
      <c r="OKR90" s="47"/>
      <c r="OKS90" s="47"/>
      <c r="OKT90" s="505"/>
      <c r="OKU90" s="505"/>
      <c r="OKV90" s="140"/>
      <c r="OKW90" s="140"/>
      <c r="OKX90" s="65"/>
      <c r="OKY90" s="65"/>
      <c r="OKZ90" s="506"/>
      <c r="OLA90" s="65"/>
      <c r="OLB90" s="47"/>
      <c r="OLC90" s="47"/>
      <c r="OLD90" s="47"/>
      <c r="OLE90" s="59"/>
      <c r="OLF90" s="506"/>
      <c r="OLG90" s="65"/>
      <c r="OLH90" s="7"/>
      <c r="OLI90" s="100"/>
      <c r="OLJ90" s="13"/>
      <c r="OLK90" s="13"/>
      <c r="OLL90" s="13"/>
      <c r="OLM90" s="13"/>
      <c r="OLN90" s="61"/>
      <c r="OLO90" s="47"/>
      <c r="OLP90" s="47"/>
      <c r="OLQ90" s="65"/>
      <c r="OLR90" s="47"/>
      <c r="OLS90" s="65"/>
      <c r="OLT90" s="65"/>
      <c r="OLU90" s="47"/>
      <c r="OLV90" s="788"/>
      <c r="OLW90" s="65"/>
      <c r="OLX90" s="65"/>
      <c r="OLY90" s="47"/>
      <c r="OLZ90" s="47"/>
      <c r="OMA90" s="47"/>
      <c r="OMB90" s="47"/>
      <c r="OMC90" s="505"/>
      <c r="OMD90" s="505"/>
      <c r="OME90" s="140"/>
      <c r="OMF90" s="140"/>
      <c r="OMG90" s="65"/>
      <c r="OMH90" s="65"/>
      <c r="OMI90" s="506"/>
      <c r="OMJ90" s="65"/>
      <c r="OMK90" s="47"/>
      <c r="OML90" s="47"/>
      <c r="OMM90" s="47"/>
      <c r="OMN90" s="59"/>
      <c r="OMO90" s="506"/>
      <c r="OMP90" s="65"/>
      <c r="OMQ90" s="7"/>
      <c r="OMR90" s="100"/>
      <c r="OMS90" s="13"/>
      <c r="OMT90" s="13"/>
      <c r="OMU90" s="13"/>
      <c r="OMV90" s="13"/>
      <c r="OMW90" s="61"/>
      <c r="OMX90" s="47"/>
      <c r="OMY90" s="47"/>
      <c r="OMZ90" s="65"/>
      <c r="ONA90" s="47"/>
      <c r="ONB90" s="65"/>
      <c r="ONC90" s="65"/>
      <c r="OND90" s="47"/>
      <c r="ONE90" s="788"/>
      <c r="ONF90" s="65"/>
      <c r="ONG90" s="65"/>
      <c r="ONH90" s="47"/>
      <c r="ONI90" s="47"/>
      <c r="ONJ90" s="47"/>
      <c r="ONK90" s="47"/>
      <c r="ONL90" s="505"/>
      <c r="ONM90" s="505"/>
      <c r="ONN90" s="140"/>
      <c r="ONO90" s="140"/>
      <c r="ONP90" s="65"/>
      <c r="ONQ90" s="65"/>
      <c r="ONR90" s="506"/>
      <c r="ONS90" s="65"/>
      <c r="ONT90" s="47"/>
      <c r="ONU90" s="47"/>
      <c r="ONV90" s="47"/>
      <c r="ONW90" s="59"/>
      <c r="ONX90" s="506"/>
      <c r="ONY90" s="65"/>
      <c r="ONZ90" s="7"/>
      <c r="OOA90" s="100"/>
      <c r="OOB90" s="13"/>
      <c r="OOC90" s="13"/>
      <c r="OOD90" s="13"/>
      <c r="OOE90" s="13"/>
      <c r="OOF90" s="61"/>
      <c r="OOG90" s="47"/>
      <c r="OOH90" s="47"/>
      <c r="OOI90" s="65"/>
      <c r="OOJ90" s="47"/>
      <c r="OOK90" s="65"/>
      <c r="OOL90" s="65"/>
      <c r="OOM90" s="47"/>
      <c r="OON90" s="788"/>
      <c r="OOO90" s="65"/>
      <c r="OOP90" s="65"/>
      <c r="OOQ90" s="47"/>
      <c r="OOR90" s="47"/>
      <c r="OOS90" s="47"/>
      <c r="OOT90" s="47"/>
      <c r="OOU90" s="505"/>
      <c r="OOV90" s="505"/>
      <c r="OOW90" s="140"/>
      <c r="OOX90" s="140"/>
      <c r="OOY90" s="65"/>
      <c r="OOZ90" s="65"/>
      <c r="OPA90" s="506"/>
      <c r="OPB90" s="65"/>
      <c r="OPC90" s="47"/>
      <c r="OPD90" s="47"/>
      <c r="OPE90" s="47"/>
      <c r="OPF90" s="59"/>
      <c r="OPG90" s="506"/>
      <c r="OPH90" s="65"/>
      <c r="OPI90" s="7"/>
      <c r="OPJ90" s="100"/>
      <c r="OPK90" s="13"/>
      <c r="OPL90" s="13"/>
      <c r="OPM90" s="13"/>
      <c r="OPN90" s="13"/>
      <c r="OPO90" s="61"/>
      <c r="OPP90" s="47"/>
      <c r="OPQ90" s="47"/>
      <c r="OPR90" s="65"/>
      <c r="OPS90" s="47"/>
      <c r="OPT90" s="65"/>
      <c r="OPU90" s="65"/>
      <c r="OPV90" s="47"/>
      <c r="OPW90" s="788"/>
      <c r="OPX90" s="65"/>
      <c r="OPY90" s="65"/>
      <c r="OPZ90" s="47"/>
      <c r="OQA90" s="47"/>
      <c r="OQB90" s="47"/>
      <c r="OQC90" s="47"/>
      <c r="OQD90" s="505"/>
      <c r="OQE90" s="505"/>
      <c r="OQF90" s="140"/>
      <c r="OQG90" s="140"/>
      <c r="OQH90" s="65"/>
      <c r="OQI90" s="65"/>
      <c r="OQJ90" s="506"/>
      <c r="OQK90" s="65"/>
      <c r="OQL90" s="47"/>
      <c r="OQM90" s="47"/>
      <c r="OQN90" s="47"/>
      <c r="OQO90" s="59"/>
      <c r="OQP90" s="506"/>
      <c r="OQQ90" s="65"/>
      <c r="OQR90" s="7"/>
      <c r="OQS90" s="100"/>
      <c r="OQT90" s="13"/>
      <c r="OQU90" s="13"/>
      <c r="OQV90" s="13"/>
      <c r="OQW90" s="13"/>
      <c r="OQX90" s="61"/>
      <c r="OQY90" s="47"/>
      <c r="OQZ90" s="47"/>
      <c r="ORA90" s="65"/>
      <c r="ORB90" s="47"/>
      <c r="ORC90" s="65"/>
      <c r="ORD90" s="65"/>
      <c r="ORE90" s="47"/>
      <c r="ORF90" s="788"/>
      <c r="ORG90" s="65"/>
      <c r="ORH90" s="65"/>
      <c r="ORI90" s="47"/>
      <c r="ORJ90" s="47"/>
      <c r="ORK90" s="47"/>
      <c r="ORL90" s="47"/>
      <c r="ORM90" s="505"/>
      <c r="ORN90" s="505"/>
      <c r="ORO90" s="140"/>
      <c r="ORP90" s="140"/>
      <c r="ORQ90" s="65"/>
      <c r="ORR90" s="65"/>
      <c r="ORS90" s="506"/>
      <c r="ORT90" s="65"/>
      <c r="ORU90" s="47"/>
      <c r="ORV90" s="47"/>
      <c r="ORW90" s="47"/>
      <c r="ORX90" s="59"/>
      <c r="ORY90" s="506"/>
      <c r="ORZ90" s="65"/>
      <c r="OSA90" s="7"/>
      <c r="OSB90" s="100"/>
      <c r="OSC90" s="13"/>
      <c r="OSD90" s="13"/>
      <c r="OSE90" s="13"/>
      <c r="OSF90" s="13"/>
      <c r="OSG90" s="61"/>
      <c r="OSH90" s="47"/>
      <c r="OSI90" s="47"/>
      <c r="OSJ90" s="65"/>
      <c r="OSK90" s="47"/>
      <c r="OSL90" s="65"/>
      <c r="OSM90" s="65"/>
      <c r="OSN90" s="47"/>
      <c r="OSO90" s="788"/>
      <c r="OSP90" s="65"/>
      <c r="OSQ90" s="65"/>
      <c r="OSR90" s="47"/>
      <c r="OSS90" s="47"/>
      <c r="OST90" s="47"/>
      <c r="OSU90" s="47"/>
      <c r="OSV90" s="505"/>
      <c r="OSW90" s="505"/>
      <c r="OSX90" s="140"/>
      <c r="OSY90" s="140"/>
      <c r="OSZ90" s="65"/>
      <c r="OTA90" s="65"/>
      <c r="OTB90" s="506"/>
      <c r="OTC90" s="65"/>
      <c r="OTD90" s="47"/>
      <c r="OTE90" s="47"/>
      <c r="OTF90" s="47"/>
      <c r="OTG90" s="59"/>
      <c r="OTH90" s="506"/>
      <c r="OTI90" s="65"/>
      <c r="OTJ90" s="7"/>
      <c r="OTK90" s="100"/>
      <c r="OTL90" s="13"/>
      <c r="OTM90" s="13"/>
      <c r="OTN90" s="13"/>
      <c r="OTO90" s="13"/>
      <c r="OTP90" s="61"/>
      <c r="OTQ90" s="47"/>
      <c r="OTR90" s="47"/>
      <c r="OTS90" s="65"/>
      <c r="OTT90" s="47"/>
      <c r="OTU90" s="65"/>
      <c r="OTV90" s="65"/>
      <c r="OTW90" s="47"/>
      <c r="OTX90" s="788"/>
      <c r="OTY90" s="65"/>
      <c r="OTZ90" s="65"/>
      <c r="OUA90" s="47"/>
      <c r="OUB90" s="47"/>
      <c r="OUC90" s="47"/>
      <c r="OUD90" s="47"/>
      <c r="OUE90" s="505"/>
      <c r="OUF90" s="505"/>
      <c r="OUG90" s="140"/>
      <c r="OUH90" s="140"/>
      <c r="OUI90" s="65"/>
      <c r="OUJ90" s="65"/>
      <c r="OUK90" s="506"/>
      <c r="OUL90" s="65"/>
      <c r="OUM90" s="47"/>
      <c r="OUN90" s="47"/>
      <c r="OUO90" s="47"/>
      <c r="OUP90" s="59"/>
      <c r="OUQ90" s="506"/>
      <c r="OUR90" s="65"/>
      <c r="OUS90" s="7"/>
      <c r="OUT90" s="100"/>
      <c r="OUU90" s="13"/>
      <c r="OUV90" s="13"/>
      <c r="OUW90" s="13"/>
      <c r="OUX90" s="13"/>
      <c r="OUY90" s="61"/>
      <c r="OUZ90" s="47"/>
      <c r="OVA90" s="47"/>
      <c r="OVB90" s="65"/>
      <c r="OVC90" s="47"/>
      <c r="OVD90" s="65"/>
      <c r="OVE90" s="65"/>
      <c r="OVF90" s="47"/>
      <c r="OVG90" s="788"/>
      <c r="OVH90" s="65"/>
      <c r="OVI90" s="65"/>
      <c r="OVJ90" s="47"/>
      <c r="OVK90" s="47"/>
      <c r="OVL90" s="47"/>
      <c r="OVM90" s="47"/>
      <c r="OVN90" s="505"/>
      <c r="OVO90" s="505"/>
      <c r="OVP90" s="140"/>
      <c r="OVQ90" s="140"/>
      <c r="OVR90" s="65"/>
      <c r="OVS90" s="65"/>
      <c r="OVT90" s="506"/>
      <c r="OVU90" s="65"/>
      <c r="OVV90" s="47"/>
      <c r="OVW90" s="47"/>
      <c r="OVX90" s="47"/>
      <c r="OVY90" s="59"/>
      <c r="OVZ90" s="506"/>
      <c r="OWA90" s="65"/>
      <c r="OWB90" s="7"/>
      <c r="OWC90" s="100"/>
      <c r="OWD90" s="13"/>
      <c r="OWE90" s="13"/>
      <c r="OWF90" s="13"/>
      <c r="OWG90" s="13"/>
      <c r="OWH90" s="61"/>
      <c r="OWI90" s="47"/>
      <c r="OWJ90" s="47"/>
      <c r="OWK90" s="65"/>
      <c r="OWL90" s="47"/>
      <c r="OWM90" s="65"/>
      <c r="OWN90" s="65"/>
      <c r="OWO90" s="47"/>
      <c r="OWP90" s="788"/>
      <c r="OWQ90" s="65"/>
      <c r="OWR90" s="65"/>
      <c r="OWS90" s="47"/>
      <c r="OWT90" s="47"/>
      <c r="OWU90" s="47"/>
      <c r="OWV90" s="47"/>
      <c r="OWW90" s="505"/>
      <c r="OWX90" s="505"/>
      <c r="OWY90" s="140"/>
      <c r="OWZ90" s="140"/>
      <c r="OXA90" s="65"/>
      <c r="OXB90" s="65"/>
      <c r="OXC90" s="506"/>
      <c r="OXD90" s="65"/>
      <c r="OXE90" s="47"/>
      <c r="OXF90" s="47"/>
      <c r="OXG90" s="47"/>
      <c r="OXH90" s="59"/>
      <c r="OXI90" s="506"/>
      <c r="OXJ90" s="65"/>
      <c r="OXK90" s="7"/>
      <c r="OXL90" s="100"/>
      <c r="OXM90" s="13"/>
      <c r="OXN90" s="13"/>
      <c r="OXO90" s="13"/>
      <c r="OXP90" s="13"/>
      <c r="OXQ90" s="61"/>
      <c r="OXR90" s="47"/>
      <c r="OXS90" s="47"/>
      <c r="OXT90" s="65"/>
      <c r="OXU90" s="47"/>
      <c r="OXV90" s="65"/>
      <c r="OXW90" s="65"/>
      <c r="OXX90" s="47"/>
      <c r="OXY90" s="788"/>
      <c r="OXZ90" s="65"/>
      <c r="OYA90" s="65"/>
      <c r="OYB90" s="47"/>
      <c r="OYC90" s="47"/>
      <c r="OYD90" s="47"/>
      <c r="OYE90" s="47"/>
      <c r="OYF90" s="505"/>
      <c r="OYG90" s="505"/>
      <c r="OYH90" s="140"/>
      <c r="OYI90" s="140"/>
      <c r="OYJ90" s="65"/>
      <c r="OYK90" s="65"/>
      <c r="OYL90" s="506"/>
      <c r="OYM90" s="65"/>
      <c r="OYN90" s="47"/>
      <c r="OYO90" s="47"/>
      <c r="OYP90" s="47"/>
      <c r="OYQ90" s="59"/>
      <c r="OYR90" s="506"/>
      <c r="OYS90" s="65"/>
      <c r="OYT90" s="7"/>
      <c r="OYU90" s="100"/>
      <c r="OYV90" s="13"/>
      <c r="OYW90" s="13"/>
      <c r="OYX90" s="13"/>
      <c r="OYY90" s="13"/>
      <c r="OYZ90" s="61"/>
      <c r="OZA90" s="47"/>
      <c r="OZB90" s="47"/>
      <c r="OZC90" s="65"/>
      <c r="OZD90" s="47"/>
      <c r="OZE90" s="65"/>
      <c r="OZF90" s="65"/>
      <c r="OZG90" s="47"/>
      <c r="OZH90" s="788"/>
      <c r="OZI90" s="65"/>
      <c r="OZJ90" s="65"/>
      <c r="OZK90" s="47"/>
      <c r="OZL90" s="47"/>
      <c r="OZM90" s="47"/>
      <c r="OZN90" s="47"/>
      <c r="OZO90" s="505"/>
      <c r="OZP90" s="505"/>
      <c r="OZQ90" s="140"/>
      <c r="OZR90" s="140"/>
      <c r="OZS90" s="65"/>
      <c r="OZT90" s="65"/>
      <c r="OZU90" s="506"/>
      <c r="OZV90" s="65"/>
      <c r="OZW90" s="47"/>
      <c r="OZX90" s="47"/>
      <c r="OZY90" s="47"/>
      <c r="OZZ90" s="59"/>
      <c r="PAA90" s="506"/>
      <c r="PAB90" s="65"/>
      <c r="PAC90" s="7"/>
      <c r="PAD90" s="100"/>
      <c r="PAE90" s="13"/>
      <c r="PAF90" s="13"/>
      <c r="PAG90" s="13"/>
      <c r="PAH90" s="13"/>
      <c r="PAI90" s="61"/>
      <c r="PAJ90" s="47"/>
      <c r="PAK90" s="47"/>
      <c r="PAL90" s="65"/>
      <c r="PAM90" s="47"/>
      <c r="PAN90" s="65"/>
      <c r="PAO90" s="65"/>
      <c r="PAP90" s="47"/>
      <c r="PAQ90" s="788"/>
      <c r="PAR90" s="65"/>
      <c r="PAS90" s="65"/>
      <c r="PAT90" s="47"/>
      <c r="PAU90" s="47"/>
      <c r="PAV90" s="47"/>
      <c r="PAW90" s="47"/>
      <c r="PAX90" s="505"/>
      <c r="PAY90" s="505"/>
      <c r="PAZ90" s="140"/>
      <c r="PBA90" s="140"/>
      <c r="PBB90" s="65"/>
      <c r="PBC90" s="65"/>
      <c r="PBD90" s="506"/>
      <c r="PBE90" s="65"/>
      <c r="PBF90" s="47"/>
      <c r="PBG90" s="47"/>
      <c r="PBH90" s="47"/>
      <c r="PBI90" s="59"/>
      <c r="PBJ90" s="506"/>
      <c r="PBK90" s="65"/>
      <c r="PBL90" s="7"/>
      <c r="PBM90" s="100"/>
      <c r="PBN90" s="13"/>
      <c r="PBO90" s="13"/>
      <c r="PBP90" s="13"/>
      <c r="PBQ90" s="13"/>
      <c r="PBR90" s="61"/>
      <c r="PBS90" s="47"/>
      <c r="PBT90" s="47"/>
      <c r="PBU90" s="65"/>
      <c r="PBV90" s="47"/>
      <c r="PBW90" s="65"/>
      <c r="PBX90" s="65"/>
      <c r="PBY90" s="47"/>
      <c r="PBZ90" s="788"/>
      <c r="PCA90" s="65"/>
      <c r="PCB90" s="65"/>
      <c r="PCC90" s="47"/>
      <c r="PCD90" s="47"/>
      <c r="PCE90" s="47"/>
      <c r="PCF90" s="47"/>
      <c r="PCG90" s="505"/>
      <c r="PCH90" s="505"/>
      <c r="PCI90" s="140"/>
      <c r="PCJ90" s="140"/>
      <c r="PCK90" s="65"/>
      <c r="PCL90" s="65"/>
      <c r="PCM90" s="506"/>
      <c r="PCN90" s="65"/>
      <c r="PCO90" s="47"/>
      <c r="PCP90" s="47"/>
      <c r="PCQ90" s="47"/>
      <c r="PCR90" s="59"/>
      <c r="PCS90" s="506"/>
      <c r="PCT90" s="65"/>
      <c r="PCU90" s="7"/>
      <c r="PCV90" s="100"/>
      <c r="PCW90" s="13"/>
      <c r="PCX90" s="13"/>
      <c r="PCY90" s="13"/>
      <c r="PCZ90" s="13"/>
      <c r="PDA90" s="61"/>
      <c r="PDB90" s="47"/>
      <c r="PDC90" s="47"/>
      <c r="PDD90" s="65"/>
      <c r="PDE90" s="47"/>
      <c r="PDF90" s="65"/>
      <c r="PDG90" s="65"/>
      <c r="PDH90" s="47"/>
      <c r="PDI90" s="788"/>
      <c r="PDJ90" s="65"/>
      <c r="PDK90" s="65"/>
      <c r="PDL90" s="47"/>
      <c r="PDM90" s="47"/>
      <c r="PDN90" s="47"/>
      <c r="PDO90" s="47"/>
      <c r="PDP90" s="505"/>
      <c r="PDQ90" s="505"/>
      <c r="PDR90" s="140"/>
      <c r="PDS90" s="140"/>
      <c r="PDT90" s="65"/>
      <c r="PDU90" s="65"/>
      <c r="PDV90" s="506"/>
      <c r="PDW90" s="65"/>
      <c r="PDX90" s="47"/>
      <c r="PDY90" s="47"/>
      <c r="PDZ90" s="47"/>
      <c r="PEA90" s="59"/>
      <c r="PEB90" s="506"/>
      <c r="PEC90" s="65"/>
      <c r="PED90" s="7"/>
      <c r="PEE90" s="100"/>
      <c r="PEF90" s="13"/>
      <c r="PEG90" s="13"/>
      <c r="PEH90" s="13"/>
      <c r="PEI90" s="13"/>
      <c r="PEJ90" s="61"/>
      <c r="PEK90" s="47"/>
      <c r="PEL90" s="47"/>
      <c r="PEM90" s="65"/>
      <c r="PEN90" s="47"/>
      <c r="PEO90" s="65"/>
      <c r="PEP90" s="65"/>
      <c r="PEQ90" s="47"/>
      <c r="PER90" s="788"/>
      <c r="PES90" s="65"/>
      <c r="PET90" s="65"/>
      <c r="PEU90" s="47"/>
      <c r="PEV90" s="47"/>
      <c r="PEW90" s="47"/>
      <c r="PEX90" s="47"/>
      <c r="PEY90" s="505"/>
      <c r="PEZ90" s="505"/>
      <c r="PFA90" s="140"/>
      <c r="PFB90" s="140"/>
      <c r="PFC90" s="65"/>
      <c r="PFD90" s="65"/>
      <c r="PFE90" s="506"/>
      <c r="PFF90" s="65"/>
      <c r="PFG90" s="47"/>
      <c r="PFH90" s="47"/>
      <c r="PFI90" s="47"/>
      <c r="PFJ90" s="59"/>
      <c r="PFK90" s="506"/>
      <c r="PFL90" s="65"/>
      <c r="PFM90" s="7"/>
      <c r="PFN90" s="100"/>
      <c r="PFO90" s="13"/>
      <c r="PFP90" s="13"/>
      <c r="PFQ90" s="13"/>
      <c r="PFR90" s="13"/>
      <c r="PFS90" s="61"/>
      <c r="PFT90" s="47"/>
      <c r="PFU90" s="47"/>
      <c r="PFV90" s="65"/>
      <c r="PFW90" s="47"/>
      <c r="PFX90" s="65"/>
      <c r="PFY90" s="65"/>
      <c r="PFZ90" s="47"/>
      <c r="PGA90" s="788"/>
      <c r="PGB90" s="65"/>
      <c r="PGC90" s="65"/>
      <c r="PGD90" s="47"/>
      <c r="PGE90" s="47"/>
      <c r="PGF90" s="47"/>
      <c r="PGG90" s="47"/>
      <c r="PGH90" s="505"/>
      <c r="PGI90" s="505"/>
      <c r="PGJ90" s="140"/>
      <c r="PGK90" s="140"/>
      <c r="PGL90" s="65"/>
      <c r="PGM90" s="65"/>
      <c r="PGN90" s="506"/>
      <c r="PGO90" s="65"/>
      <c r="PGP90" s="47"/>
      <c r="PGQ90" s="47"/>
      <c r="PGR90" s="47"/>
      <c r="PGS90" s="59"/>
      <c r="PGT90" s="506"/>
      <c r="PGU90" s="65"/>
      <c r="PGV90" s="7"/>
      <c r="PGW90" s="100"/>
      <c r="PGX90" s="13"/>
      <c r="PGY90" s="13"/>
      <c r="PGZ90" s="13"/>
      <c r="PHA90" s="13"/>
      <c r="PHB90" s="61"/>
      <c r="PHC90" s="47"/>
      <c r="PHD90" s="47"/>
      <c r="PHE90" s="65"/>
      <c r="PHF90" s="47"/>
      <c r="PHG90" s="65"/>
      <c r="PHH90" s="65"/>
      <c r="PHI90" s="47"/>
      <c r="PHJ90" s="788"/>
      <c r="PHK90" s="65"/>
      <c r="PHL90" s="65"/>
      <c r="PHM90" s="47"/>
      <c r="PHN90" s="47"/>
      <c r="PHO90" s="47"/>
      <c r="PHP90" s="47"/>
      <c r="PHQ90" s="505"/>
      <c r="PHR90" s="505"/>
      <c r="PHS90" s="140"/>
      <c r="PHT90" s="140"/>
      <c r="PHU90" s="65"/>
      <c r="PHV90" s="65"/>
      <c r="PHW90" s="506"/>
      <c r="PHX90" s="65"/>
      <c r="PHY90" s="47"/>
      <c r="PHZ90" s="47"/>
      <c r="PIA90" s="47"/>
      <c r="PIB90" s="59"/>
      <c r="PIC90" s="506"/>
      <c r="PID90" s="65"/>
      <c r="PIE90" s="7"/>
      <c r="PIF90" s="100"/>
      <c r="PIG90" s="13"/>
      <c r="PIH90" s="13"/>
      <c r="PII90" s="13"/>
      <c r="PIJ90" s="13"/>
      <c r="PIK90" s="61"/>
      <c r="PIL90" s="47"/>
      <c r="PIM90" s="47"/>
      <c r="PIN90" s="65"/>
      <c r="PIO90" s="47"/>
      <c r="PIP90" s="65"/>
      <c r="PIQ90" s="65"/>
      <c r="PIR90" s="47"/>
      <c r="PIS90" s="788"/>
      <c r="PIT90" s="65"/>
      <c r="PIU90" s="65"/>
      <c r="PIV90" s="47"/>
      <c r="PIW90" s="47"/>
      <c r="PIX90" s="47"/>
      <c r="PIY90" s="47"/>
      <c r="PIZ90" s="505"/>
      <c r="PJA90" s="505"/>
      <c r="PJB90" s="140"/>
      <c r="PJC90" s="140"/>
      <c r="PJD90" s="65"/>
      <c r="PJE90" s="65"/>
      <c r="PJF90" s="506"/>
      <c r="PJG90" s="65"/>
      <c r="PJH90" s="47"/>
      <c r="PJI90" s="47"/>
      <c r="PJJ90" s="47"/>
      <c r="PJK90" s="59"/>
      <c r="PJL90" s="506"/>
      <c r="PJM90" s="65"/>
      <c r="PJN90" s="7"/>
      <c r="PJO90" s="100"/>
      <c r="PJP90" s="13"/>
      <c r="PJQ90" s="13"/>
      <c r="PJR90" s="13"/>
      <c r="PJS90" s="13"/>
      <c r="PJT90" s="61"/>
      <c r="PJU90" s="47"/>
      <c r="PJV90" s="47"/>
      <c r="PJW90" s="65"/>
      <c r="PJX90" s="47"/>
      <c r="PJY90" s="65"/>
      <c r="PJZ90" s="65"/>
      <c r="PKA90" s="47"/>
      <c r="PKB90" s="788"/>
      <c r="PKC90" s="65"/>
      <c r="PKD90" s="65"/>
      <c r="PKE90" s="47"/>
      <c r="PKF90" s="47"/>
      <c r="PKG90" s="47"/>
      <c r="PKH90" s="47"/>
      <c r="PKI90" s="505"/>
      <c r="PKJ90" s="505"/>
      <c r="PKK90" s="140"/>
      <c r="PKL90" s="140"/>
      <c r="PKM90" s="65"/>
      <c r="PKN90" s="65"/>
      <c r="PKO90" s="506"/>
      <c r="PKP90" s="65"/>
      <c r="PKQ90" s="47"/>
      <c r="PKR90" s="47"/>
      <c r="PKS90" s="47"/>
      <c r="PKT90" s="59"/>
      <c r="PKU90" s="506"/>
      <c r="PKV90" s="65"/>
      <c r="PKW90" s="7"/>
      <c r="PKX90" s="100"/>
      <c r="PKY90" s="13"/>
      <c r="PKZ90" s="13"/>
      <c r="PLA90" s="13"/>
      <c r="PLB90" s="13"/>
      <c r="PLC90" s="61"/>
      <c r="PLD90" s="47"/>
      <c r="PLE90" s="47"/>
      <c r="PLF90" s="65"/>
      <c r="PLG90" s="47"/>
      <c r="PLH90" s="65"/>
      <c r="PLI90" s="65"/>
      <c r="PLJ90" s="47"/>
      <c r="PLK90" s="788"/>
      <c r="PLL90" s="65"/>
      <c r="PLM90" s="65"/>
      <c r="PLN90" s="47"/>
      <c r="PLO90" s="47"/>
      <c r="PLP90" s="47"/>
      <c r="PLQ90" s="47"/>
      <c r="PLR90" s="505"/>
      <c r="PLS90" s="505"/>
      <c r="PLT90" s="140"/>
      <c r="PLU90" s="140"/>
      <c r="PLV90" s="65"/>
      <c r="PLW90" s="65"/>
      <c r="PLX90" s="506"/>
      <c r="PLY90" s="65"/>
      <c r="PLZ90" s="47"/>
      <c r="PMA90" s="47"/>
      <c r="PMB90" s="47"/>
      <c r="PMC90" s="59"/>
      <c r="PMD90" s="506"/>
      <c r="PME90" s="65"/>
      <c r="PMF90" s="7"/>
      <c r="PMG90" s="100"/>
      <c r="PMH90" s="13"/>
      <c r="PMI90" s="13"/>
      <c r="PMJ90" s="13"/>
      <c r="PMK90" s="13"/>
      <c r="PML90" s="61"/>
      <c r="PMM90" s="47"/>
      <c r="PMN90" s="47"/>
      <c r="PMO90" s="65"/>
      <c r="PMP90" s="47"/>
      <c r="PMQ90" s="65"/>
      <c r="PMR90" s="65"/>
      <c r="PMS90" s="47"/>
      <c r="PMT90" s="788"/>
      <c r="PMU90" s="65"/>
      <c r="PMV90" s="65"/>
      <c r="PMW90" s="47"/>
      <c r="PMX90" s="47"/>
      <c r="PMY90" s="47"/>
      <c r="PMZ90" s="47"/>
      <c r="PNA90" s="505"/>
      <c r="PNB90" s="505"/>
      <c r="PNC90" s="140"/>
      <c r="PND90" s="140"/>
      <c r="PNE90" s="65"/>
      <c r="PNF90" s="65"/>
      <c r="PNG90" s="506"/>
      <c r="PNH90" s="65"/>
      <c r="PNI90" s="47"/>
      <c r="PNJ90" s="47"/>
      <c r="PNK90" s="47"/>
      <c r="PNL90" s="59"/>
      <c r="PNM90" s="506"/>
      <c r="PNN90" s="65"/>
      <c r="PNO90" s="7"/>
      <c r="PNP90" s="100"/>
      <c r="PNQ90" s="13"/>
      <c r="PNR90" s="13"/>
      <c r="PNS90" s="13"/>
      <c r="PNT90" s="13"/>
      <c r="PNU90" s="61"/>
      <c r="PNV90" s="47"/>
      <c r="PNW90" s="47"/>
      <c r="PNX90" s="65"/>
      <c r="PNY90" s="47"/>
      <c r="PNZ90" s="65"/>
      <c r="POA90" s="65"/>
      <c r="POB90" s="47"/>
      <c r="POC90" s="788"/>
      <c r="POD90" s="65"/>
      <c r="POE90" s="65"/>
      <c r="POF90" s="47"/>
      <c r="POG90" s="47"/>
      <c r="POH90" s="47"/>
      <c r="POI90" s="47"/>
      <c r="POJ90" s="505"/>
      <c r="POK90" s="505"/>
      <c r="POL90" s="140"/>
      <c r="POM90" s="140"/>
      <c r="PON90" s="65"/>
      <c r="POO90" s="65"/>
      <c r="POP90" s="506"/>
      <c r="POQ90" s="65"/>
      <c r="POR90" s="47"/>
      <c r="POS90" s="47"/>
      <c r="POT90" s="47"/>
      <c r="POU90" s="59"/>
      <c r="POV90" s="506"/>
      <c r="POW90" s="65"/>
      <c r="POX90" s="7"/>
      <c r="POY90" s="100"/>
      <c r="POZ90" s="13"/>
      <c r="PPA90" s="13"/>
      <c r="PPB90" s="13"/>
      <c r="PPC90" s="13"/>
      <c r="PPD90" s="61"/>
      <c r="PPE90" s="47"/>
      <c r="PPF90" s="47"/>
      <c r="PPG90" s="65"/>
      <c r="PPH90" s="47"/>
      <c r="PPI90" s="65"/>
      <c r="PPJ90" s="65"/>
      <c r="PPK90" s="47"/>
      <c r="PPL90" s="788"/>
      <c r="PPM90" s="65"/>
      <c r="PPN90" s="65"/>
      <c r="PPO90" s="47"/>
      <c r="PPP90" s="47"/>
      <c r="PPQ90" s="47"/>
      <c r="PPR90" s="47"/>
      <c r="PPS90" s="505"/>
      <c r="PPT90" s="505"/>
      <c r="PPU90" s="140"/>
      <c r="PPV90" s="140"/>
      <c r="PPW90" s="65"/>
      <c r="PPX90" s="65"/>
      <c r="PPY90" s="506"/>
      <c r="PPZ90" s="65"/>
      <c r="PQA90" s="47"/>
      <c r="PQB90" s="47"/>
      <c r="PQC90" s="47"/>
      <c r="PQD90" s="59"/>
      <c r="PQE90" s="506"/>
      <c r="PQF90" s="65"/>
      <c r="PQG90" s="7"/>
      <c r="PQH90" s="100"/>
      <c r="PQI90" s="13"/>
      <c r="PQJ90" s="13"/>
      <c r="PQK90" s="13"/>
      <c r="PQL90" s="13"/>
      <c r="PQM90" s="61"/>
      <c r="PQN90" s="47"/>
      <c r="PQO90" s="47"/>
      <c r="PQP90" s="65"/>
      <c r="PQQ90" s="47"/>
      <c r="PQR90" s="65"/>
      <c r="PQS90" s="65"/>
      <c r="PQT90" s="47"/>
      <c r="PQU90" s="788"/>
      <c r="PQV90" s="65"/>
      <c r="PQW90" s="65"/>
      <c r="PQX90" s="47"/>
      <c r="PQY90" s="47"/>
      <c r="PQZ90" s="47"/>
      <c r="PRA90" s="47"/>
      <c r="PRB90" s="505"/>
      <c r="PRC90" s="505"/>
      <c r="PRD90" s="140"/>
      <c r="PRE90" s="140"/>
      <c r="PRF90" s="65"/>
      <c r="PRG90" s="65"/>
      <c r="PRH90" s="506"/>
      <c r="PRI90" s="65"/>
      <c r="PRJ90" s="47"/>
      <c r="PRK90" s="47"/>
      <c r="PRL90" s="47"/>
      <c r="PRM90" s="59"/>
      <c r="PRN90" s="506"/>
      <c r="PRO90" s="65"/>
      <c r="PRP90" s="7"/>
      <c r="PRQ90" s="100"/>
      <c r="PRR90" s="13"/>
      <c r="PRS90" s="13"/>
      <c r="PRT90" s="13"/>
      <c r="PRU90" s="13"/>
      <c r="PRV90" s="61"/>
      <c r="PRW90" s="47"/>
      <c r="PRX90" s="47"/>
      <c r="PRY90" s="65"/>
      <c r="PRZ90" s="47"/>
      <c r="PSA90" s="65"/>
      <c r="PSB90" s="65"/>
      <c r="PSC90" s="47"/>
      <c r="PSD90" s="788"/>
      <c r="PSE90" s="65"/>
      <c r="PSF90" s="65"/>
      <c r="PSG90" s="47"/>
      <c r="PSH90" s="47"/>
      <c r="PSI90" s="47"/>
      <c r="PSJ90" s="47"/>
      <c r="PSK90" s="505"/>
      <c r="PSL90" s="505"/>
      <c r="PSM90" s="140"/>
      <c r="PSN90" s="140"/>
      <c r="PSO90" s="65"/>
      <c r="PSP90" s="65"/>
      <c r="PSQ90" s="506"/>
      <c r="PSR90" s="65"/>
      <c r="PSS90" s="47"/>
      <c r="PST90" s="47"/>
      <c r="PSU90" s="47"/>
      <c r="PSV90" s="59"/>
      <c r="PSW90" s="506"/>
      <c r="PSX90" s="65"/>
      <c r="PSY90" s="7"/>
      <c r="PSZ90" s="100"/>
      <c r="PTA90" s="13"/>
      <c r="PTB90" s="13"/>
      <c r="PTC90" s="13"/>
      <c r="PTD90" s="13"/>
      <c r="PTE90" s="61"/>
      <c r="PTF90" s="47"/>
      <c r="PTG90" s="47"/>
      <c r="PTH90" s="65"/>
      <c r="PTI90" s="47"/>
      <c r="PTJ90" s="65"/>
      <c r="PTK90" s="65"/>
      <c r="PTL90" s="47"/>
      <c r="PTM90" s="788"/>
      <c r="PTN90" s="65"/>
      <c r="PTO90" s="65"/>
      <c r="PTP90" s="47"/>
      <c r="PTQ90" s="47"/>
      <c r="PTR90" s="47"/>
      <c r="PTS90" s="47"/>
      <c r="PTT90" s="505"/>
      <c r="PTU90" s="505"/>
      <c r="PTV90" s="140"/>
      <c r="PTW90" s="140"/>
      <c r="PTX90" s="65"/>
      <c r="PTY90" s="65"/>
      <c r="PTZ90" s="506"/>
      <c r="PUA90" s="65"/>
      <c r="PUB90" s="47"/>
      <c r="PUC90" s="47"/>
      <c r="PUD90" s="47"/>
      <c r="PUE90" s="59"/>
      <c r="PUF90" s="506"/>
      <c r="PUG90" s="65"/>
      <c r="PUH90" s="7"/>
      <c r="PUI90" s="100"/>
      <c r="PUJ90" s="13"/>
      <c r="PUK90" s="13"/>
      <c r="PUL90" s="13"/>
      <c r="PUM90" s="13"/>
      <c r="PUN90" s="61"/>
      <c r="PUO90" s="47"/>
      <c r="PUP90" s="47"/>
      <c r="PUQ90" s="65"/>
      <c r="PUR90" s="47"/>
      <c r="PUS90" s="65"/>
      <c r="PUT90" s="65"/>
      <c r="PUU90" s="47"/>
      <c r="PUV90" s="788"/>
      <c r="PUW90" s="65"/>
      <c r="PUX90" s="65"/>
      <c r="PUY90" s="47"/>
      <c r="PUZ90" s="47"/>
      <c r="PVA90" s="47"/>
      <c r="PVB90" s="47"/>
      <c r="PVC90" s="505"/>
      <c r="PVD90" s="505"/>
      <c r="PVE90" s="140"/>
      <c r="PVF90" s="140"/>
      <c r="PVG90" s="65"/>
      <c r="PVH90" s="65"/>
      <c r="PVI90" s="506"/>
      <c r="PVJ90" s="65"/>
      <c r="PVK90" s="47"/>
      <c r="PVL90" s="47"/>
      <c r="PVM90" s="47"/>
      <c r="PVN90" s="59"/>
      <c r="PVO90" s="506"/>
      <c r="PVP90" s="65"/>
      <c r="PVQ90" s="7"/>
      <c r="PVR90" s="100"/>
      <c r="PVS90" s="13"/>
      <c r="PVT90" s="13"/>
      <c r="PVU90" s="13"/>
      <c r="PVV90" s="13"/>
      <c r="PVW90" s="61"/>
      <c r="PVX90" s="47"/>
      <c r="PVY90" s="47"/>
      <c r="PVZ90" s="65"/>
      <c r="PWA90" s="47"/>
      <c r="PWB90" s="65"/>
      <c r="PWC90" s="65"/>
      <c r="PWD90" s="47"/>
      <c r="PWE90" s="788"/>
      <c r="PWF90" s="65"/>
      <c r="PWG90" s="65"/>
      <c r="PWH90" s="47"/>
      <c r="PWI90" s="47"/>
      <c r="PWJ90" s="47"/>
      <c r="PWK90" s="47"/>
      <c r="PWL90" s="505"/>
      <c r="PWM90" s="505"/>
      <c r="PWN90" s="140"/>
      <c r="PWO90" s="140"/>
      <c r="PWP90" s="65"/>
      <c r="PWQ90" s="65"/>
      <c r="PWR90" s="506"/>
      <c r="PWS90" s="65"/>
      <c r="PWT90" s="47"/>
      <c r="PWU90" s="47"/>
      <c r="PWV90" s="47"/>
      <c r="PWW90" s="59"/>
      <c r="PWX90" s="506"/>
      <c r="PWY90" s="65"/>
      <c r="PWZ90" s="7"/>
      <c r="PXA90" s="100"/>
      <c r="PXB90" s="13"/>
      <c r="PXC90" s="13"/>
      <c r="PXD90" s="13"/>
      <c r="PXE90" s="13"/>
      <c r="PXF90" s="61"/>
      <c r="PXG90" s="47"/>
      <c r="PXH90" s="47"/>
      <c r="PXI90" s="65"/>
      <c r="PXJ90" s="47"/>
      <c r="PXK90" s="65"/>
      <c r="PXL90" s="65"/>
      <c r="PXM90" s="47"/>
      <c r="PXN90" s="788"/>
      <c r="PXO90" s="65"/>
      <c r="PXP90" s="65"/>
      <c r="PXQ90" s="47"/>
      <c r="PXR90" s="47"/>
      <c r="PXS90" s="47"/>
      <c r="PXT90" s="47"/>
      <c r="PXU90" s="505"/>
      <c r="PXV90" s="505"/>
      <c r="PXW90" s="140"/>
      <c r="PXX90" s="140"/>
      <c r="PXY90" s="65"/>
      <c r="PXZ90" s="65"/>
      <c r="PYA90" s="506"/>
      <c r="PYB90" s="65"/>
      <c r="PYC90" s="47"/>
      <c r="PYD90" s="47"/>
      <c r="PYE90" s="47"/>
      <c r="PYF90" s="59"/>
      <c r="PYG90" s="506"/>
      <c r="PYH90" s="65"/>
      <c r="PYI90" s="7"/>
      <c r="PYJ90" s="100"/>
      <c r="PYK90" s="13"/>
      <c r="PYL90" s="13"/>
      <c r="PYM90" s="13"/>
      <c r="PYN90" s="13"/>
      <c r="PYO90" s="61"/>
      <c r="PYP90" s="47"/>
      <c r="PYQ90" s="47"/>
      <c r="PYR90" s="65"/>
      <c r="PYS90" s="47"/>
      <c r="PYT90" s="65"/>
      <c r="PYU90" s="65"/>
      <c r="PYV90" s="47"/>
      <c r="PYW90" s="788"/>
      <c r="PYX90" s="65"/>
      <c r="PYY90" s="65"/>
      <c r="PYZ90" s="47"/>
      <c r="PZA90" s="47"/>
      <c r="PZB90" s="47"/>
      <c r="PZC90" s="47"/>
      <c r="PZD90" s="505"/>
      <c r="PZE90" s="505"/>
      <c r="PZF90" s="140"/>
      <c r="PZG90" s="140"/>
      <c r="PZH90" s="65"/>
      <c r="PZI90" s="65"/>
      <c r="PZJ90" s="506"/>
      <c r="PZK90" s="65"/>
      <c r="PZL90" s="47"/>
      <c r="PZM90" s="47"/>
      <c r="PZN90" s="47"/>
      <c r="PZO90" s="59"/>
      <c r="PZP90" s="506"/>
      <c r="PZQ90" s="65"/>
      <c r="PZR90" s="7"/>
      <c r="PZS90" s="100"/>
      <c r="PZT90" s="13"/>
      <c r="PZU90" s="13"/>
      <c r="PZV90" s="13"/>
      <c r="PZW90" s="13"/>
      <c r="PZX90" s="61"/>
      <c r="PZY90" s="47"/>
      <c r="PZZ90" s="47"/>
      <c r="QAA90" s="65"/>
      <c r="QAB90" s="47"/>
      <c r="QAC90" s="65"/>
      <c r="QAD90" s="65"/>
      <c r="QAE90" s="47"/>
      <c r="QAF90" s="788"/>
      <c r="QAG90" s="65"/>
      <c r="QAH90" s="65"/>
      <c r="QAI90" s="47"/>
      <c r="QAJ90" s="47"/>
      <c r="QAK90" s="47"/>
      <c r="QAL90" s="47"/>
      <c r="QAM90" s="505"/>
      <c r="QAN90" s="505"/>
      <c r="QAO90" s="140"/>
      <c r="QAP90" s="140"/>
      <c r="QAQ90" s="65"/>
      <c r="QAR90" s="65"/>
      <c r="QAS90" s="506"/>
      <c r="QAT90" s="65"/>
      <c r="QAU90" s="47"/>
      <c r="QAV90" s="47"/>
      <c r="QAW90" s="47"/>
      <c r="QAX90" s="59"/>
      <c r="QAY90" s="506"/>
      <c r="QAZ90" s="65"/>
      <c r="QBA90" s="7"/>
      <c r="QBB90" s="100"/>
      <c r="QBC90" s="13"/>
      <c r="QBD90" s="13"/>
      <c r="QBE90" s="13"/>
      <c r="QBF90" s="13"/>
      <c r="QBG90" s="61"/>
      <c r="QBH90" s="47"/>
      <c r="QBI90" s="47"/>
      <c r="QBJ90" s="65"/>
      <c r="QBK90" s="47"/>
      <c r="QBL90" s="65"/>
      <c r="QBM90" s="65"/>
      <c r="QBN90" s="47"/>
      <c r="QBO90" s="788"/>
      <c r="QBP90" s="65"/>
      <c r="QBQ90" s="65"/>
      <c r="QBR90" s="47"/>
      <c r="QBS90" s="47"/>
      <c r="QBT90" s="47"/>
      <c r="QBU90" s="47"/>
      <c r="QBV90" s="505"/>
      <c r="QBW90" s="505"/>
      <c r="QBX90" s="140"/>
      <c r="QBY90" s="140"/>
      <c r="QBZ90" s="65"/>
      <c r="QCA90" s="65"/>
      <c r="QCB90" s="506"/>
      <c r="QCC90" s="65"/>
      <c r="QCD90" s="47"/>
      <c r="QCE90" s="47"/>
      <c r="QCF90" s="47"/>
      <c r="QCG90" s="59"/>
      <c r="QCH90" s="506"/>
      <c r="QCI90" s="65"/>
      <c r="QCJ90" s="7"/>
      <c r="QCK90" s="100"/>
      <c r="QCL90" s="13"/>
      <c r="QCM90" s="13"/>
      <c r="QCN90" s="13"/>
      <c r="QCO90" s="13"/>
      <c r="QCP90" s="61"/>
      <c r="QCQ90" s="47"/>
      <c r="QCR90" s="47"/>
      <c r="QCS90" s="65"/>
      <c r="QCT90" s="47"/>
      <c r="QCU90" s="65"/>
      <c r="QCV90" s="65"/>
      <c r="QCW90" s="47"/>
      <c r="QCX90" s="788"/>
      <c r="QCY90" s="65"/>
      <c r="QCZ90" s="65"/>
      <c r="QDA90" s="47"/>
      <c r="QDB90" s="47"/>
      <c r="QDC90" s="47"/>
      <c r="QDD90" s="47"/>
      <c r="QDE90" s="505"/>
      <c r="QDF90" s="505"/>
      <c r="QDG90" s="140"/>
      <c r="QDH90" s="140"/>
      <c r="QDI90" s="65"/>
      <c r="QDJ90" s="65"/>
      <c r="QDK90" s="506"/>
      <c r="QDL90" s="65"/>
      <c r="QDM90" s="47"/>
      <c r="QDN90" s="47"/>
      <c r="QDO90" s="47"/>
      <c r="QDP90" s="59"/>
      <c r="QDQ90" s="506"/>
      <c r="QDR90" s="65"/>
      <c r="QDS90" s="7"/>
      <c r="QDT90" s="100"/>
      <c r="QDU90" s="13"/>
      <c r="QDV90" s="13"/>
      <c r="QDW90" s="13"/>
      <c r="QDX90" s="13"/>
      <c r="QDY90" s="61"/>
      <c r="QDZ90" s="47"/>
      <c r="QEA90" s="47"/>
      <c r="QEB90" s="65"/>
      <c r="QEC90" s="47"/>
      <c r="QED90" s="65"/>
      <c r="QEE90" s="65"/>
      <c r="QEF90" s="47"/>
      <c r="QEG90" s="788"/>
      <c r="QEH90" s="65"/>
      <c r="QEI90" s="65"/>
      <c r="QEJ90" s="47"/>
      <c r="QEK90" s="47"/>
      <c r="QEL90" s="47"/>
      <c r="QEM90" s="47"/>
      <c r="QEN90" s="505"/>
      <c r="QEO90" s="505"/>
      <c r="QEP90" s="140"/>
      <c r="QEQ90" s="140"/>
      <c r="QER90" s="65"/>
      <c r="QES90" s="65"/>
      <c r="QET90" s="506"/>
      <c r="QEU90" s="65"/>
      <c r="QEV90" s="47"/>
      <c r="QEW90" s="47"/>
      <c r="QEX90" s="47"/>
      <c r="QEY90" s="59"/>
      <c r="QEZ90" s="506"/>
      <c r="QFA90" s="65"/>
      <c r="QFB90" s="7"/>
      <c r="QFC90" s="100"/>
      <c r="QFD90" s="13"/>
      <c r="QFE90" s="13"/>
      <c r="QFF90" s="13"/>
      <c r="QFG90" s="13"/>
      <c r="QFH90" s="61"/>
      <c r="QFI90" s="47"/>
      <c r="QFJ90" s="47"/>
      <c r="QFK90" s="65"/>
      <c r="QFL90" s="47"/>
      <c r="QFM90" s="65"/>
      <c r="QFN90" s="65"/>
      <c r="QFO90" s="47"/>
      <c r="QFP90" s="788"/>
      <c r="QFQ90" s="65"/>
      <c r="QFR90" s="65"/>
      <c r="QFS90" s="47"/>
      <c r="QFT90" s="47"/>
      <c r="QFU90" s="47"/>
      <c r="QFV90" s="47"/>
      <c r="QFW90" s="505"/>
      <c r="QFX90" s="505"/>
      <c r="QFY90" s="140"/>
      <c r="QFZ90" s="140"/>
      <c r="QGA90" s="65"/>
      <c r="QGB90" s="65"/>
      <c r="QGC90" s="506"/>
      <c r="QGD90" s="65"/>
      <c r="QGE90" s="47"/>
      <c r="QGF90" s="47"/>
      <c r="QGG90" s="47"/>
      <c r="QGH90" s="59"/>
      <c r="QGI90" s="506"/>
      <c r="QGJ90" s="65"/>
      <c r="QGK90" s="7"/>
      <c r="QGL90" s="100"/>
      <c r="QGM90" s="13"/>
      <c r="QGN90" s="13"/>
      <c r="QGO90" s="13"/>
      <c r="QGP90" s="13"/>
      <c r="QGQ90" s="61"/>
      <c r="QGR90" s="47"/>
      <c r="QGS90" s="47"/>
      <c r="QGT90" s="65"/>
      <c r="QGU90" s="47"/>
      <c r="QGV90" s="65"/>
      <c r="QGW90" s="65"/>
      <c r="QGX90" s="47"/>
      <c r="QGY90" s="788"/>
      <c r="QGZ90" s="65"/>
      <c r="QHA90" s="65"/>
      <c r="QHB90" s="47"/>
      <c r="QHC90" s="47"/>
      <c r="QHD90" s="47"/>
      <c r="QHE90" s="47"/>
      <c r="QHF90" s="505"/>
      <c r="QHG90" s="505"/>
      <c r="QHH90" s="140"/>
      <c r="QHI90" s="140"/>
      <c r="QHJ90" s="65"/>
      <c r="QHK90" s="65"/>
      <c r="QHL90" s="506"/>
      <c r="QHM90" s="65"/>
      <c r="QHN90" s="47"/>
      <c r="QHO90" s="47"/>
      <c r="QHP90" s="47"/>
      <c r="QHQ90" s="59"/>
      <c r="QHR90" s="506"/>
      <c r="QHS90" s="65"/>
      <c r="QHT90" s="7"/>
      <c r="QHU90" s="100"/>
      <c r="QHV90" s="13"/>
      <c r="QHW90" s="13"/>
      <c r="QHX90" s="13"/>
      <c r="QHY90" s="13"/>
      <c r="QHZ90" s="61"/>
      <c r="QIA90" s="47"/>
      <c r="QIB90" s="47"/>
      <c r="QIC90" s="65"/>
      <c r="QID90" s="47"/>
      <c r="QIE90" s="65"/>
      <c r="QIF90" s="65"/>
      <c r="QIG90" s="47"/>
      <c r="QIH90" s="788"/>
      <c r="QII90" s="65"/>
      <c r="QIJ90" s="65"/>
      <c r="QIK90" s="47"/>
      <c r="QIL90" s="47"/>
      <c r="QIM90" s="47"/>
      <c r="QIN90" s="47"/>
      <c r="QIO90" s="505"/>
      <c r="QIP90" s="505"/>
      <c r="QIQ90" s="140"/>
      <c r="QIR90" s="140"/>
      <c r="QIS90" s="65"/>
      <c r="QIT90" s="65"/>
      <c r="QIU90" s="506"/>
      <c r="QIV90" s="65"/>
      <c r="QIW90" s="47"/>
      <c r="QIX90" s="47"/>
      <c r="QIY90" s="47"/>
      <c r="QIZ90" s="59"/>
      <c r="QJA90" s="506"/>
      <c r="QJB90" s="65"/>
      <c r="QJC90" s="7"/>
      <c r="QJD90" s="100"/>
      <c r="QJE90" s="13"/>
      <c r="QJF90" s="13"/>
      <c r="QJG90" s="13"/>
      <c r="QJH90" s="13"/>
      <c r="QJI90" s="61"/>
      <c r="QJJ90" s="47"/>
      <c r="QJK90" s="47"/>
      <c r="QJL90" s="65"/>
      <c r="QJM90" s="47"/>
      <c r="QJN90" s="65"/>
      <c r="QJO90" s="65"/>
      <c r="QJP90" s="47"/>
      <c r="QJQ90" s="788"/>
      <c r="QJR90" s="65"/>
      <c r="QJS90" s="65"/>
      <c r="QJT90" s="47"/>
      <c r="QJU90" s="47"/>
      <c r="QJV90" s="47"/>
      <c r="QJW90" s="47"/>
      <c r="QJX90" s="505"/>
      <c r="QJY90" s="505"/>
      <c r="QJZ90" s="140"/>
      <c r="QKA90" s="140"/>
      <c r="QKB90" s="65"/>
      <c r="QKC90" s="65"/>
      <c r="QKD90" s="506"/>
      <c r="QKE90" s="65"/>
      <c r="QKF90" s="47"/>
      <c r="QKG90" s="47"/>
      <c r="QKH90" s="47"/>
      <c r="QKI90" s="59"/>
      <c r="QKJ90" s="506"/>
      <c r="QKK90" s="65"/>
      <c r="QKL90" s="7"/>
      <c r="QKM90" s="100"/>
      <c r="QKN90" s="13"/>
      <c r="QKO90" s="13"/>
      <c r="QKP90" s="13"/>
      <c r="QKQ90" s="13"/>
      <c r="QKR90" s="61"/>
      <c r="QKS90" s="47"/>
      <c r="QKT90" s="47"/>
      <c r="QKU90" s="65"/>
      <c r="QKV90" s="47"/>
      <c r="QKW90" s="65"/>
      <c r="QKX90" s="65"/>
      <c r="QKY90" s="47"/>
      <c r="QKZ90" s="788"/>
      <c r="QLA90" s="65"/>
      <c r="QLB90" s="65"/>
      <c r="QLC90" s="47"/>
      <c r="QLD90" s="47"/>
      <c r="QLE90" s="47"/>
      <c r="QLF90" s="47"/>
      <c r="QLG90" s="505"/>
      <c r="QLH90" s="505"/>
      <c r="QLI90" s="140"/>
      <c r="QLJ90" s="140"/>
      <c r="QLK90" s="65"/>
      <c r="QLL90" s="65"/>
      <c r="QLM90" s="506"/>
      <c r="QLN90" s="65"/>
      <c r="QLO90" s="47"/>
      <c r="QLP90" s="47"/>
      <c r="QLQ90" s="47"/>
      <c r="QLR90" s="59"/>
      <c r="QLS90" s="506"/>
      <c r="QLT90" s="65"/>
      <c r="QLU90" s="7"/>
      <c r="QLV90" s="100"/>
      <c r="QLW90" s="13"/>
      <c r="QLX90" s="13"/>
      <c r="QLY90" s="13"/>
      <c r="QLZ90" s="13"/>
      <c r="QMA90" s="61"/>
      <c r="QMB90" s="47"/>
      <c r="QMC90" s="47"/>
      <c r="QMD90" s="65"/>
      <c r="QME90" s="47"/>
      <c r="QMF90" s="65"/>
      <c r="QMG90" s="65"/>
      <c r="QMH90" s="47"/>
      <c r="QMI90" s="788"/>
      <c r="QMJ90" s="65"/>
      <c r="QMK90" s="65"/>
      <c r="QML90" s="47"/>
      <c r="QMM90" s="47"/>
      <c r="QMN90" s="47"/>
      <c r="QMO90" s="47"/>
      <c r="QMP90" s="505"/>
      <c r="QMQ90" s="505"/>
      <c r="QMR90" s="140"/>
      <c r="QMS90" s="140"/>
      <c r="QMT90" s="65"/>
      <c r="QMU90" s="65"/>
      <c r="QMV90" s="506"/>
      <c r="QMW90" s="65"/>
      <c r="QMX90" s="47"/>
      <c r="QMY90" s="47"/>
      <c r="QMZ90" s="47"/>
      <c r="QNA90" s="59"/>
      <c r="QNB90" s="506"/>
      <c r="QNC90" s="65"/>
      <c r="QND90" s="7"/>
      <c r="QNE90" s="100"/>
      <c r="QNF90" s="13"/>
      <c r="QNG90" s="13"/>
      <c r="QNH90" s="13"/>
      <c r="QNI90" s="13"/>
      <c r="QNJ90" s="61"/>
      <c r="QNK90" s="47"/>
      <c r="QNL90" s="47"/>
      <c r="QNM90" s="65"/>
      <c r="QNN90" s="47"/>
      <c r="QNO90" s="65"/>
      <c r="QNP90" s="65"/>
      <c r="QNQ90" s="47"/>
      <c r="QNR90" s="788"/>
      <c r="QNS90" s="65"/>
      <c r="QNT90" s="65"/>
      <c r="QNU90" s="47"/>
      <c r="QNV90" s="47"/>
      <c r="QNW90" s="47"/>
      <c r="QNX90" s="47"/>
      <c r="QNY90" s="505"/>
      <c r="QNZ90" s="505"/>
      <c r="QOA90" s="140"/>
      <c r="QOB90" s="140"/>
      <c r="QOC90" s="65"/>
      <c r="QOD90" s="65"/>
      <c r="QOE90" s="506"/>
      <c r="QOF90" s="65"/>
      <c r="QOG90" s="47"/>
      <c r="QOH90" s="47"/>
      <c r="QOI90" s="47"/>
      <c r="QOJ90" s="59"/>
      <c r="QOK90" s="506"/>
      <c r="QOL90" s="65"/>
      <c r="QOM90" s="7"/>
      <c r="QON90" s="100"/>
      <c r="QOO90" s="13"/>
      <c r="QOP90" s="13"/>
      <c r="QOQ90" s="13"/>
      <c r="QOR90" s="13"/>
      <c r="QOS90" s="61"/>
      <c r="QOT90" s="47"/>
      <c r="QOU90" s="47"/>
      <c r="QOV90" s="65"/>
      <c r="QOW90" s="47"/>
      <c r="QOX90" s="65"/>
      <c r="QOY90" s="65"/>
      <c r="QOZ90" s="47"/>
      <c r="QPA90" s="788"/>
      <c r="QPB90" s="65"/>
      <c r="QPC90" s="65"/>
      <c r="QPD90" s="47"/>
      <c r="QPE90" s="47"/>
      <c r="QPF90" s="47"/>
      <c r="QPG90" s="47"/>
      <c r="QPH90" s="505"/>
      <c r="QPI90" s="505"/>
      <c r="QPJ90" s="140"/>
      <c r="QPK90" s="140"/>
      <c r="QPL90" s="65"/>
      <c r="QPM90" s="65"/>
      <c r="QPN90" s="506"/>
      <c r="QPO90" s="65"/>
      <c r="QPP90" s="47"/>
      <c r="QPQ90" s="47"/>
      <c r="QPR90" s="47"/>
      <c r="QPS90" s="59"/>
      <c r="QPT90" s="506"/>
      <c r="QPU90" s="65"/>
      <c r="QPV90" s="7"/>
      <c r="QPW90" s="100"/>
      <c r="QPX90" s="13"/>
      <c r="QPY90" s="13"/>
      <c r="QPZ90" s="13"/>
      <c r="QQA90" s="13"/>
      <c r="QQB90" s="61"/>
      <c r="QQC90" s="47"/>
      <c r="QQD90" s="47"/>
      <c r="QQE90" s="65"/>
      <c r="QQF90" s="47"/>
      <c r="QQG90" s="65"/>
      <c r="QQH90" s="65"/>
      <c r="QQI90" s="47"/>
      <c r="QQJ90" s="788"/>
      <c r="QQK90" s="65"/>
      <c r="QQL90" s="65"/>
      <c r="QQM90" s="47"/>
      <c r="QQN90" s="47"/>
      <c r="QQO90" s="47"/>
      <c r="QQP90" s="47"/>
      <c r="QQQ90" s="505"/>
      <c r="QQR90" s="505"/>
      <c r="QQS90" s="140"/>
      <c r="QQT90" s="140"/>
      <c r="QQU90" s="65"/>
      <c r="QQV90" s="65"/>
      <c r="QQW90" s="506"/>
      <c r="QQX90" s="65"/>
      <c r="QQY90" s="47"/>
      <c r="QQZ90" s="47"/>
      <c r="QRA90" s="47"/>
      <c r="QRB90" s="59"/>
      <c r="QRC90" s="506"/>
      <c r="QRD90" s="65"/>
      <c r="QRE90" s="7"/>
      <c r="QRF90" s="100"/>
      <c r="QRG90" s="13"/>
      <c r="QRH90" s="13"/>
      <c r="QRI90" s="13"/>
      <c r="QRJ90" s="13"/>
      <c r="QRK90" s="61"/>
      <c r="QRL90" s="47"/>
      <c r="QRM90" s="47"/>
      <c r="QRN90" s="65"/>
      <c r="QRO90" s="47"/>
      <c r="QRP90" s="65"/>
      <c r="QRQ90" s="65"/>
      <c r="QRR90" s="47"/>
      <c r="QRS90" s="788"/>
      <c r="QRT90" s="65"/>
      <c r="QRU90" s="65"/>
      <c r="QRV90" s="47"/>
      <c r="QRW90" s="47"/>
      <c r="QRX90" s="47"/>
      <c r="QRY90" s="47"/>
      <c r="QRZ90" s="505"/>
      <c r="QSA90" s="505"/>
      <c r="QSB90" s="140"/>
      <c r="QSC90" s="140"/>
      <c r="QSD90" s="65"/>
      <c r="QSE90" s="65"/>
      <c r="QSF90" s="506"/>
      <c r="QSG90" s="65"/>
      <c r="QSH90" s="47"/>
      <c r="QSI90" s="47"/>
      <c r="QSJ90" s="47"/>
      <c r="QSK90" s="59"/>
      <c r="QSL90" s="506"/>
      <c r="QSM90" s="65"/>
      <c r="QSN90" s="7"/>
      <c r="QSO90" s="100"/>
      <c r="QSP90" s="13"/>
      <c r="QSQ90" s="13"/>
      <c r="QSR90" s="13"/>
      <c r="QSS90" s="13"/>
      <c r="QST90" s="61"/>
      <c r="QSU90" s="47"/>
      <c r="QSV90" s="47"/>
      <c r="QSW90" s="65"/>
      <c r="QSX90" s="47"/>
      <c r="QSY90" s="65"/>
      <c r="QSZ90" s="65"/>
      <c r="QTA90" s="47"/>
      <c r="QTB90" s="788"/>
      <c r="QTC90" s="65"/>
      <c r="QTD90" s="65"/>
      <c r="QTE90" s="47"/>
      <c r="QTF90" s="47"/>
      <c r="QTG90" s="47"/>
      <c r="QTH90" s="47"/>
      <c r="QTI90" s="505"/>
      <c r="QTJ90" s="505"/>
      <c r="QTK90" s="140"/>
      <c r="QTL90" s="140"/>
      <c r="QTM90" s="65"/>
      <c r="QTN90" s="65"/>
      <c r="QTO90" s="506"/>
      <c r="QTP90" s="65"/>
      <c r="QTQ90" s="47"/>
      <c r="QTR90" s="47"/>
      <c r="QTS90" s="47"/>
      <c r="QTT90" s="59"/>
      <c r="QTU90" s="506"/>
      <c r="QTV90" s="65"/>
      <c r="QTW90" s="7"/>
      <c r="QTX90" s="100"/>
      <c r="QTY90" s="13"/>
      <c r="QTZ90" s="13"/>
      <c r="QUA90" s="13"/>
      <c r="QUB90" s="13"/>
      <c r="QUC90" s="61"/>
      <c r="QUD90" s="47"/>
      <c r="QUE90" s="47"/>
      <c r="QUF90" s="65"/>
      <c r="QUG90" s="47"/>
      <c r="QUH90" s="65"/>
      <c r="QUI90" s="65"/>
      <c r="QUJ90" s="47"/>
      <c r="QUK90" s="788"/>
      <c r="QUL90" s="65"/>
      <c r="QUM90" s="65"/>
      <c r="QUN90" s="47"/>
      <c r="QUO90" s="47"/>
      <c r="QUP90" s="47"/>
      <c r="QUQ90" s="47"/>
      <c r="QUR90" s="505"/>
      <c r="QUS90" s="505"/>
      <c r="QUT90" s="140"/>
      <c r="QUU90" s="140"/>
      <c r="QUV90" s="65"/>
      <c r="QUW90" s="65"/>
      <c r="QUX90" s="506"/>
      <c r="QUY90" s="65"/>
      <c r="QUZ90" s="47"/>
      <c r="QVA90" s="47"/>
      <c r="QVB90" s="47"/>
      <c r="QVC90" s="59"/>
      <c r="QVD90" s="506"/>
      <c r="QVE90" s="65"/>
      <c r="QVF90" s="7"/>
      <c r="QVG90" s="100"/>
      <c r="QVH90" s="13"/>
      <c r="QVI90" s="13"/>
      <c r="QVJ90" s="13"/>
      <c r="QVK90" s="13"/>
      <c r="QVL90" s="61"/>
      <c r="QVM90" s="47"/>
      <c r="QVN90" s="47"/>
      <c r="QVO90" s="65"/>
      <c r="QVP90" s="47"/>
      <c r="QVQ90" s="65"/>
      <c r="QVR90" s="65"/>
      <c r="QVS90" s="47"/>
      <c r="QVT90" s="788"/>
      <c r="QVU90" s="65"/>
      <c r="QVV90" s="65"/>
      <c r="QVW90" s="47"/>
      <c r="QVX90" s="47"/>
      <c r="QVY90" s="47"/>
      <c r="QVZ90" s="47"/>
      <c r="QWA90" s="505"/>
      <c r="QWB90" s="505"/>
      <c r="QWC90" s="140"/>
      <c r="QWD90" s="140"/>
      <c r="QWE90" s="65"/>
      <c r="QWF90" s="65"/>
      <c r="QWG90" s="506"/>
      <c r="QWH90" s="65"/>
      <c r="QWI90" s="47"/>
      <c r="QWJ90" s="47"/>
      <c r="QWK90" s="47"/>
      <c r="QWL90" s="59"/>
      <c r="QWM90" s="506"/>
      <c r="QWN90" s="65"/>
      <c r="QWO90" s="7"/>
      <c r="QWP90" s="100"/>
      <c r="QWQ90" s="13"/>
      <c r="QWR90" s="13"/>
      <c r="QWS90" s="13"/>
      <c r="QWT90" s="13"/>
      <c r="QWU90" s="61"/>
      <c r="QWV90" s="47"/>
      <c r="QWW90" s="47"/>
      <c r="QWX90" s="65"/>
      <c r="QWY90" s="47"/>
      <c r="QWZ90" s="65"/>
      <c r="QXA90" s="65"/>
      <c r="QXB90" s="47"/>
      <c r="QXC90" s="788"/>
      <c r="QXD90" s="65"/>
      <c r="QXE90" s="65"/>
      <c r="QXF90" s="47"/>
      <c r="QXG90" s="47"/>
      <c r="QXH90" s="47"/>
      <c r="QXI90" s="47"/>
      <c r="QXJ90" s="505"/>
      <c r="QXK90" s="505"/>
      <c r="QXL90" s="140"/>
      <c r="QXM90" s="140"/>
      <c r="QXN90" s="65"/>
      <c r="QXO90" s="65"/>
      <c r="QXP90" s="506"/>
      <c r="QXQ90" s="65"/>
      <c r="QXR90" s="47"/>
      <c r="QXS90" s="47"/>
      <c r="QXT90" s="47"/>
      <c r="QXU90" s="59"/>
      <c r="QXV90" s="506"/>
      <c r="QXW90" s="65"/>
      <c r="QXX90" s="7"/>
      <c r="QXY90" s="100"/>
      <c r="QXZ90" s="13"/>
      <c r="QYA90" s="13"/>
      <c r="QYB90" s="13"/>
      <c r="QYC90" s="13"/>
      <c r="QYD90" s="61"/>
      <c r="QYE90" s="47"/>
      <c r="QYF90" s="47"/>
      <c r="QYG90" s="65"/>
      <c r="QYH90" s="47"/>
      <c r="QYI90" s="65"/>
      <c r="QYJ90" s="65"/>
      <c r="QYK90" s="47"/>
      <c r="QYL90" s="788"/>
      <c r="QYM90" s="65"/>
      <c r="QYN90" s="65"/>
      <c r="QYO90" s="47"/>
      <c r="QYP90" s="47"/>
      <c r="QYQ90" s="47"/>
      <c r="QYR90" s="47"/>
      <c r="QYS90" s="505"/>
      <c r="QYT90" s="505"/>
      <c r="QYU90" s="140"/>
      <c r="QYV90" s="140"/>
      <c r="QYW90" s="65"/>
      <c r="QYX90" s="65"/>
      <c r="QYY90" s="506"/>
      <c r="QYZ90" s="65"/>
      <c r="QZA90" s="47"/>
      <c r="QZB90" s="47"/>
      <c r="QZC90" s="47"/>
      <c r="QZD90" s="59"/>
      <c r="QZE90" s="506"/>
      <c r="QZF90" s="65"/>
      <c r="QZG90" s="7"/>
      <c r="QZH90" s="100"/>
      <c r="QZI90" s="13"/>
      <c r="QZJ90" s="13"/>
      <c r="QZK90" s="13"/>
      <c r="QZL90" s="13"/>
      <c r="QZM90" s="61"/>
      <c r="QZN90" s="47"/>
      <c r="QZO90" s="47"/>
      <c r="QZP90" s="65"/>
      <c r="QZQ90" s="47"/>
      <c r="QZR90" s="65"/>
      <c r="QZS90" s="65"/>
      <c r="QZT90" s="47"/>
      <c r="QZU90" s="788"/>
      <c r="QZV90" s="65"/>
      <c r="QZW90" s="65"/>
      <c r="QZX90" s="47"/>
      <c r="QZY90" s="47"/>
      <c r="QZZ90" s="47"/>
      <c r="RAA90" s="47"/>
      <c r="RAB90" s="505"/>
      <c r="RAC90" s="505"/>
      <c r="RAD90" s="140"/>
      <c r="RAE90" s="140"/>
      <c r="RAF90" s="65"/>
      <c r="RAG90" s="65"/>
      <c r="RAH90" s="506"/>
      <c r="RAI90" s="65"/>
      <c r="RAJ90" s="47"/>
      <c r="RAK90" s="47"/>
      <c r="RAL90" s="47"/>
      <c r="RAM90" s="59"/>
      <c r="RAN90" s="506"/>
      <c r="RAO90" s="65"/>
      <c r="RAP90" s="7"/>
      <c r="RAQ90" s="100"/>
      <c r="RAR90" s="13"/>
      <c r="RAS90" s="13"/>
      <c r="RAT90" s="13"/>
      <c r="RAU90" s="13"/>
      <c r="RAV90" s="61"/>
      <c r="RAW90" s="47"/>
      <c r="RAX90" s="47"/>
      <c r="RAY90" s="65"/>
      <c r="RAZ90" s="47"/>
      <c r="RBA90" s="65"/>
      <c r="RBB90" s="65"/>
      <c r="RBC90" s="47"/>
      <c r="RBD90" s="788"/>
      <c r="RBE90" s="65"/>
      <c r="RBF90" s="65"/>
      <c r="RBG90" s="47"/>
      <c r="RBH90" s="47"/>
      <c r="RBI90" s="47"/>
      <c r="RBJ90" s="47"/>
      <c r="RBK90" s="505"/>
      <c r="RBL90" s="505"/>
      <c r="RBM90" s="140"/>
      <c r="RBN90" s="140"/>
      <c r="RBO90" s="65"/>
      <c r="RBP90" s="65"/>
      <c r="RBQ90" s="506"/>
      <c r="RBR90" s="65"/>
      <c r="RBS90" s="47"/>
      <c r="RBT90" s="47"/>
      <c r="RBU90" s="47"/>
      <c r="RBV90" s="59"/>
      <c r="RBW90" s="506"/>
      <c r="RBX90" s="65"/>
      <c r="RBY90" s="7"/>
      <c r="RBZ90" s="100"/>
      <c r="RCA90" s="13"/>
      <c r="RCB90" s="13"/>
      <c r="RCC90" s="13"/>
      <c r="RCD90" s="13"/>
      <c r="RCE90" s="61"/>
      <c r="RCF90" s="47"/>
      <c r="RCG90" s="47"/>
      <c r="RCH90" s="65"/>
      <c r="RCI90" s="47"/>
      <c r="RCJ90" s="65"/>
      <c r="RCK90" s="65"/>
      <c r="RCL90" s="47"/>
      <c r="RCM90" s="788"/>
      <c r="RCN90" s="65"/>
      <c r="RCO90" s="65"/>
      <c r="RCP90" s="47"/>
      <c r="RCQ90" s="47"/>
      <c r="RCR90" s="47"/>
      <c r="RCS90" s="47"/>
      <c r="RCT90" s="505"/>
      <c r="RCU90" s="505"/>
      <c r="RCV90" s="140"/>
      <c r="RCW90" s="140"/>
      <c r="RCX90" s="65"/>
      <c r="RCY90" s="65"/>
      <c r="RCZ90" s="506"/>
      <c r="RDA90" s="65"/>
      <c r="RDB90" s="47"/>
      <c r="RDC90" s="47"/>
      <c r="RDD90" s="47"/>
      <c r="RDE90" s="59"/>
      <c r="RDF90" s="506"/>
      <c r="RDG90" s="65"/>
      <c r="RDH90" s="7"/>
      <c r="RDI90" s="100"/>
      <c r="RDJ90" s="13"/>
      <c r="RDK90" s="13"/>
      <c r="RDL90" s="13"/>
      <c r="RDM90" s="13"/>
      <c r="RDN90" s="61"/>
      <c r="RDO90" s="47"/>
      <c r="RDP90" s="47"/>
      <c r="RDQ90" s="65"/>
      <c r="RDR90" s="47"/>
      <c r="RDS90" s="65"/>
      <c r="RDT90" s="65"/>
      <c r="RDU90" s="47"/>
      <c r="RDV90" s="788"/>
      <c r="RDW90" s="65"/>
      <c r="RDX90" s="65"/>
      <c r="RDY90" s="47"/>
      <c r="RDZ90" s="47"/>
      <c r="REA90" s="47"/>
      <c r="REB90" s="47"/>
      <c r="REC90" s="505"/>
      <c r="RED90" s="505"/>
      <c r="REE90" s="140"/>
      <c r="REF90" s="140"/>
      <c r="REG90" s="65"/>
      <c r="REH90" s="65"/>
      <c r="REI90" s="506"/>
      <c r="REJ90" s="65"/>
      <c r="REK90" s="47"/>
      <c r="REL90" s="47"/>
      <c r="REM90" s="47"/>
      <c r="REN90" s="59"/>
      <c r="REO90" s="506"/>
      <c r="REP90" s="65"/>
      <c r="REQ90" s="7"/>
      <c r="RER90" s="100"/>
      <c r="RES90" s="13"/>
      <c r="RET90" s="13"/>
      <c r="REU90" s="13"/>
      <c r="REV90" s="13"/>
      <c r="REW90" s="61"/>
      <c r="REX90" s="47"/>
      <c r="REY90" s="47"/>
      <c r="REZ90" s="65"/>
      <c r="RFA90" s="47"/>
      <c r="RFB90" s="65"/>
      <c r="RFC90" s="65"/>
      <c r="RFD90" s="47"/>
      <c r="RFE90" s="788"/>
      <c r="RFF90" s="65"/>
      <c r="RFG90" s="65"/>
      <c r="RFH90" s="47"/>
      <c r="RFI90" s="47"/>
      <c r="RFJ90" s="47"/>
      <c r="RFK90" s="47"/>
      <c r="RFL90" s="505"/>
      <c r="RFM90" s="505"/>
      <c r="RFN90" s="140"/>
      <c r="RFO90" s="140"/>
      <c r="RFP90" s="65"/>
      <c r="RFQ90" s="65"/>
      <c r="RFR90" s="506"/>
      <c r="RFS90" s="65"/>
      <c r="RFT90" s="47"/>
      <c r="RFU90" s="47"/>
      <c r="RFV90" s="47"/>
      <c r="RFW90" s="59"/>
      <c r="RFX90" s="506"/>
      <c r="RFY90" s="65"/>
      <c r="RFZ90" s="7"/>
      <c r="RGA90" s="100"/>
      <c r="RGB90" s="13"/>
      <c r="RGC90" s="13"/>
      <c r="RGD90" s="13"/>
      <c r="RGE90" s="13"/>
      <c r="RGF90" s="61"/>
      <c r="RGG90" s="47"/>
      <c r="RGH90" s="47"/>
      <c r="RGI90" s="65"/>
      <c r="RGJ90" s="47"/>
      <c r="RGK90" s="65"/>
      <c r="RGL90" s="65"/>
      <c r="RGM90" s="47"/>
      <c r="RGN90" s="788"/>
      <c r="RGO90" s="65"/>
      <c r="RGP90" s="65"/>
      <c r="RGQ90" s="47"/>
      <c r="RGR90" s="47"/>
      <c r="RGS90" s="47"/>
      <c r="RGT90" s="47"/>
      <c r="RGU90" s="505"/>
      <c r="RGV90" s="505"/>
      <c r="RGW90" s="140"/>
      <c r="RGX90" s="140"/>
      <c r="RGY90" s="65"/>
      <c r="RGZ90" s="65"/>
      <c r="RHA90" s="506"/>
      <c r="RHB90" s="65"/>
      <c r="RHC90" s="47"/>
      <c r="RHD90" s="47"/>
      <c r="RHE90" s="47"/>
      <c r="RHF90" s="59"/>
      <c r="RHG90" s="506"/>
      <c r="RHH90" s="65"/>
      <c r="RHI90" s="7"/>
      <c r="RHJ90" s="100"/>
      <c r="RHK90" s="13"/>
      <c r="RHL90" s="13"/>
      <c r="RHM90" s="13"/>
      <c r="RHN90" s="13"/>
      <c r="RHO90" s="61"/>
      <c r="RHP90" s="47"/>
      <c r="RHQ90" s="47"/>
      <c r="RHR90" s="65"/>
      <c r="RHS90" s="47"/>
      <c r="RHT90" s="65"/>
      <c r="RHU90" s="65"/>
      <c r="RHV90" s="47"/>
      <c r="RHW90" s="788"/>
      <c r="RHX90" s="65"/>
      <c r="RHY90" s="65"/>
      <c r="RHZ90" s="47"/>
      <c r="RIA90" s="47"/>
      <c r="RIB90" s="47"/>
      <c r="RIC90" s="47"/>
      <c r="RID90" s="505"/>
      <c r="RIE90" s="505"/>
      <c r="RIF90" s="140"/>
      <c r="RIG90" s="140"/>
      <c r="RIH90" s="65"/>
      <c r="RII90" s="65"/>
      <c r="RIJ90" s="506"/>
      <c r="RIK90" s="65"/>
      <c r="RIL90" s="47"/>
      <c r="RIM90" s="47"/>
      <c r="RIN90" s="47"/>
      <c r="RIO90" s="59"/>
      <c r="RIP90" s="506"/>
      <c r="RIQ90" s="65"/>
      <c r="RIR90" s="7"/>
      <c r="RIS90" s="100"/>
      <c r="RIT90" s="13"/>
      <c r="RIU90" s="13"/>
      <c r="RIV90" s="13"/>
      <c r="RIW90" s="13"/>
      <c r="RIX90" s="61"/>
      <c r="RIY90" s="47"/>
      <c r="RIZ90" s="47"/>
      <c r="RJA90" s="65"/>
      <c r="RJB90" s="47"/>
      <c r="RJC90" s="65"/>
      <c r="RJD90" s="65"/>
      <c r="RJE90" s="47"/>
      <c r="RJF90" s="788"/>
      <c r="RJG90" s="65"/>
      <c r="RJH90" s="65"/>
      <c r="RJI90" s="47"/>
      <c r="RJJ90" s="47"/>
      <c r="RJK90" s="47"/>
      <c r="RJL90" s="47"/>
      <c r="RJM90" s="505"/>
      <c r="RJN90" s="505"/>
      <c r="RJO90" s="140"/>
      <c r="RJP90" s="140"/>
      <c r="RJQ90" s="65"/>
      <c r="RJR90" s="65"/>
      <c r="RJS90" s="506"/>
      <c r="RJT90" s="65"/>
      <c r="RJU90" s="47"/>
      <c r="RJV90" s="47"/>
      <c r="RJW90" s="47"/>
      <c r="RJX90" s="59"/>
      <c r="RJY90" s="506"/>
      <c r="RJZ90" s="65"/>
      <c r="RKA90" s="7"/>
      <c r="RKB90" s="100"/>
      <c r="RKC90" s="13"/>
      <c r="RKD90" s="13"/>
      <c r="RKE90" s="13"/>
      <c r="RKF90" s="13"/>
      <c r="RKG90" s="61"/>
      <c r="RKH90" s="47"/>
      <c r="RKI90" s="47"/>
      <c r="RKJ90" s="65"/>
      <c r="RKK90" s="47"/>
      <c r="RKL90" s="65"/>
      <c r="RKM90" s="65"/>
      <c r="RKN90" s="47"/>
      <c r="RKO90" s="788"/>
      <c r="RKP90" s="65"/>
      <c r="RKQ90" s="65"/>
      <c r="RKR90" s="47"/>
      <c r="RKS90" s="47"/>
      <c r="RKT90" s="47"/>
      <c r="RKU90" s="47"/>
      <c r="RKV90" s="505"/>
      <c r="RKW90" s="505"/>
      <c r="RKX90" s="140"/>
      <c r="RKY90" s="140"/>
      <c r="RKZ90" s="65"/>
      <c r="RLA90" s="65"/>
      <c r="RLB90" s="506"/>
      <c r="RLC90" s="65"/>
      <c r="RLD90" s="47"/>
      <c r="RLE90" s="47"/>
      <c r="RLF90" s="47"/>
      <c r="RLG90" s="59"/>
      <c r="RLH90" s="506"/>
      <c r="RLI90" s="65"/>
      <c r="RLJ90" s="7"/>
      <c r="RLK90" s="100"/>
      <c r="RLL90" s="13"/>
      <c r="RLM90" s="13"/>
      <c r="RLN90" s="13"/>
      <c r="RLO90" s="13"/>
      <c r="RLP90" s="61"/>
      <c r="RLQ90" s="47"/>
      <c r="RLR90" s="47"/>
      <c r="RLS90" s="65"/>
      <c r="RLT90" s="47"/>
      <c r="RLU90" s="65"/>
      <c r="RLV90" s="65"/>
      <c r="RLW90" s="47"/>
      <c r="RLX90" s="788"/>
      <c r="RLY90" s="65"/>
      <c r="RLZ90" s="65"/>
      <c r="RMA90" s="47"/>
      <c r="RMB90" s="47"/>
      <c r="RMC90" s="47"/>
      <c r="RMD90" s="47"/>
      <c r="RME90" s="505"/>
      <c r="RMF90" s="505"/>
      <c r="RMG90" s="140"/>
      <c r="RMH90" s="140"/>
      <c r="RMI90" s="65"/>
      <c r="RMJ90" s="65"/>
      <c r="RMK90" s="506"/>
      <c r="RML90" s="65"/>
      <c r="RMM90" s="47"/>
      <c r="RMN90" s="47"/>
      <c r="RMO90" s="47"/>
      <c r="RMP90" s="59"/>
      <c r="RMQ90" s="506"/>
      <c r="RMR90" s="65"/>
      <c r="RMS90" s="7"/>
      <c r="RMT90" s="100"/>
      <c r="RMU90" s="13"/>
      <c r="RMV90" s="13"/>
      <c r="RMW90" s="13"/>
      <c r="RMX90" s="13"/>
      <c r="RMY90" s="61"/>
      <c r="RMZ90" s="47"/>
      <c r="RNA90" s="47"/>
      <c r="RNB90" s="65"/>
      <c r="RNC90" s="47"/>
      <c r="RND90" s="65"/>
      <c r="RNE90" s="65"/>
      <c r="RNF90" s="47"/>
      <c r="RNG90" s="788"/>
      <c r="RNH90" s="65"/>
      <c r="RNI90" s="65"/>
      <c r="RNJ90" s="47"/>
      <c r="RNK90" s="47"/>
      <c r="RNL90" s="47"/>
      <c r="RNM90" s="47"/>
      <c r="RNN90" s="505"/>
      <c r="RNO90" s="505"/>
      <c r="RNP90" s="140"/>
      <c r="RNQ90" s="140"/>
      <c r="RNR90" s="65"/>
      <c r="RNS90" s="65"/>
      <c r="RNT90" s="506"/>
      <c r="RNU90" s="65"/>
      <c r="RNV90" s="47"/>
      <c r="RNW90" s="47"/>
      <c r="RNX90" s="47"/>
      <c r="RNY90" s="59"/>
      <c r="RNZ90" s="506"/>
      <c r="ROA90" s="65"/>
      <c r="ROB90" s="7"/>
      <c r="ROC90" s="100"/>
      <c r="ROD90" s="13"/>
      <c r="ROE90" s="13"/>
      <c r="ROF90" s="13"/>
      <c r="ROG90" s="13"/>
      <c r="ROH90" s="61"/>
      <c r="ROI90" s="47"/>
      <c r="ROJ90" s="47"/>
      <c r="ROK90" s="65"/>
      <c r="ROL90" s="47"/>
      <c r="ROM90" s="65"/>
      <c r="RON90" s="65"/>
      <c r="ROO90" s="47"/>
      <c r="ROP90" s="788"/>
      <c r="ROQ90" s="65"/>
      <c r="ROR90" s="65"/>
      <c r="ROS90" s="47"/>
      <c r="ROT90" s="47"/>
      <c r="ROU90" s="47"/>
      <c r="ROV90" s="47"/>
      <c r="ROW90" s="505"/>
      <c r="ROX90" s="505"/>
      <c r="ROY90" s="140"/>
      <c r="ROZ90" s="140"/>
      <c r="RPA90" s="65"/>
      <c r="RPB90" s="65"/>
      <c r="RPC90" s="506"/>
      <c r="RPD90" s="65"/>
      <c r="RPE90" s="47"/>
      <c r="RPF90" s="47"/>
      <c r="RPG90" s="47"/>
      <c r="RPH90" s="59"/>
      <c r="RPI90" s="506"/>
      <c r="RPJ90" s="65"/>
      <c r="RPK90" s="7"/>
      <c r="RPL90" s="100"/>
      <c r="RPM90" s="13"/>
      <c r="RPN90" s="13"/>
      <c r="RPO90" s="13"/>
      <c r="RPP90" s="13"/>
      <c r="RPQ90" s="61"/>
      <c r="RPR90" s="47"/>
      <c r="RPS90" s="47"/>
      <c r="RPT90" s="65"/>
      <c r="RPU90" s="47"/>
      <c r="RPV90" s="65"/>
      <c r="RPW90" s="65"/>
      <c r="RPX90" s="47"/>
      <c r="RPY90" s="788"/>
      <c r="RPZ90" s="65"/>
      <c r="RQA90" s="65"/>
      <c r="RQB90" s="47"/>
      <c r="RQC90" s="47"/>
      <c r="RQD90" s="47"/>
      <c r="RQE90" s="47"/>
      <c r="RQF90" s="505"/>
      <c r="RQG90" s="505"/>
      <c r="RQH90" s="140"/>
      <c r="RQI90" s="140"/>
      <c r="RQJ90" s="65"/>
      <c r="RQK90" s="65"/>
      <c r="RQL90" s="506"/>
      <c r="RQM90" s="65"/>
      <c r="RQN90" s="47"/>
      <c r="RQO90" s="47"/>
      <c r="RQP90" s="47"/>
      <c r="RQQ90" s="59"/>
      <c r="RQR90" s="506"/>
      <c r="RQS90" s="65"/>
      <c r="RQT90" s="7"/>
      <c r="RQU90" s="100"/>
      <c r="RQV90" s="13"/>
      <c r="RQW90" s="13"/>
      <c r="RQX90" s="13"/>
      <c r="RQY90" s="13"/>
      <c r="RQZ90" s="61"/>
      <c r="RRA90" s="47"/>
      <c r="RRB90" s="47"/>
      <c r="RRC90" s="65"/>
      <c r="RRD90" s="47"/>
      <c r="RRE90" s="65"/>
      <c r="RRF90" s="65"/>
      <c r="RRG90" s="47"/>
      <c r="RRH90" s="788"/>
      <c r="RRI90" s="65"/>
      <c r="RRJ90" s="65"/>
      <c r="RRK90" s="47"/>
      <c r="RRL90" s="47"/>
      <c r="RRM90" s="47"/>
      <c r="RRN90" s="47"/>
      <c r="RRO90" s="505"/>
      <c r="RRP90" s="505"/>
      <c r="RRQ90" s="140"/>
      <c r="RRR90" s="140"/>
      <c r="RRS90" s="65"/>
      <c r="RRT90" s="65"/>
      <c r="RRU90" s="506"/>
      <c r="RRV90" s="65"/>
      <c r="RRW90" s="47"/>
      <c r="RRX90" s="47"/>
      <c r="RRY90" s="47"/>
      <c r="RRZ90" s="59"/>
      <c r="RSA90" s="506"/>
      <c r="RSB90" s="65"/>
      <c r="RSC90" s="7"/>
      <c r="RSD90" s="100"/>
      <c r="RSE90" s="13"/>
      <c r="RSF90" s="13"/>
      <c r="RSG90" s="13"/>
      <c r="RSH90" s="13"/>
      <c r="RSI90" s="61"/>
      <c r="RSJ90" s="47"/>
      <c r="RSK90" s="47"/>
      <c r="RSL90" s="65"/>
      <c r="RSM90" s="47"/>
      <c r="RSN90" s="65"/>
      <c r="RSO90" s="65"/>
      <c r="RSP90" s="47"/>
      <c r="RSQ90" s="788"/>
      <c r="RSR90" s="65"/>
      <c r="RSS90" s="65"/>
      <c r="RST90" s="47"/>
      <c r="RSU90" s="47"/>
      <c r="RSV90" s="47"/>
      <c r="RSW90" s="47"/>
      <c r="RSX90" s="505"/>
      <c r="RSY90" s="505"/>
      <c r="RSZ90" s="140"/>
      <c r="RTA90" s="140"/>
      <c r="RTB90" s="65"/>
      <c r="RTC90" s="65"/>
      <c r="RTD90" s="506"/>
      <c r="RTE90" s="65"/>
      <c r="RTF90" s="47"/>
      <c r="RTG90" s="47"/>
      <c r="RTH90" s="47"/>
      <c r="RTI90" s="59"/>
      <c r="RTJ90" s="506"/>
      <c r="RTK90" s="65"/>
      <c r="RTL90" s="7"/>
      <c r="RTM90" s="100"/>
      <c r="RTN90" s="13"/>
      <c r="RTO90" s="13"/>
      <c r="RTP90" s="13"/>
      <c r="RTQ90" s="13"/>
      <c r="RTR90" s="61"/>
      <c r="RTS90" s="47"/>
      <c r="RTT90" s="47"/>
      <c r="RTU90" s="65"/>
      <c r="RTV90" s="47"/>
      <c r="RTW90" s="65"/>
      <c r="RTX90" s="65"/>
      <c r="RTY90" s="47"/>
      <c r="RTZ90" s="788"/>
      <c r="RUA90" s="65"/>
      <c r="RUB90" s="65"/>
      <c r="RUC90" s="47"/>
      <c r="RUD90" s="47"/>
      <c r="RUE90" s="47"/>
      <c r="RUF90" s="47"/>
      <c r="RUG90" s="505"/>
      <c r="RUH90" s="505"/>
      <c r="RUI90" s="140"/>
      <c r="RUJ90" s="140"/>
      <c r="RUK90" s="65"/>
      <c r="RUL90" s="65"/>
      <c r="RUM90" s="506"/>
      <c r="RUN90" s="65"/>
      <c r="RUO90" s="47"/>
      <c r="RUP90" s="47"/>
      <c r="RUQ90" s="47"/>
      <c r="RUR90" s="59"/>
      <c r="RUS90" s="506"/>
      <c r="RUT90" s="65"/>
      <c r="RUU90" s="7"/>
      <c r="RUV90" s="100"/>
      <c r="RUW90" s="13"/>
      <c r="RUX90" s="13"/>
      <c r="RUY90" s="13"/>
      <c r="RUZ90" s="13"/>
      <c r="RVA90" s="61"/>
      <c r="RVB90" s="47"/>
      <c r="RVC90" s="47"/>
      <c r="RVD90" s="65"/>
      <c r="RVE90" s="47"/>
      <c r="RVF90" s="65"/>
      <c r="RVG90" s="65"/>
      <c r="RVH90" s="47"/>
      <c r="RVI90" s="788"/>
      <c r="RVJ90" s="65"/>
      <c r="RVK90" s="65"/>
      <c r="RVL90" s="47"/>
      <c r="RVM90" s="47"/>
      <c r="RVN90" s="47"/>
      <c r="RVO90" s="47"/>
      <c r="RVP90" s="505"/>
      <c r="RVQ90" s="505"/>
      <c r="RVR90" s="140"/>
      <c r="RVS90" s="140"/>
      <c r="RVT90" s="65"/>
      <c r="RVU90" s="65"/>
      <c r="RVV90" s="506"/>
      <c r="RVW90" s="65"/>
      <c r="RVX90" s="47"/>
      <c r="RVY90" s="47"/>
      <c r="RVZ90" s="47"/>
      <c r="RWA90" s="59"/>
      <c r="RWB90" s="506"/>
      <c r="RWC90" s="65"/>
      <c r="RWD90" s="7"/>
      <c r="RWE90" s="100"/>
      <c r="RWF90" s="13"/>
      <c r="RWG90" s="13"/>
      <c r="RWH90" s="13"/>
      <c r="RWI90" s="13"/>
      <c r="RWJ90" s="61"/>
      <c r="RWK90" s="47"/>
      <c r="RWL90" s="47"/>
      <c r="RWM90" s="65"/>
      <c r="RWN90" s="47"/>
      <c r="RWO90" s="65"/>
      <c r="RWP90" s="65"/>
      <c r="RWQ90" s="47"/>
      <c r="RWR90" s="788"/>
      <c r="RWS90" s="65"/>
      <c r="RWT90" s="65"/>
      <c r="RWU90" s="47"/>
      <c r="RWV90" s="47"/>
      <c r="RWW90" s="47"/>
      <c r="RWX90" s="47"/>
      <c r="RWY90" s="505"/>
      <c r="RWZ90" s="505"/>
      <c r="RXA90" s="140"/>
      <c r="RXB90" s="140"/>
      <c r="RXC90" s="65"/>
      <c r="RXD90" s="65"/>
      <c r="RXE90" s="506"/>
      <c r="RXF90" s="65"/>
      <c r="RXG90" s="47"/>
      <c r="RXH90" s="47"/>
      <c r="RXI90" s="47"/>
      <c r="RXJ90" s="59"/>
      <c r="RXK90" s="506"/>
      <c r="RXL90" s="65"/>
      <c r="RXM90" s="7"/>
      <c r="RXN90" s="100"/>
      <c r="RXO90" s="13"/>
      <c r="RXP90" s="13"/>
      <c r="RXQ90" s="13"/>
      <c r="RXR90" s="13"/>
      <c r="RXS90" s="61"/>
      <c r="RXT90" s="47"/>
      <c r="RXU90" s="47"/>
      <c r="RXV90" s="65"/>
      <c r="RXW90" s="47"/>
      <c r="RXX90" s="65"/>
      <c r="RXY90" s="65"/>
      <c r="RXZ90" s="47"/>
      <c r="RYA90" s="788"/>
      <c r="RYB90" s="65"/>
      <c r="RYC90" s="65"/>
      <c r="RYD90" s="47"/>
      <c r="RYE90" s="47"/>
      <c r="RYF90" s="47"/>
      <c r="RYG90" s="47"/>
      <c r="RYH90" s="505"/>
      <c r="RYI90" s="505"/>
      <c r="RYJ90" s="140"/>
      <c r="RYK90" s="140"/>
      <c r="RYL90" s="65"/>
      <c r="RYM90" s="65"/>
      <c r="RYN90" s="506"/>
      <c r="RYO90" s="65"/>
      <c r="RYP90" s="47"/>
      <c r="RYQ90" s="47"/>
      <c r="RYR90" s="47"/>
      <c r="RYS90" s="59"/>
      <c r="RYT90" s="506"/>
      <c r="RYU90" s="65"/>
      <c r="RYV90" s="7"/>
      <c r="RYW90" s="100"/>
      <c r="RYX90" s="13"/>
      <c r="RYY90" s="13"/>
      <c r="RYZ90" s="13"/>
      <c r="RZA90" s="13"/>
      <c r="RZB90" s="61"/>
      <c r="RZC90" s="47"/>
      <c r="RZD90" s="47"/>
      <c r="RZE90" s="65"/>
      <c r="RZF90" s="47"/>
      <c r="RZG90" s="65"/>
      <c r="RZH90" s="65"/>
      <c r="RZI90" s="47"/>
      <c r="RZJ90" s="788"/>
      <c r="RZK90" s="65"/>
      <c r="RZL90" s="65"/>
      <c r="RZM90" s="47"/>
      <c r="RZN90" s="47"/>
      <c r="RZO90" s="47"/>
      <c r="RZP90" s="47"/>
      <c r="RZQ90" s="505"/>
      <c r="RZR90" s="505"/>
      <c r="RZS90" s="140"/>
      <c r="RZT90" s="140"/>
      <c r="RZU90" s="65"/>
      <c r="RZV90" s="65"/>
      <c r="RZW90" s="506"/>
      <c r="RZX90" s="65"/>
      <c r="RZY90" s="47"/>
      <c r="RZZ90" s="47"/>
      <c r="SAA90" s="47"/>
      <c r="SAB90" s="59"/>
      <c r="SAC90" s="506"/>
      <c r="SAD90" s="65"/>
      <c r="SAE90" s="7"/>
      <c r="SAF90" s="100"/>
      <c r="SAG90" s="13"/>
      <c r="SAH90" s="13"/>
      <c r="SAI90" s="13"/>
      <c r="SAJ90" s="13"/>
      <c r="SAK90" s="61"/>
      <c r="SAL90" s="47"/>
      <c r="SAM90" s="47"/>
      <c r="SAN90" s="65"/>
      <c r="SAO90" s="47"/>
      <c r="SAP90" s="65"/>
      <c r="SAQ90" s="65"/>
      <c r="SAR90" s="47"/>
      <c r="SAS90" s="788"/>
      <c r="SAT90" s="65"/>
      <c r="SAU90" s="65"/>
      <c r="SAV90" s="47"/>
      <c r="SAW90" s="47"/>
      <c r="SAX90" s="47"/>
      <c r="SAY90" s="47"/>
      <c r="SAZ90" s="505"/>
      <c r="SBA90" s="505"/>
      <c r="SBB90" s="140"/>
      <c r="SBC90" s="140"/>
      <c r="SBD90" s="65"/>
      <c r="SBE90" s="65"/>
      <c r="SBF90" s="506"/>
      <c r="SBG90" s="65"/>
      <c r="SBH90" s="47"/>
      <c r="SBI90" s="47"/>
      <c r="SBJ90" s="47"/>
      <c r="SBK90" s="59"/>
      <c r="SBL90" s="506"/>
      <c r="SBM90" s="65"/>
      <c r="SBN90" s="7"/>
      <c r="SBO90" s="100"/>
      <c r="SBP90" s="13"/>
      <c r="SBQ90" s="13"/>
      <c r="SBR90" s="13"/>
      <c r="SBS90" s="13"/>
      <c r="SBT90" s="61"/>
      <c r="SBU90" s="47"/>
      <c r="SBV90" s="47"/>
      <c r="SBW90" s="65"/>
      <c r="SBX90" s="47"/>
      <c r="SBY90" s="65"/>
      <c r="SBZ90" s="65"/>
      <c r="SCA90" s="47"/>
      <c r="SCB90" s="788"/>
      <c r="SCC90" s="65"/>
      <c r="SCD90" s="65"/>
      <c r="SCE90" s="47"/>
      <c r="SCF90" s="47"/>
      <c r="SCG90" s="47"/>
      <c r="SCH90" s="47"/>
      <c r="SCI90" s="505"/>
      <c r="SCJ90" s="505"/>
      <c r="SCK90" s="140"/>
      <c r="SCL90" s="140"/>
      <c r="SCM90" s="65"/>
      <c r="SCN90" s="65"/>
      <c r="SCO90" s="506"/>
      <c r="SCP90" s="65"/>
      <c r="SCQ90" s="47"/>
      <c r="SCR90" s="47"/>
      <c r="SCS90" s="47"/>
      <c r="SCT90" s="59"/>
      <c r="SCU90" s="506"/>
      <c r="SCV90" s="65"/>
      <c r="SCW90" s="7"/>
      <c r="SCX90" s="100"/>
      <c r="SCY90" s="13"/>
      <c r="SCZ90" s="13"/>
      <c r="SDA90" s="13"/>
      <c r="SDB90" s="13"/>
      <c r="SDC90" s="61"/>
      <c r="SDD90" s="47"/>
      <c r="SDE90" s="47"/>
      <c r="SDF90" s="65"/>
      <c r="SDG90" s="47"/>
      <c r="SDH90" s="65"/>
      <c r="SDI90" s="65"/>
      <c r="SDJ90" s="47"/>
      <c r="SDK90" s="788"/>
      <c r="SDL90" s="65"/>
      <c r="SDM90" s="65"/>
      <c r="SDN90" s="47"/>
      <c r="SDO90" s="47"/>
      <c r="SDP90" s="47"/>
      <c r="SDQ90" s="47"/>
      <c r="SDR90" s="505"/>
      <c r="SDS90" s="505"/>
      <c r="SDT90" s="140"/>
      <c r="SDU90" s="140"/>
      <c r="SDV90" s="65"/>
      <c r="SDW90" s="65"/>
      <c r="SDX90" s="506"/>
      <c r="SDY90" s="65"/>
      <c r="SDZ90" s="47"/>
      <c r="SEA90" s="47"/>
      <c r="SEB90" s="47"/>
      <c r="SEC90" s="59"/>
      <c r="SED90" s="506"/>
      <c r="SEE90" s="65"/>
      <c r="SEF90" s="7"/>
      <c r="SEG90" s="100"/>
      <c r="SEH90" s="13"/>
      <c r="SEI90" s="13"/>
      <c r="SEJ90" s="13"/>
      <c r="SEK90" s="13"/>
      <c r="SEL90" s="61"/>
      <c r="SEM90" s="47"/>
      <c r="SEN90" s="47"/>
      <c r="SEO90" s="65"/>
      <c r="SEP90" s="47"/>
      <c r="SEQ90" s="65"/>
      <c r="SER90" s="65"/>
      <c r="SES90" s="47"/>
      <c r="SET90" s="788"/>
      <c r="SEU90" s="65"/>
      <c r="SEV90" s="65"/>
      <c r="SEW90" s="47"/>
      <c r="SEX90" s="47"/>
      <c r="SEY90" s="47"/>
      <c r="SEZ90" s="47"/>
      <c r="SFA90" s="505"/>
      <c r="SFB90" s="505"/>
      <c r="SFC90" s="140"/>
      <c r="SFD90" s="140"/>
      <c r="SFE90" s="65"/>
      <c r="SFF90" s="65"/>
      <c r="SFG90" s="506"/>
      <c r="SFH90" s="65"/>
      <c r="SFI90" s="47"/>
      <c r="SFJ90" s="47"/>
      <c r="SFK90" s="47"/>
      <c r="SFL90" s="59"/>
      <c r="SFM90" s="506"/>
      <c r="SFN90" s="65"/>
      <c r="SFO90" s="7"/>
      <c r="SFP90" s="100"/>
      <c r="SFQ90" s="13"/>
      <c r="SFR90" s="13"/>
      <c r="SFS90" s="13"/>
      <c r="SFT90" s="13"/>
      <c r="SFU90" s="61"/>
      <c r="SFV90" s="47"/>
      <c r="SFW90" s="47"/>
      <c r="SFX90" s="65"/>
      <c r="SFY90" s="47"/>
      <c r="SFZ90" s="65"/>
      <c r="SGA90" s="65"/>
      <c r="SGB90" s="47"/>
      <c r="SGC90" s="788"/>
      <c r="SGD90" s="65"/>
      <c r="SGE90" s="65"/>
      <c r="SGF90" s="47"/>
      <c r="SGG90" s="47"/>
      <c r="SGH90" s="47"/>
      <c r="SGI90" s="47"/>
      <c r="SGJ90" s="505"/>
      <c r="SGK90" s="505"/>
      <c r="SGL90" s="140"/>
      <c r="SGM90" s="140"/>
      <c r="SGN90" s="65"/>
      <c r="SGO90" s="65"/>
      <c r="SGP90" s="506"/>
      <c r="SGQ90" s="65"/>
      <c r="SGR90" s="47"/>
      <c r="SGS90" s="47"/>
      <c r="SGT90" s="47"/>
      <c r="SGU90" s="59"/>
      <c r="SGV90" s="506"/>
      <c r="SGW90" s="65"/>
      <c r="SGX90" s="7"/>
      <c r="SGY90" s="100"/>
      <c r="SGZ90" s="13"/>
      <c r="SHA90" s="13"/>
      <c r="SHB90" s="13"/>
      <c r="SHC90" s="13"/>
      <c r="SHD90" s="61"/>
      <c r="SHE90" s="47"/>
      <c r="SHF90" s="47"/>
      <c r="SHG90" s="65"/>
      <c r="SHH90" s="47"/>
      <c r="SHI90" s="65"/>
      <c r="SHJ90" s="65"/>
      <c r="SHK90" s="47"/>
      <c r="SHL90" s="788"/>
      <c r="SHM90" s="65"/>
      <c r="SHN90" s="65"/>
      <c r="SHO90" s="47"/>
      <c r="SHP90" s="47"/>
      <c r="SHQ90" s="47"/>
      <c r="SHR90" s="47"/>
      <c r="SHS90" s="505"/>
      <c r="SHT90" s="505"/>
      <c r="SHU90" s="140"/>
      <c r="SHV90" s="140"/>
      <c r="SHW90" s="65"/>
      <c r="SHX90" s="65"/>
      <c r="SHY90" s="506"/>
      <c r="SHZ90" s="65"/>
      <c r="SIA90" s="47"/>
      <c r="SIB90" s="47"/>
      <c r="SIC90" s="47"/>
      <c r="SID90" s="59"/>
      <c r="SIE90" s="506"/>
      <c r="SIF90" s="65"/>
      <c r="SIG90" s="7"/>
      <c r="SIH90" s="100"/>
      <c r="SII90" s="13"/>
      <c r="SIJ90" s="13"/>
      <c r="SIK90" s="13"/>
      <c r="SIL90" s="13"/>
      <c r="SIM90" s="61"/>
      <c r="SIN90" s="47"/>
      <c r="SIO90" s="47"/>
      <c r="SIP90" s="65"/>
      <c r="SIQ90" s="47"/>
      <c r="SIR90" s="65"/>
      <c r="SIS90" s="65"/>
      <c r="SIT90" s="47"/>
      <c r="SIU90" s="788"/>
      <c r="SIV90" s="65"/>
      <c r="SIW90" s="65"/>
      <c r="SIX90" s="47"/>
      <c r="SIY90" s="47"/>
      <c r="SIZ90" s="47"/>
      <c r="SJA90" s="47"/>
      <c r="SJB90" s="505"/>
      <c r="SJC90" s="505"/>
      <c r="SJD90" s="140"/>
      <c r="SJE90" s="140"/>
      <c r="SJF90" s="65"/>
      <c r="SJG90" s="65"/>
      <c r="SJH90" s="506"/>
      <c r="SJI90" s="65"/>
      <c r="SJJ90" s="47"/>
      <c r="SJK90" s="47"/>
      <c r="SJL90" s="47"/>
      <c r="SJM90" s="59"/>
      <c r="SJN90" s="506"/>
      <c r="SJO90" s="65"/>
      <c r="SJP90" s="7"/>
      <c r="SJQ90" s="100"/>
      <c r="SJR90" s="13"/>
      <c r="SJS90" s="13"/>
      <c r="SJT90" s="13"/>
      <c r="SJU90" s="13"/>
      <c r="SJV90" s="61"/>
      <c r="SJW90" s="47"/>
      <c r="SJX90" s="47"/>
      <c r="SJY90" s="65"/>
      <c r="SJZ90" s="47"/>
      <c r="SKA90" s="65"/>
      <c r="SKB90" s="65"/>
      <c r="SKC90" s="47"/>
      <c r="SKD90" s="788"/>
      <c r="SKE90" s="65"/>
      <c r="SKF90" s="65"/>
      <c r="SKG90" s="47"/>
      <c r="SKH90" s="47"/>
      <c r="SKI90" s="47"/>
      <c r="SKJ90" s="47"/>
      <c r="SKK90" s="505"/>
      <c r="SKL90" s="505"/>
      <c r="SKM90" s="140"/>
      <c r="SKN90" s="140"/>
      <c r="SKO90" s="65"/>
      <c r="SKP90" s="65"/>
      <c r="SKQ90" s="506"/>
      <c r="SKR90" s="65"/>
      <c r="SKS90" s="47"/>
      <c r="SKT90" s="47"/>
      <c r="SKU90" s="47"/>
      <c r="SKV90" s="59"/>
      <c r="SKW90" s="506"/>
      <c r="SKX90" s="65"/>
      <c r="SKY90" s="7"/>
      <c r="SKZ90" s="100"/>
      <c r="SLA90" s="13"/>
      <c r="SLB90" s="13"/>
      <c r="SLC90" s="13"/>
      <c r="SLD90" s="13"/>
      <c r="SLE90" s="61"/>
      <c r="SLF90" s="47"/>
      <c r="SLG90" s="47"/>
      <c r="SLH90" s="65"/>
      <c r="SLI90" s="47"/>
      <c r="SLJ90" s="65"/>
      <c r="SLK90" s="65"/>
      <c r="SLL90" s="47"/>
      <c r="SLM90" s="788"/>
      <c r="SLN90" s="65"/>
      <c r="SLO90" s="65"/>
      <c r="SLP90" s="47"/>
      <c r="SLQ90" s="47"/>
      <c r="SLR90" s="47"/>
      <c r="SLS90" s="47"/>
      <c r="SLT90" s="505"/>
      <c r="SLU90" s="505"/>
      <c r="SLV90" s="140"/>
      <c r="SLW90" s="140"/>
      <c r="SLX90" s="65"/>
      <c r="SLY90" s="65"/>
      <c r="SLZ90" s="506"/>
      <c r="SMA90" s="65"/>
      <c r="SMB90" s="47"/>
      <c r="SMC90" s="47"/>
      <c r="SMD90" s="47"/>
      <c r="SME90" s="59"/>
      <c r="SMF90" s="506"/>
      <c r="SMG90" s="65"/>
      <c r="SMH90" s="7"/>
      <c r="SMI90" s="100"/>
      <c r="SMJ90" s="13"/>
      <c r="SMK90" s="13"/>
      <c r="SML90" s="13"/>
      <c r="SMM90" s="13"/>
      <c r="SMN90" s="61"/>
      <c r="SMO90" s="47"/>
      <c r="SMP90" s="47"/>
      <c r="SMQ90" s="65"/>
      <c r="SMR90" s="47"/>
      <c r="SMS90" s="65"/>
      <c r="SMT90" s="65"/>
      <c r="SMU90" s="47"/>
      <c r="SMV90" s="788"/>
      <c r="SMW90" s="65"/>
      <c r="SMX90" s="65"/>
      <c r="SMY90" s="47"/>
      <c r="SMZ90" s="47"/>
      <c r="SNA90" s="47"/>
      <c r="SNB90" s="47"/>
      <c r="SNC90" s="505"/>
      <c r="SND90" s="505"/>
      <c r="SNE90" s="140"/>
      <c r="SNF90" s="140"/>
      <c r="SNG90" s="65"/>
      <c r="SNH90" s="65"/>
      <c r="SNI90" s="506"/>
      <c r="SNJ90" s="65"/>
      <c r="SNK90" s="47"/>
      <c r="SNL90" s="47"/>
      <c r="SNM90" s="47"/>
      <c r="SNN90" s="59"/>
      <c r="SNO90" s="506"/>
      <c r="SNP90" s="65"/>
      <c r="SNQ90" s="7"/>
      <c r="SNR90" s="100"/>
      <c r="SNS90" s="13"/>
      <c r="SNT90" s="13"/>
      <c r="SNU90" s="13"/>
      <c r="SNV90" s="13"/>
      <c r="SNW90" s="61"/>
      <c r="SNX90" s="47"/>
      <c r="SNY90" s="47"/>
      <c r="SNZ90" s="65"/>
      <c r="SOA90" s="47"/>
      <c r="SOB90" s="65"/>
      <c r="SOC90" s="65"/>
      <c r="SOD90" s="47"/>
      <c r="SOE90" s="788"/>
      <c r="SOF90" s="65"/>
      <c r="SOG90" s="65"/>
      <c r="SOH90" s="47"/>
      <c r="SOI90" s="47"/>
      <c r="SOJ90" s="47"/>
      <c r="SOK90" s="47"/>
      <c r="SOL90" s="505"/>
      <c r="SOM90" s="505"/>
      <c r="SON90" s="140"/>
      <c r="SOO90" s="140"/>
      <c r="SOP90" s="65"/>
      <c r="SOQ90" s="65"/>
      <c r="SOR90" s="506"/>
      <c r="SOS90" s="65"/>
      <c r="SOT90" s="47"/>
      <c r="SOU90" s="47"/>
      <c r="SOV90" s="47"/>
      <c r="SOW90" s="59"/>
      <c r="SOX90" s="506"/>
      <c r="SOY90" s="65"/>
      <c r="SOZ90" s="7"/>
      <c r="SPA90" s="100"/>
      <c r="SPB90" s="13"/>
      <c r="SPC90" s="13"/>
      <c r="SPD90" s="13"/>
      <c r="SPE90" s="13"/>
      <c r="SPF90" s="61"/>
      <c r="SPG90" s="47"/>
      <c r="SPH90" s="47"/>
      <c r="SPI90" s="65"/>
      <c r="SPJ90" s="47"/>
      <c r="SPK90" s="65"/>
      <c r="SPL90" s="65"/>
      <c r="SPM90" s="47"/>
      <c r="SPN90" s="788"/>
      <c r="SPO90" s="65"/>
      <c r="SPP90" s="65"/>
      <c r="SPQ90" s="47"/>
      <c r="SPR90" s="47"/>
      <c r="SPS90" s="47"/>
      <c r="SPT90" s="47"/>
      <c r="SPU90" s="505"/>
      <c r="SPV90" s="505"/>
      <c r="SPW90" s="140"/>
      <c r="SPX90" s="140"/>
      <c r="SPY90" s="65"/>
      <c r="SPZ90" s="65"/>
      <c r="SQA90" s="506"/>
      <c r="SQB90" s="65"/>
      <c r="SQC90" s="47"/>
      <c r="SQD90" s="47"/>
      <c r="SQE90" s="47"/>
      <c r="SQF90" s="59"/>
      <c r="SQG90" s="506"/>
      <c r="SQH90" s="65"/>
      <c r="SQI90" s="7"/>
      <c r="SQJ90" s="100"/>
      <c r="SQK90" s="13"/>
      <c r="SQL90" s="13"/>
      <c r="SQM90" s="13"/>
      <c r="SQN90" s="13"/>
      <c r="SQO90" s="61"/>
      <c r="SQP90" s="47"/>
      <c r="SQQ90" s="47"/>
      <c r="SQR90" s="65"/>
      <c r="SQS90" s="47"/>
      <c r="SQT90" s="65"/>
      <c r="SQU90" s="65"/>
      <c r="SQV90" s="47"/>
      <c r="SQW90" s="788"/>
      <c r="SQX90" s="65"/>
      <c r="SQY90" s="65"/>
      <c r="SQZ90" s="47"/>
      <c r="SRA90" s="47"/>
      <c r="SRB90" s="47"/>
      <c r="SRC90" s="47"/>
      <c r="SRD90" s="505"/>
      <c r="SRE90" s="505"/>
      <c r="SRF90" s="140"/>
      <c r="SRG90" s="140"/>
      <c r="SRH90" s="65"/>
      <c r="SRI90" s="65"/>
      <c r="SRJ90" s="506"/>
      <c r="SRK90" s="65"/>
      <c r="SRL90" s="47"/>
      <c r="SRM90" s="47"/>
      <c r="SRN90" s="47"/>
      <c r="SRO90" s="59"/>
      <c r="SRP90" s="506"/>
      <c r="SRQ90" s="65"/>
      <c r="SRR90" s="7"/>
      <c r="SRS90" s="100"/>
      <c r="SRT90" s="13"/>
      <c r="SRU90" s="13"/>
      <c r="SRV90" s="13"/>
      <c r="SRW90" s="13"/>
      <c r="SRX90" s="61"/>
      <c r="SRY90" s="47"/>
      <c r="SRZ90" s="47"/>
      <c r="SSA90" s="65"/>
      <c r="SSB90" s="47"/>
      <c r="SSC90" s="65"/>
      <c r="SSD90" s="65"/>
      <c r="SSE90" s="47"/>
      <c r="SSF90" s="788"/>
      <c r="SSG90" s="65"/>
      <c r="SSH90" s="65"/>
      <c r="SSI90" s="47"/>
      <c r="SSJ90" s="47"/>
      <c r="SSK90" s="47"/>
      <c r="SSL90" s="47"/>
      <c r="SSM90" s="505"/>
      <c r="SSN90" s="505"/>
      <c r="SSO90" s="140"/>
      <c r="SSP90" s="140"/>
      <c r="SSQ90" s="65"/>
      <c r="SSR90" s="65"/>
      <c r="SSS90" s="506"/>
      <c r="SST90" s="65"/>
      <c r="SSU90" s="47"/>
      <c r="SSV90" s="47"/>
      <c r="SSW90" s="47"/>
      <c r="SSX90" s="59"/>
      <c r="SSY90" s="506"/>
      <c r="SSZ90" s="65"/>
      <c r="STA90" s="7"/>
      <c r="STB90" s="100"/>
      <c r="STC90" s="13"/>
      <c r="STD90" s="13"/>
      <c r="STE90" s="13"/>
      <c r="STF90" s="13"/>
      <c r="STG90" s="61"/>
      <c r="STH90" s="47"/>
      <c r="STI90" s="47"/>
      <c r="STJ90" s="65"/>
      <c r="STK90" s="47"/>
      <c r="STL90" s="65"/>
      <c r="STM90" s="65"/>
      <c r="STN90" s="47"/>
      <c r="STO90" s="788"/>
      <c r="STP90" s="65"/>
      <c r="STQ90" s="65"/>
      <c r="STR90" s="47"/>
      <c r="STS90" s="47"/>
      <c r="STT90" s="47"/>
      <c r="STU90" s="47"/>
      <c r="STV90" s="505"/>
      <c r="STW90" s="505"/>
      <c r="STX90" s="140"/>
      <c r="STY90" s="140"/>
      <c r="STZ90" s="65"/>
      <c r="SUA90" s="65"/>
      <c r="SUB90" s="506"/>
      <c r="SUC90" s="65"/>
      <c r="SUD90" s="47"/>
      <c r="SUE90" s="47"/>
      <c r="SUF90" s="47"/>
      <c r="SUG90" s="59"/>
      <c r="SUH90" s="506"/>
      <c r="SUI90" s="65"/>
      <c r="SUJ90" s="7"/>
      <c r="SUK90" s="100"/>
      <c r="SUL90" s="13"/>
      <c r="SUM90" s="13"/>
      <c r="SUN90" s="13"/>
      <c r="SUO90" s="13"/>
      <c r="SUP90" s="61"/>
      <c r="SUQ90" s="47"/>
      <c r="SUR90" s="47"/>
      <c r="SUS90" s="65"/>
      <c r="SUT90" s="47"/>
      <c r="SUU90" s="65"/>
      <c r="SUV90" s="65"/>
      <c r="SUW90" s="47"/>
      <c r="SUX90" s="788"/>
      <c r="SUY90" s="65"/>
      <c r="SUZ90" s="65"/>
      <c r="SVA90" s="47"/>
      <c r="SVB90" s="47"/>
      <c r="SVC90" s="47"/>
      <c r="SVD90" s="47"/>
      <c r="SVE90" s="505"/>
      <c r="SVF90" s="505"/>
      <c r="SVG90" s="140"/>
      <c r="SVH90" s="140"/>
      <c r="SVI90" s="65"/>
      <c r="SVJ90" s="65"/>
      <c r="SVK90" s="506"/>
      <c r="SVL90" s="65"/>
      <c r="SVM90" s="47"/>
      <c r="SVN90" s="47"/>
      <c r="SVO90" s="47"/>
      <c r="SVP90" s="59"/>
      <c r="SVQ90" s="506"/>
      <c r="SVR90" s="65"/>
      <c r="SVS90" s="7"/>
      <c r="SVT90" s="100"/>
      <c r="SVU90" s="13"/>
      <c r="SVV90" s="13"/>
      <c r="SVW90" s="13"/>
      <c r="SVX90" s="13"/>
      <c r="SVY90" s="61"/>
      <c r="SVZ90" s="47"/>
      <c r="SWA90" s="47"/>
      <c r="SWB90" s="65"/>
      <c r="SWC90" s="47"/>
      <c r="SWD90" s="65"/>
      <c r="SWE90" s="65"/>
      <c r="SWF90" s="47"/>
      <c r="SWG90" s="788"/>
      <c r="SWH90" s="65"/>
      <c r="SWI90" s="65"/>
      <c r="SWJ90" s="47"/>
      <c r="SWK90" s="47"/>
      <c r="SWL90" s="47"/>
      <c r="SWM90" s="47"/>
      <c r="SWN90" s="505"/>
      <c r="SWO90" s="505"/>
      <c r="SWP90" s="140"/>
      <c r="SWQ90" s="140"/>
      <c r="SWR90" s="65"/>
      <c r="SWS90" s="65"/>
      <c r="SWT90" s="506"/>
      <c r="SWU90" s="65"/>
      <c r="SWV90" s="47"/>
      <c r="SWW90" s="47"/>
      <c r="SWX90" s="47"/>
      <c r="SWY90" s="59"/>
      <c r="SWZ90" s="506"/>
      <c r="SXA90" s="65"/>
      <c r="SXB90" s="7"/>
      <c r="SXC90" s="100"/>
      <c r="SXD90" s="13"/>
      <c r="SXE90" s="13"/>
      <c r="SXF90" s="13"/>
      <c r="SXG90" s="13"/>
      <c r="SXH90" s="61"/>
      <c r="SXI90" s="47"/>
      <c r="SXJ90" s="47"/>
      <c r="SXK90" s="65"/>
      <c r="SXL90" s="47"/>
      <c r="SXM90" s="65"/>
      <c r="SXN90" s="65"/>
      <c r="SXO90" s="47"/>
      <c r="SXP90" s="788"/>
      <c r="SXQ90" s="65"/>
      <c r="SXR90" s="65"/>
      <c r="SXS90" s="47"/>
      <c r="SXT90" s="47"/>
      <c r="SXU90" s="47"/>
      <c r="SXV90" s="47"/>
      <c r="SXW90" s="505"/>
      <c r="SXX90" s="505"/>
      <c r="SXY90" s="140"/>
      <c r="SXZ90" s="140"/>
      <c r="SYA90" s="65"/>
      <c r="SYB90" s="65"/>
      <c r="SYC90" s="506"/>
      <c r="SYD90" s="65"/>
      <c r="SYE90" s="47"/>
      <c r="SYF90" s="47"/>
      <c r="SYG90" s="47"/>
      <c r="SYH90" s="59"/>
      <c r="SYI90" s="506"/>
      <c r="SYJ90" s="65"/>
      <c r="SYK90" s="7"/>
      <c r="SYL90" s="100"/>
      <c r="SYM90" s="13"/>
      <c r="SYN90" s="13"/>
      <c r="SYO90" s="13"/>
      <c r="SYP90" s="13"/>
      <c r="SYQ90" s="61"/>
      <c r="SYR90" s="47"/>
      <c r="SYS90" s="47"/>
      <c r="SYT90" s="65"/>
      <c r="SYU90" s="47"/>
      <c r="SYV90" s="65"/>
      <c r="SYW90" s="65"/>
      <c r="SYX90" s="47"/>
      <c r="SYY90" s="788"/>
      <c r="SYZ90" s="65"/>
      <c r="SZA90" s="65"/>
      <c r="SZB90" s="47"/>
      <c r="SZC90" s="47"/>
      <c r="SZD90" s="47"/>
      <c r="SZE90" s="47"/>
      <c r="SZF90" s="505"/>
      <c r="SZG90" s="505"/>
      <c r="SZH90" s="140"/>
      <c r="SZI90" s="140"/>
      <c r="SZJ90" s="65"/>
      <c r="SZK90" s="65"/>
      <c r="SZL90" s="506"/>
      <c r="SZM90" s="65"/>
      <c r="SZN90" s="47"/>
      <c r="SZO90" s="47"/>
      <c r="SZP90" s="47"/>
      <c r="SZQ90" s="59"/>
      <c r="SZR90" s="506"/>
      <c r="SZS90" s="65"/>
      <c r="SZT90" s="7"/>
      <c r="SZU90" s="100"/>
      <c r="SZV90" s="13"/>
      <c r="SZW90" s="13"/>
      <c r="SZX90" s="13"/>
      <c r="SZY90" s="13"/>
      <c r="SZZ90" s="61"/>
      <c r="TAA90" s="47"/>
      <c r="TAB90" s="47"/>
      <c r="TAC90" s="65"/>
      <c r="TAD90" s="47"/>
      <c r="TAE90" s="65"/>
      <c r="TAF90" s="65"/>
      <c r="TAG90" s="47"/>
      <c r="TAH90" s="788"/>
      <c r="TAI90" s="65"/>
      <c r="TAJ90" s="65"/>
      <c r="TAK90" s="47"/>
      <c r="TAL90" s="47"/>
      <c r="TAM90" s="47"/>
      <c r="TAN90" s="47"/>
      <c r="TAO90" s="505"/>
      <c r="TAP90" s="505"/>
      <c r="TAQ90" s="140"/>
      <c r="TAR90" s="140"/>
      <c r="TAS90" s="65"/>
      <c r="TAT90" s="65"/>
      <c r="TAU90" s="506"/>
      <c r="TAV90" s="65"/>
      <c r="TAW90" s="47"/>
      <c r="TAX90" s="47"/>
      <c r="TAY90" s="47"/>
      <c r="TAZ90" s="59"/>
      <c r="TBA90" s="506"/>
      <c r="TBB90" s="65"/>
      <c r="TBC90" s="7"/>
      <c r="TBD90" s="100"/>
      <c r="TBE90" s="13"/>
      <c r="TBF90" s="13"/>
      <c r="TBG90" s="13"/>
      <c r="TBH90" s="13"/>
      <c r="TBI90" s="61"/>
      <c r="TBJ90" s="47"/>
      <c r="TBK90" s="47"/>
      <c r="TBL90" s="65"/>
      <c r="TBM90" s="47"/>
      <c r="TBN90" s="65"/>
      <c r="TBO90" s="65"/>
      <c r="TBP90" s="47"/>
      <c r="TBQ90" s="788"/>
      <c r="TBR90" s="65"/>
      <c r="TBS90" s="65"/>
      <c r="TBT90" s="47"/>
      <c r="TBU90" s="47"/>
      <c r="TBV90" s="47"/>
      <c r="TBW90" s="47"/>
      <c r="TBX90" s="505"/>
      <c r="TBY90" s="505"/>
      <c r="TBZ90" s="140"/>
      <c r="TCA90" s="140"/>
      <c r="TCB90" s="65"/>
      <c r="TCC90" s="65"/>
      <c r="TCD90" s="506"/>
      <c r="TCE90" s="65"/>
      <c r="TCF90" s="47"/>
      <c r="TCG90" s="47"/>
      <c r="TCH90" s="47"/>
      <c r="TCI90" s="59"/>
      <c r="TCJ90" s="506"/>
      <c r="TCK90" s="65"/>
      <c r="TCL90" s="7"/>
      <c r="TCM90" s="100"/>
      <c r="TCN90" s="13"/>
      <c r="TCO90" s="13"/>
      <c r="TCP90" s="13"/>
      <c r="TCQ90" s="13"/>
      <c r="TCR90" s="61"/>
      <c r="TCS90" s="47"/>
      <c r="TCT90" s="47"/>
      <c r="TCU90" s="65"/>
      <c r="TCV90" s="47"/>
      <c r="TCW90" s="65"/>
      <c r="TCX90" s="65"/>
      <c r="TCY90" s="47"/>
      <c r="TCZ90" s="788"/>
      <c r="TDA90" s="65"/>
      <c r="TDB90" s="65"/>
      <c r="TDC90" s="47"/>
      <c r="TDD90" s="47"/>
      <c r="TDE90" s="47"/>
      <c r="TDF90" s="47"/>
      <c r="TDG90" s="505"/>
      <c r="TDH90" s="505"/>
      <c r="TDI90" s="140"/>
      <c r="TDJ90" s="140"/>
      <c r="TDK90" s="65"/>
      <c r="TDL90" s="65"/>
      <c r="TDM90" s="506"/>
      <c r="TDN90" s="65"/>
      <c r="TDO90" s="47"/>
      <c r="TDP90" s="47"/>
      <c r="TDQ90" s="47"/>
      <c r="TDR90" s="59"/>
      <c r="TDS90" s="506"/>
      <c r="TDT90" s="65"/>
      <c r="TDU90" s="7"/>
      <c r="TDV90" s="100"/>
      <c r="TDW90" s="13"/>
      <c r="TDX90" s="13"/>
      <c r="TDY90" s="13"/>
      <c r="TDZ90" s="13"/>
      <c r="TEA90" s="61"/>
      <c r="TEB90" s="47"/>
      <c r="TEC90" s="47"/>
      <c r="TED90" s="65"/>
      <c r="TEE90" s="47"/>
      <c r="TEF90" s="65"/>
      <c r="TEG90" s="65"/>
      <c r="TEH90" s="47"/>
      <c r="TEI90" s="788"/>
      <c r="TEJ90" s="65"/>
      <c r="TEK90" s="65"/>
      <c r="TEL90" s="47"/>
      <c r="TEM90" s="47"/>
      <c r="TEN90" s="47"/>
      <c r="TEO90" s="47"/>
      <c r="TEP90" s="505"/>
      <c r="TEQ90" s="505"/>
      <c r="TER90" s="140"/>
      <c r="TES90" s="140"/>
      <c r="TET90" s="65"/>
      <c r="TEU90" s="65"/>
      <c r="TEV90" s="506"/>
      <c r="TEW90" s="65"/>
      <c r="TEX90" s="47"/>
      <c r="TEY90" s="47"/>
      <c r="TEZ90" s="47"/>
      <c r="TFA90" s="59"/>
      <c r="TFB90" s="506"/>
      <c r="TFC90" s="65"/>
      <c r="TFD90" s="7"/>
      <c r="TFE90" s="100"/>
      <c r="TFF90" s="13"/>
      <c r="TFG90" s="13"/>
      <c r="TFH90" s="13"/>
      <c r="TFI90" s="13"/>
      <c r="TFJ90" s="61"/>
      <c r="TFK90" s="47"/>
      <c r="TFL90" s="47"/>
      <c r="TFM90" s="65"/>
      <c r="TFN90" s="47"/>
      <c r="TFO90" s="65"/>
      <c r="TFP90" s="65"/>
      <c r="TFQ90" s="47"/>
      <c r="TFR90" s="788"/>
      <c r="TFS90" s="65"/>
      <c r="TFT90" s="65"/>
      <c r="TFU90" s="47"/>
      <c r="TFV90" s="47"/>
      <c r="TFW90" s="47"/>
      <c r="TFX90" s="47"/>
      <c r="TFY90" s="505"/>
      <c r="TFZ90" s="505"/>
      <c r="TGA90" s="140"/>
      <c r="TGB90" s="140"/>
      <c r="TGC90" s="65"/>
      <c r="TGD90" s="65"/>
      <c r="TGE90" s="506"/>
      <c r="TGF90" s="65"/>
      <c r="TGG90" s="47"/>
      <c r="TGH90" s="47"/>
      <c r="TGI90" s="47"/>
      <c r="TGJ90" s="59"/>
      <c r="TGK90" s="506"/>
      <c r="TGL90" s="65"/>
      <c r="TGM90" s="7"/>
      <c r="TGN90" s="100"/>
      <c r="TGO90" s="13"/>
      <c r="TGP90" s="13"/>
      <c r="TGQ90" s="13"/>
      <c r="TGR90" s="13"/>
      <c r="TGS90" s="61"/>
      <c r="TGT90" s="47"/>
      <c r="TGU90" s="47"/>
      <c r="TGV90" s="65"/>
      <c r="TGW90" s="47"/>
      <c r="TGX90" s="65"/>
      <c r="TGY90" s="65"/>
      <c r="TGZ90" s="47"/>
      <c r="THA90" s="788"/>
      <c r="THB90" s="65"/>
      <c r="THC90" s="65"/>
      <c r="THD90" s="47"/>
      <c r="THE90" s="47"/>
      <c r="THF90" s="47"/>
      <c r="THG90" s="47"/>
      <c r="THH90" s="505"/>
      <c r="THI90" s="505"/>
      <c r="THJ90" s="140"/>
      <c r="THK90" s="140"/>
      <c r="THL90" s="65"/>
      <c r="THM90" s="65"/>
      <c r="THN90" s="506"/>
      <c r="THO90" s="65"/>
      <c r="THP90" s="47"/>
      <c r="THQ90" s="47"/>
      <c r="THR90" s="47"/>
      <c r="THS90" s="59"/>
      <c r="THT90" s="506"/>
      <c r="THU90" s="65"/>
      <c r="THV90" s="7"/>
      <c r="THW90" s="100"/>
      <c r="THX90" s="13"/>
      <c r="THY90" s="13"/>
      <c r="THZ90" s="13"/>
      <c r="TIA90" s="13"/>
      <c r="TIB90" s="61"/>
      <c r="TIC90" s="47"/>
      <c r="TID90" s="47"/>
      <c r="TIE90" s="65"/>
      <c r="TIF90" s="47"/>
      <c r="TIG90" s="65"/>
      <c r="TIH90" s="65"/>
      <c r="TII90" s="47"/>
      <c r="TIJ90" s="788"/>
      <c r="TIK90" s="65"/>
      <c r="TIL90" s="65"/>
      <c r="TIM90" s="47"/>
      <c r="TIN90" s="47"/>
      <c r="TIO90" s="47"/>
      <c r="TIP90" s="47"/>
      <c r="TIQ90" s="505"/>
      <c r="TIR90" s="505"/>
      <c r="TIS90" s="140"/>
      <c r="TIT90" s="140"/>
      <c r="TIU90" s="65"/>
      <c r="TIV90" s="65"/>
      <c r="TIW90" s="506"/>
      <c r="TIX90" s="65"/>
      <c r="TIY90" s="47"/>
      <c r="TIZ90" s="47"/>
      <c r="TJA90" s="47"/>
      <c r="TJB90" s="59"/>
      <c r="TJC90" s="506"/>
      <c r="TJD90" s="65"/>
      <c r="TJE90" s="7"/>
      <c r="TJF90" s="100"/>
      <c r="TJG90" s="13"/>
      <c r="TJH90" s="13"/>
      <c r="TJI90" s="13"/>
      <c r="TJJ90" s="13"/>
      <c r="TJK90" s="61"/>
      <c r="TJL90" s="47"/>
      <c r="TJM90" s="47"/>
      <c r="TJN90" s="65"/>
      <c r="TJO90" s="47"/>
      <c r="TJP90" s="65"/>
      <c r="TJQ90" s="65"/>
      <c r="TJR90" s="47"/>
      <c r="TJS90" s="788"/>
      <c r="TJT90" s="65"/>
      <c r="TJU90" s="65"/>
      <c r="TJV90" s="47"/>
      <c r="TJW90" s="47"/>
      <c r="TJX90" s="47"/>
      <c r="TJY90" s="47"/>
      <c r="TJZ90" s="505"/>
      <c r="TKA90" s="505"/>
      <c r="TKB90" s="140"/>
      <c r="TKC90" s="140"/>
      <c r="TKD90" s="65"/>
      <c r="TKE90" s="65"/>
      <c r="TKF90" s="506"/>
      <c r="TKG90" s="65"/>
      <c r="TKH90" s="47"/>
      <c r="TKI90" s="47"/>
      <c r="TKJ90" s="47"/>
      <c r="TKK90" s="59"/>
      <c r="TKL90" s="506"/>
      <c r="TKM90" s="65"/>
      <c r="TKN90" s="7"/>
      <c r="TKO90" s="100"/>
      <c r="TKP90" s="13"/>
      <c r="TKQ90" s="13"/>
      <c r="TKR90" s="13"/>
      <c r="TKS90" s="13"/>
      <c r="TKT90" s="61"/>
      <c r="TKU90" s="47"/>
      <c r="TKV90" s="47"/>
      <c r="TKW90" s="65"/>
      <c r="TKX90" s="47"/>
      <c r="TKY90" s="65"/>
      <c r="TKZ90" s="65"/>
      <c r="TLA90" s="47"/>
      <c r="TLB90" s="788"/>
      <c r="TLC90" s="65"/>
      <c r="TLD90" s="65"/>
      <c r="TLE90" s="47"/>
      <c r="TLF90" s="47"/>
      <c r="TLG90" s="47"/>
      <c r="TLH90" s="47"/>
      <c r="TLI90" s="505"/>
      <c r="TLJ90" s="505"/>
      <c r="TLK90" s="140"/>
      <c r="TLL90" s="140"/>
      <c r="TLM90" s="65"/>
      <c r="TLN90" s="65"/>
      <c r="TLO90" s="506"/>
      <c r="TLP90" s="65"/>
      <c r="TLQ90" s="47"/>
      <c r="TLR90" s="47"/>
      <c r="TLS90" s="47"/>
      <c r="TLT90" s="59"/>
      <c r="TLU90" s="506"/>
      <c r="TLV90" s="65"/>
      <c r="TLW90" s="7"/>
      <c r="TLX90" s="100"/>
      <c r="TLY90" s="13"/>
      <c r="TLZ90" s="13"/>
      <c r="TMA90" s="13"/>
      <c r="TMB90" s="13"/>
      <c r="TMC90" s="61"/>
      <c r="TMD90" s="47"/>
      <c r="TME90" s="47"/>
      <c r="TMF90" s="65"/>
      <c r="TMG90" s="47"/>
      <c r="TMH90" s="65"/>
      <c r="TMI90" s="65"/>
      <c r="TMJ90" s="47"/>
      <c r="TMK90" s="788"/>
      <c r="TML90" s="65"/>
      <c r="TMM90" s="65"/>
      <c r="TMN90" s="47"/>
      <c r="TMO90" s="47"/>
      <c r="TMP90" s="47"/>
      <c r="TMQ90" s="47"/>
      <c r="TMR90" s="505"/>
      <c r="TMS90" s="505"/>
      <c r="TMT90" s="140"/>
      <c r="TMU90" s="140"/>
      <c r="TMV90" s="65"/>
      <c r="TMW90" s="65"/>
      <c r="TMX90" s="506"/>
      <c r="TMY90" s="65"/>
      <c r="TMZ90" s="47"/>
      <c r="TNA90" s="47"/>
      <c r="TNB90" s="47"/>
      <c r="TNC90" s="59"/>
      <c r="TND90" s="506"/>
      <c r="TNE90" s="65"/>
      <c r="TNF90" s="7"/>
      <c r="TNG90" s="100"/>
      <c r="TNH90" s="13"/>
      <c r="TNI90" s="13"/>
      <c r="TNJ90" s="13"/>
      <c r="TNK90" s="13"/>
      <c r="TNL90" s="61"/>
      <c r="TNM90" s="47"/>
      <c r="TNN90" s="47"/>
      <c r="TNO90" s="65"/>
      <c r="TNP90" s="47"/>
      <c r="TNQ90" s="65"/>
      <c r="TNR90" s="65"/>
      <c r="TNS90" s="47"/>
      <c r="TNT90" s="788"/>
      <c r="TNU90" s="65"/>
      <c r="TNV90" s="65"/>
      <c r="TNW90" s="47"/>
      <c r="TNX90" s="47"/>
      <c r="TNY90" s="47"/>
      <c r="TNZ90" s="47"/>
      <c r="TOA90" s="505"/>
      <c r="TOB90" s="505"/>
      <c r="TOC90" s="140"/>
      <c r="TOD90" s="140"/>
      <c r="TOE90" s="65"/>
      <c r="TOF90" s="65"/>
      <c r="TOG90" s="506"/>
      <c r="TOH90" s="65"/>
      <c r="TOI90" s="47"/>
      <c r="TOJ90" s="47"/>
      <c r="TOK90" s="47"/>
      <c r="TOL90" s="59"/>
      <c r="TOM90" s="506"/>
      <c r="TON90" s="65"/>
      <c r="TOO90" s="7"/>
      <c r="TOP90" s="100"/>
      <c r="TOQ90" s="13"/>
      <c r="TOR90" s="13"/>
      <c r="TOS90" s="13"/>
      <c r="TOT90" s="13"/>
      <c r="TOU90" s="61"/>
      <c r="TOV90" s="47"/>
      <c r="TOW90" s="47"/>
      <c r="TOX90" s="65"/>
      <c r="TOY90" s="47"/>
      <c r="TOZ90" s="65"/>
      <c r="TPA90" s="65"/>
      <c r="TPB90" s="47"/>
      <c r="TPC90" s="788"/>
      <c r="TPD90" s="65"/>
      <c r="TPE90" s="65"/>
      <c r="TPF90" s="47"/>
      <c r="TPG90" s="47"/>
      <c r="TPH90" s="47"/>
      <c r="TPI90" s="47"/>
      <c r="TPJ90" s="505"/>
      <c r="TPK90" s="505"/>
      <c r="TPL90" s="140"/>
      <c r="TPM90" s="140"/>
      <c r="TPN90" s="65"/>
      <c r="TPO90" s="65"/>
      <c r="TPP90" s="506"/>
      <c r="TPQ90" s="65"/>
      <c r="TPR90" s="47"/>
      <c r="TPS90" s="47"/>
      <c r="TPT90" s="47"/>
      <c r="TPU90" s="59"/>
      <c r="TPV90" s="506"/>
      <c r="TPW90" s="65"/>
      <c r="TPX90" s="7"/>
      <c r="TPY90" s="100"/>
      <c r="TPZ90" s="13"/>
      <c r="TQA90" s="13"/>
      <c r="TQB90" s="13"/>
      <c r="TQC90" s="13"/>
      <c r="TQD90" s="61"/>
      <c r="TQE90" s="47"/>
      <c r="TQF90" s="47"/>
      <c r="TQG90" s="65"/>
      <c r="TQH90" s="47"/>
      <c r="TQI90" s="65"/>
      <c r="TQJ90" s="65"/>
      <c r="TQK90" s="47"/>
      <c r="TQL90" s="788"/>
      <c r="TQM90" s="65"/>
      <c r="TQN90" s="65"/>
      <c r="TQO90" s="47"/>
      <c r="TQP90" s="47"/>
      <c r="TQQ90" s="47"/>
      <c r="TQR90" s="47"/>
      <c r="TQS90" s="505"/>
      <c r="TQT90" s="505"/>
      <c r="TQU90" s="140"/>
      <c r="TQV90" s="140"/>
      <c r="TQW90" s="65"/>
      <c r="TQX90" s="65"/>
      <c r="TQY90" s="506"/>
      <c r="TQZ90" s="65"/>
      <c r="TRA90" s="47"/>
      <c r="TRB90" s="47"/>
      <c r="TRC90" s="47"/>
      <c r="TRD90" s="59"/>
      <c r="TRE90" s="506"/>
      <c r="TRF90" s="65"/>
      <c r="TRG90" s="7"/>
      <c r="TRH90" s="100"/>
      <c r="TRI90" s="13"/>
      <c r="TRJ90" s="13"/>
      <c r="TRK90" s="13"/>
      <c r="TRL90" s="13"/>
      <c r="TRM90" s="61"/>
      <c r="TRN90" s="47"/>
      <c r="TRO90" s="47"/>
      <c r="TRP90" s="65"/>
      <c r="TRQ90" s="47"/>
      <c r="TRR90" s="65"/>
      <c r="TRS90" s="65"/>
      <c r="TRT90" s="47"/>
      <c r="TRU90" s="788"/>
      <c r="TRV90" s="65"/>
      <c r="TRW90" s="65"/>
      <c r="TRX90" s="47"/>
      <c r="TRY90" s="47"/>
      <c r="TRZ90" s="47"/>
      <c r="TSA90" s="47"/>
      <c r="TSB90" s="505"/>
      <c r="TSC90" s="505"/>
      <c r="TSD90" s="140"/>
      <c r="TSE90" s="140"/>
      <c r="TSF90" s="65"/>
      <c r="TSG90" s="65"/>
      <c r="TSH90" s="506"/>
      <c r="TSI90" s="65"/>
      <c r="TSJ90" s="47"/>
      <c r="TSK90" s="47"/>
      <c r="TSL90" s="47"/>
      <c r="TSM90" s="59"/>
      <c r="TSN90" s="506"/>
      <c r="TSO90" s="65"/>
      <c r="TSP90" s="7"/>
      <c r="TSQ90" s="100"/>
      <c r="TSR90" s="13"/>
      <c r="TSS90" s="13"/>
      <c r="TST90" s="13"/>
      <c r="TSU90" s="13"/>
      <c r="TSV90" s="61"/>
      <c r="TSW90" s="47"/>
      <c r="TSX90" s="47"/>
      <c r="TSY90" s="65"/>
      <c r="TSZ90" s="47"/>
      <c r="TTA90" s="65"/>
      <c r="TTB90" s="65"/>
      <c r="TTC90" s="47"/>
      <c r="TTD90" s="788"/>
      <c r="TTE90" s="65"/>
      <c r="TTF90" s="65"/>
      <c r="TTG90" s="47"/>
      <c r="TTH90" s="47"/>
      <c r="TTI90" s="47"/>
      <c r="TTJ90" s="47"/>
      <c r="TTK90" s="505"/>
      <c r="TTL90" s="505"/>
      <c r="TTM90" s="140"/>
      <c r="TTN90" s="140"/>
      <c r="TTO90" s="65"/>
      <c r="TTP90" s="65"/>
      <c r="TTQ90" s="506"/>
      <c r="TTR90" s="65"/>
      <c r="TTS90" s="47"/>
      <c r="TTT90" s="47"/>
      <c r="TTU90" s="47"/>
      <c r="TTV90" s="59"/>
      <c r="TTW90" s="506"/>
      <c r="TTX90" s="65"/>
      <c r="TTY90" s="7"/>
      <c r="TTZ90" s="100"/>
      <c r="TUA90" s="13"/>
      <c r="TUB90" s="13"/>
      <c r="TUC90" s="13"/>
      <c r="TUD90" s="13"/>
      <c r="TUE90" s="61"/>
      <c r="TUF90" s="47"/>
      <c r="TUG90" s="47"/>
      <c r="TUH90" s="65"/>
      <c r="TUI90" s="47"/>
      <c r="TUJ90" s="65"/>
      <c r="TUK90" s="65"/>
      <c r="TUL90" s="47"/>
      <c r="TUM90" s="788"/>
      <c r="TUN90" s="65"/>
      <c r="TUO90" s="65"/>
      <c r="TUP90" s="47"/>
      <c r="TUQ90" s="47"/>
      <c r="TUR90" s="47"/>
      <c r="TUS90" s="47"/>
      <c r="TUT90" s="505"/>
      <c r="TUU90" s="505"/>
      <c r="TUV90" s="140"/>
      <c r="TUW90" s="140"/>
      <c r="TUX90" s="65"/>
      <c r="TUY90" s="65"/>
      <c r="TUZ90" s="506"/>
      <c r="TVA90" s="65"/>
      <c r="TVB90" s="47"/>
      <c r="TVC90" s="47"/>
      <c r="TVD90" s="47"/>
      <c r="TVE90" s="59"/>
      <c r="TVF90" s="506"/>
      <c r="TVG90" s="65"/>
      <c r="TVH90" s="7"/>
      <c r="TVI90" s="100"/>
      <c r="TVJ90" s="13"/>
      <c r="TVK90" s="13"/>
      <c r="TVL90" s="13"/>
      <c r="TVM90" s="13"/>
      <c r="TVN90" s="61"/>
      <c r="TVO90" s="47"/>
      <c r="TVP90" s="47"/>
      <c r="TVQ90" s="65"/>
      <c r="TVR90" s="47"/>
      <c r="TVS90" s="65"/>
      <c r="TVT90" s="65"/>
      <c r="TVU90" s="47"/>
      <c r="TVV90" s="788"/>
      <c r="TVW90" s="65"/>
      <c r="TVX90" s="65"/>
      <c r="TVY90" s="47"/>
      <c r="TVZ90" s="47"/>
      <c r="TWA90" s="47"/>
      <c r="TWB90" s="47"/>
      <c r="TWC90" s="505"/>
      <c r="TWD90" s="505"/>
      <c r="TWE90" s="140"/>
      <c r="TWF90" s="140"/>
      <c r="TWG90" s="65"/>
      <c r="TWH90" s="65"/>
      <c r="TWI90" s="506"/>
      <c r="TWJ90" s="65"/>
      <c r="TWK90" s="47"/>
      <c r="TWL90" s="47"/>
      <c r="TWM90" s="47"/>
      <c r="TWN90" s="59"/>
      <c r="TWO90" s="506"/>
      <c r="TWP90" s="65"/>
      <c r="TWQ90" s="7"/>
      <c r="TWR90" s="100"/>
      <c r="TWS90" s="13"/>
      <c r="TWT90" s="13"/>
      <c r="TWU90" s="13"/>
      <c r="TWV90" s="13"/>
      <c r="TWW90" s="61"/>
      <c r="TWX90" s="47"/>
      <c r="TWY90" s="47"/>
      <c r="TWZ90" s="65"/>
      <c r="TXA90" s="47"/>
      <c r="TXB90" s="65"/>
      <c r="TXC90" s="65"/>
      <c r="TXD90" s="47"/>
      <c r="TXE90" s="788"/>
      <c r="TXF90" s="65"/>
      <c r="TXG90" s="65"/>
      <c r="TXH90" s="47"/>
      <c r="TXI90" s="47"/>
      <c r="TXJ90" s="47"/>
      <c r="TXK90" s="47"/>
      <c r="TXL90" s="505"/>
      <c r="TXM90" s="505"/>
      <c r="TXN90" s="140"/>
      <c r="TXO90" s="140"/>
      <c r="TXP90" s="65"/>
      <c r="TXQ90" s="65"/>
      <c r="TXR90" s="506"/>
      <c r="TXS90" s="65"/>
      <c r="TXT90" s="47"/>
      <c r="TXU90" s="47"/>
      <c r="TXV90" s="47"/>
      <c r="TXW90" s="59"/>
      <c r="TXX90" s="506"/>
      <c r="TXY90" s="65"/>
      <c r="TXZ90" s="7"/>
      <c r="TYA90" s="100"/>
      <c r="TYB90" s="13"/>
      <c r="TYC90" s="13"/>
      <c r="TYD90" s="13"/>
      <c r="TYE90" s="13"/>
      <c r="TYF90" s="61"/>
      <c r="TYG90" s="47"/>
      <c r="TYH90" s="47"/>
      <c r="TYI90" s="65"/>
      <c r="TYJ90" s="47"/>
      <c r="TYK90" s="65"/>
      <c r="TYL90" s="65"/>
      <c r="TYM90" s="47"/>
      <c r="TYN90" s="788"/>
      <c r="TYO90" s="65"/>
      <c r="TYP90" s="65"/>
      <c r="TYQ90" s="47"/>
      <c r="TYR90" s="47"/>
      <c r="TYS90" s="47"/>
      <c r="TYT90" s="47"/>
      <c r="TYU90" s="505"/>
      <c r="TYV90" s="505"/>
      <c r="TYW90" s="140"/>
      <c r="TYX90" s="140"/>
      <c r="TYY90" s="65"/>
      <c r="TYZ90" s="65"/>
      <c r="TZA90" s="506"/>
      <c r="TZB90" s="65"/>
      <c r="TZC90" s="47"/>
      <c r="TZD90" s="47"/>
      <c r="TZE90" s="47"/>
      <c r="TZF90" s="59"/>
      <c r="TZG90" s="506"/>
      <c r="TZH90" s="65"/>
      <c r="TZI90" s="7"/>
      <c r="TZJ90" s="100"/>
      <c r="TZK90" s="13"/>
      <c r="TZL90" s="13"/>
      <c r="TZM90" s="13"/>
      <c r="TZN90" s="13"/>
      <c r="TZO90" s="61"/>
      <c r="TZP90" s="47"/>
      <c r="TZQ90" s="47"/>
      <c r="TZR90" s="65"/>
      <c r="TZS90" s="47"/>
      <c r="TZT90" s="65"/>
      <c r="TZU90" s="65"/>
      <c r="TZV90" s="47"/>
      <c r="TZW90" s="788"/>
      <c r="TZX90" s="65"/>
      <c r="TZY90" s="65"/>
      <c r="TZZ90" s="47"/>
      <c r="UAA90" s="47"/>
      <c r="UAB90" s="47"/>
      <c r="UAC90" s="47"/>
      <c r="UAD90" s="505"/>
      <c r="UAE90" s="505"/>
      <c r="UAF90" s="140"/>
      <c r="UAG90" s="140"/>
      <c r="UAH90" s="65"/>
      <c r="UAI90" s="65"/>
      <c r="UAJ90" s="506"/>
      <c r="UAK90" s="65"/>
      <c r="UAL90" s="47"/>
      <c r="UAM90" s="47"/>
      <c r="UAN90" s="47"/>
      <c r="UAO90" s="59"/>
      <c r="UAP90" s="506"/>
      <c r="UAQ90" s="65"/>
      <c r="UAR90" s="7"/>
      <c r="UAS90" s="100"/>
      <c r="UAT90" s="13"/>
      <c r="UAU90" s="13"/>
      <c r="UAV90" s="13"/>
      <c r="UAW90" s="13"/>
      <c r="UAX90" s="61"/>
      <c r="UAY90" s="47"/>
      <c r="UAZ90" s="47"/>
      <c r="UBA90" s="65"/>
      <c r="UBB90" s="47"/>
      <c r="UBC90" s="65"/>
      <c r="UBD90" s="65"/>
      <c r="UBE90" s="47"/>
      <c r="UBF90" s="788"/>
      <c r="UBG90" s="65"/>
      <c r="UBH90" s="65"/>
      <c r="UBI90" s="47"/>
      <c r="UBJ90" s="47"/>
      <c r="UBK90" s="47"/>
      <c r="UBL90" s="47"/>
      <c r="UBM90" s="505"/>
      <c r="UBN90" s="505"/>
      <c r="UBO90" s="140"/>
      <c r="UBP90" s="140"/>
      <c r="UBQ90" s="65"/>
      <c r="UBR90" s="65"/>
      <c r="UBS90" s="506"/>
      <c r="UBT90" s="65"/>
      <c r="UBU90" s="47"/>
      <c r="UBV90" s="47"/>
      <c r="UBW90" s="47"/>
      <c r="UBX90" s="59"/>
      <c r="UBY90" s="506"/>
      <c r="UBZ90" s="65"/>
      <c r="UCA90" s="7"/>
      <c r="UCB90" s="100"/>
      <c r="UCC90" s="13"/>
      <c r="UCD90" s="13"/>
      <c r="UCE90" s="13"/>
      <c r="UCF90" s="13"/>
      <c r="UCG90" s="61"/>
      <c r="UCH90" s="47"/>
      <c r="UCI90" s="47"/>
      <c r="UCJ90" s="65"/>
      <c r="UCK90" s="47"/>
      <c r="UCL90" s="65"/>
      <c r="UCM90" s="65"/>
      <c r="UCN90" s="47"/>
      <c r="UCO90" s="788"/>
      <c r="UCP90" s="65"/>
      <c r="UCQ90" s="65"/>
      <c r="UCR90" s="47"/>
      <c r="UCS90" s="47"/>
      <c r="UCT90" s="47"/>
      <c r="UCU90" s="47"/>
      <c r="UCV90" s="505"/>
      <c r="UCW90" s="505"/>
      <c r="UCX90" s="140"/>
      <c r="UCY90" s="140"/>
      <c r="UCZ90" s="65"/>
      <c r="UDA90" s="65"/>
      <c r="UDB90" s="506"/>
      <c r="UDC90" s="65"/>
      <c r="UDD90" s="47"/>
      <c r="UDE90" s="47"/>
      <c r="UDF90" s="47"/>
      <c r="UDG90" s="59"/>
      <c r="UDH90" s="506"/>
      <c r="UDI90" s="65"/>
      <c r="UDJ90" s="7"/>
      <c r="UDK90" s="100"/>
      <c r="UDL90" s="13"/>
      <c r="UDM90" s="13"/>
      <c r="UDN90" s="13"/>
      <c r="UDO90" s="13"/>
      <c r="UDP90" s="61"/>
      <c r="UDQ90" s="47"/>
      <c r="UDR90" s="47"/>
      <c r="UDS90" s="65"/>
      <c r="UDT90" s="47"/>
      <c r="UDU90" s="65"/>
      <c r="UDV90" s="65"/>
      <c r="UDW90" s="47"/>
      <c r="UDX90" s="788"/>
      <c r="UDY90" s="65"/>
      <c r="UDZ90" s="65"/>
      <c r="UEA90" s="47"/>
      <c r="UEB90" s="47"/>
      <c r="UEC90" s="47"/>
      <c r="UED90" s="47"/>
      <c r="UEE90" s="505"/>
      <c r="UEF90" s="505"/>
      <c r="UEG90" s="140"/>
      <c r="UEH90" s="140"/>
      <c r="UEI90" s="65"/>
      <c r="UEJ90" s="65"/>
      <c r="UEK90" s="506"/>
      <c r="UEL90" s="65"/>
      <c r="UEM90" s="47"/>
      <c r="UEN90" s="47"/>
      <c r="UEO90" s="47"/>
      <c r="UEP90" s="59"/>
      <c r="UEQ90" s="506"/>
      <c r="UER90" s="65"/>
      <c r="UES90" s="7"/>
      <c r="UET90" s="100"/>
      <c r="UEU90" s="13"/>
      <c r="UEV90" s="13"/>
      <c r="UEW90" s="13"/>
      <c r="UEX90" s="13"/>
      <c r="UEY90" s="61"/>
      <c r="UEZ90" s="47"/>
      <c r="UFA90" s="47"/>
      <c r="UFB90" s="65"/>
      <c r="UFC90" s="47"/>
      <c r="UFD90" s="65"/>
      <c r="UFE90" s="65"/>
      <c r="UFF90" s="47"/>
      <c r="UFG90" s="788"/>
      <c r="UFH90" s="65"/>
      <c r="UFI90" s="65"/>
      <c r="UFJ90" s="47"/>
      <c r="UFK90" s="47"/>
      <c r="UFL90" s="47"/>
      <c r="UFM90" s="47"/>
      <c r="UFN90" s="505"/>
      <c r="UFO90" s="505"/>
      <c r="UFP90" s="140"/>
      <c r="UFQ90" s="140"/>
      <c r="UFR90" s="65"/>
      <c r="UFS90" s="65"/>
      <c r="UFT90" s="506"/>
      <c r="UFU90" s="65"/>
      <c r="UFV90" s="47"/>
      <c r="UFW90" s="47"/>
      <c r="UFX90" s="47"/>
      <c r="UFY90" s="59"/>
      <c r="UFZ90" s="506"/>
      <c r="UGA90" s="65"/>
      <c r="UGB90" s="7"/>
      <c r="UGC90" s="100"/>
      <c r="UGD90" s="13"/>
      <c r="UGE90" s="13"/>
      <c r="UGF90" s="13"/>
      <c r="UGG90" s="13"/>
      <c r="UGH90" s="61"/>
      <c r="UGI90" s="47"/>
      <c r="UGJ90" s="47"/>
      <c r="UGK90" s="65"/>
      <c r="UGL90" s="47"/>
      <c r="UGM90" s="65"/>
      <c r="UGN90" s="65"/>
      <c r="UGO90" s="47"/>
      <c r="UGP90" s="788"/>
      <c r="UGQ90" s="65"/>
      <c r="UGR90" s="65"/>
      <c r="UGS90" s="47"/>
      <c r="UGT90" s="47"/>
      <c r="UGU90" s="47"/>
      <c r="UGV90" s="47"/>
      <c r="UGW90" s="505"/>
      <c r="UGX90" s="505"/>
      <c r="UGY90" s="140"/>
      <c r="UGZ90" s="140"/>
      <c r="UHA90" s="65"/>
      <c r="UHB90" s="65"/>
      <c r="UHC90" s="506"/>
      <c r="UHD90" s="65"/>
      <c r="UHE90" s="47"/>
      <c r="UHF90" s="47"/>
      <c r="UHG90" s="47"/>
      <c r="UHH90" s="59"/>
      <c r="UHI90" s="506"/>
      <c r="UHJ90" s="65"/>
      <c r="UHK90" s="7"/>
      <c r="UHL90" s="100"/>
      <c r="UHM90" s="13"/>
      <c r="UHN90" s="13"/>
      <c r="UHO90" s="13"/>
      <c r="UHP90" s="13"/>
      <c r="UHQ90" s="61"/>
      <c r="UHR90" s="47"/>
      <c r="UHS90" s="47"/>
      <c r="UHT90" s="65"/>
      <c r="UHU90" s="47"/>
      <c r="UHV90" s="65"/>
      <c r="UHW90" s="65"/>
      <c r="UHX90" s="47"/>
      <c r="UHY90" s="788"/>
      <c r="UHZ90" s="65"/>
      <c r="UIA90" s="65"/>
      <c r="UIB90" s="47"/>
      <c r="UIC90" s="47"/>
      <c r="UID90" s="47"/>
      <c r="UIE90" s="47"/>
      <c r="UIF90" s="505"/>
      <c r="UIG90" s="505"/>
      <c r="UIH90" s="140"/>
      <c r="UII90" s="140"/>
      <c r="UIJ90" s="65"/>
      <c r="UIK90" s="65"/>
      <c r="UIL90" s="506"/>
      <c r="UIM90" s="65"/>
      <c r="UIN90" s="47"/>
      <c r="UIO90" s="47"/>
      <c r="UIP90" s="47"/>
      <c r="UIQ90" s="59"/>
      <c r="UIR90" s="506"/>
      <c r="UIS90" s="65"/>
      <c r="UIT90" s="7"/>
      <c r="UIU90" s="100"/>
      <c r="UIV90" s="13"/>
      <c r="UIW90" s="13"/>
      <c r="UIX90" s="13"/>
      <c r="UIY90" s="13"/>
      <c r="UIZ90" s="61"/>
      <c r="UJA90" s="47"/>
      <c r="UJB90" s="47"/>
      <c r="UJC90" s="65"/>
      <c r="UJD90" s="47"/>
      <c r="UJE90" s="65"/>
      <c r="UJF90" s="65"/>
      <c r="UJG90" s="47"/>
      <c r="UJH90" s="788"/>
      <c r="UJI90" s="65"/>
      <c r="UJJ90" s="65"/>
      <c r="UJK90" s="47"/>
      <c r="UJL90" s="47"/>
      <c r="UJM90" s="47"/>
      <c r="UJN90" s="47"/>
      <c r="UJO90" s="505"/>
      <c r="UJP90" s="505"/>
      <c r="UJQ90" s="140"/>
      <c r="UJR90" s="140"/>
      <c r="UJS90" s="65"/>
      <c r="UJT90" s="65"/>
      <c r="UJU90" s="506"/>
      <c r="UJV90" s="65"/>
      <c r="UJW90" s="47"/>
      <c r="UJX90" s="47"/>
      <c r="UJY90" s="47"/>
      <c r="UJZ90" s="59"/>
      <c r="UKA90" s="506"/>
      <c r="UKB90" s="65"/>
      <c r="UKC90" s="7"/>
      <c r="UKD90" s="100"/>
      <c r="UKE90" s="13"/>
      <c r="UKF90" s="13"/>
      <c r="UKG90" s="13"/>
      <c r="UKH90" s="13"/>
      <c r="UKI90" s="61"/>
      <c r="UKJ90" s="47"/>
      <c r="UKK90" s="47"/>
      <c r="UKL90" s="65"/>
      <c r="UKM90" s="47"/>
      <c r="UKN90" s="65"/>
      <c r="UKO90" s="65"/>
      <c r="UKP90" s="47"/>
      <c r="UKQ90" s="788"/>
      <c r="UKR90" s="65"/>
      <c r="UKS90" s="65"/>
      <c r="UKT90" s="47"/>
      <c r="UKU90" s="47"/>
      <c r="UKV90" s="47"/>
      <c r="UKW90" s="47"/>
      <c r="UKX90" s="505"/>
      <c r="UKY90" s="505"/>
      <c r="UKZ90" s="140"/>
      <c r="ULA90" s="140"/>
      <c r="ULB90" s="65"/>
      <c r="ULC90" s="65"/>
      <c r="ULD90" s="506"/>
      <c r="ULE90" s="65"/>
      <c r="ULF90" s="47"/>
      <c r="ULG90" s="47"/>
      <c r="ULH90" s="47"/>
      <c r="ULI90" s="59"/>
      <c r="ULJ90" s="506"/>
      <c r="ULK90" s="65"/>
      <c r="ULL90" s="7"/>
      <c r="ULM90" s="100"/>
      <c r="ULN90" s="13"/>
      <c r="ULO90" s="13"/>
      <c r="ULP90" s="13"/>
      <c r="ULQ90" s="13"/>
      <c r="ULR90" s="61"/>
      <c r="ULS90" s="47"/>
      <c r="ULT90" s="47"/>
      <c r="ULU90" s="65"/>
      <c r="ULV90" s="47"/>
      <c r="ULW90" s="65"/>
      <c r="ULX90" s="65"/>
      <c r="ULY90" s="47"/>
      <c r="ULZ90" s="788"/>
      <c r="UMA90" s="65"/>
      <c r="UMB90" s="65"/>
      <c r="UMC90" s="47"/>
      <c r="UMD90" s="47"/>
      <c r="UME90" s="47"/>
      <c r="UMF90" s="47"/>
      <c r="UMG90" s="505"/>
      <c r="UMH90" s="505"/>
      <c r="UMI90" s="140"/>
      <c r="UMJ90" s="140"/>
      <c r="UMK90" s="65"/>
      <c r="UML90" s="65"/>
      <c r="UMM90" s="506"/>
      <c r="UMN90" s="65"/>
      <c r="UMO90" s="47"/>
      <c r="UMP90" s="47"/>
      <c r="UMQ90" s="47"/>
      <c r="UMR90" s="59"/>
      <c r="UMS90" s="506"/>
      <c r="UMT90" s="65"/>
      <c r="UMU90" s="7"/>
      <c r="UMV90" s="100"/>
      <c r="UMW90" s="13"/>
      <c r="UMX90" s="13"/>
      <c r="UMY90" s="13"/>
      <c r="UMZ90" s="13"/>
      <c r="UNA90" s="61"/>
      <c r="UNB90" s="47"/>
      <c r="UNC90" s="47"/>
      <c r="UND90" s="65"/>
      <c r="UNE90" s="47"/>
      <c r="UNF90" s="65"/>
      <c r="UNG90" s="65"/>
      <c r="UNH90" s="47"/>
      <c r="UNI90" s="788"/>
      <c r="UNJ90" s="65"/>
      <c r="UNK90" s="65"/>
      <c r="UNL90" s="47"/>
      <c r="UNM90" s="47"/>
      <c r="UNN90" s="47"/>
      <c r="UNO90" s="47"/>
      <c r="UNP90" s="505"/>
      <c r="UNQ90" s="505"/>
      <c r="UNR90" s="140"/>
      <c r="UNS90" s="140"/>
      <c r="UNT90" s="65"/>
      <c r="UNU90" s="65"/>
      <c r="UNV90" s="506"/>
      <c r="UNW90" s="65"/>
      <c r="UNX90" s="47"/>
      <c r="UNY90" s="47"/>
      <c r="UNZ90" s="47"/>
      <c r="UOA90" s="59"/>
      <c r="UOB90" s="506"/>
      <c r="UOC90" s="65"/>
      <c r="UOD90" s="7"/>
      <c r="UOE90" s="100"/>
      <c r="UOF90" s="13"/>
      <c r="UOG90" s="13"/>
      <c r="UOH90" s="13"/>
      <c r="UOI90" s="13"/>
      <c r="UOJ90" s="61"/>
      <c r="UOK90" s="47"/>
      <c r="UOL90" s="47"/>
      <c r="UOM90" s="65"/>
      <c r="UON90" s="47"/>
      <c r="UOO90" s="65"/>
      <c r="UOP90" s="65"/>
      <c r="UOQ90" s="47"/>
      <c r="UOR90" s="788"/>
      <c r="UOS90" s="65"/>
      <c r="UOT90" s="65"/>
      <c r="UOU90" s="47"/>
      <c r="UOV90" s="47"/>
      <c r="UOW90" s="47"/>
      <c r="UOX90" s="47"/>
      <c r="UOY90" s="505"/>
      <c r="UOZ90" s="505"/>
      <c r="UPA90" s="140"/>
      <c r="UPB90" s="140"/>
      <c r="UPC90" s="65"/>
      <c r="UPD90" s="65"/>
      <c r="UPE90" s="506"/>
      <c r="UPF90" s="65"/>
      <c r="UPG90" s="47"/>
      <c r="UPH90" s="47"/>
      <c r="UPI90" s="47"/>
      <c r="UPJ90" s="59"/>
      <c r="UPK90" s="506"/>
      <c r="UPL90" s="65"/>
      <c r="UPM90" s="7"/>
      <c r="UPN90" s="100"/>
      <c r="UPO90" s="13"/>
      <c r="UPP90" s="13"/>
      <c r="UPQ90" s="13"/>
      <c r="UPR90" s="13"/>
      <c r="UPS90" s="61"/>
      <c r="UPT90" s="47"/>
      <c r="UPU90" s="47"/>
      <c r="UPV90" s="65"/>
      <c r="UPW90" s="47"/>
      <c r="UPX90" s="65"/>
      <c r="UPY90" s="65"/>
      <c r="UPZ90" s="47"/>
      <c r="UQA90" s="788"/>
      <c r="UQB90" s="65"/>
      <c r="UQC90" s="65"/>
      <c r="UQD90" s="47"/>
      <c r="UQE90" s="47"/>
      <c r="UQF90" s="47"/>
      <c r="UQG90" s="47"/>
      <c r="UQH90" s="505"/>
      <c r="UQI90" s="505"/>
      <c r="UQJ90" s="140"/>
      <c r="UQK90" s="140"/>
      <c r="UQL90" s="65"/>
      <c r="UQM90" s="65"/>
      <c r="UQN90" s="506"/>
      <c r="UQO90" s="65"/>
      <c r="UQP90" s="47"/>
      <c r="UQQ90" s="47"/>
      <c r="UQR90" s="47"/>
      <c r="UQS90" s="59"/>
      <c r="UQT90" s="506"/>
      <c r="UQU90" s="65"/>
      <c r="UQV90" s="7"/>
      <c r="UQW90" s="100"/>
      <c r="UQX90" s="13"/>
      <c r="UQY90" s="13"/>
      <c r="UQZ90" s="13"/>
      <c r="URA90" s="13"/>
      <c r="URB90" s="61"/>
      <c r="URC90" s="47"/>
      <c r="URD90" s="47"/>
      <c r="URE90" s="65"/>
      <c r="URF90" s="47"/>
      <c r="URG90" s="65"/>
      <c r="URH90" s="65"/>
      <c r="URI90" s="47"/>
      <c r="URJ90" s="788"/>
      <c r="URK90" s="65"/>
      <c r="URL90" s="65"/>
      <c r="URM90" s="47"/>
      <c r="URN90" s="47"/>
      <c r="URO90" s="47"/>
      <c r="URP90" s="47"/>
      <c r="URQ90" s="505"/>
      <c r="URR90" s="505"/>
      <c r="URS90" s="140"/>
      <c r="URT90" s="140"/>
      <c r="URU90" s="65"/>
      <c r="URV90" s="65"/>
      <c r="URW90" s="506"/>
      <c r="URX90" s="65"/>
      <c r="URY90" s="47"/>
      <c r="URZ90" s="47"/>
      <c r="USA90" s="47"/>
      <c r="USB90" s="59"/>
      <c r="USC90" s="506"/>
      <c r="USD90" s="65"/>
      <c r="USE90" s="7"/>
      <c r="USF90" s="100"/>
      <c r="USG90" s="13"/>
      <c r="USH90" s="13"/>
      <c r="USI90" s="13"/>
      <c r="USJ90" s="13"/>
      <c r="USK90" s="61"/>
      <c r="USL90" s="47"/>
      <c r="USM90" s="47"/>
      <c r="USN90" s="65"/>
      <c r="USO90" s="47"/>
      <c r="USP90" s="65"/>
      <c r="USQ90" s="65"/>
      <c r="USR90" s="47"/>
      <c r="USS90" s="788"/>
      <c r="UST90" s="65"/>
      <c r="USU90" s="65"/>
      <c r="USV90" s="47"/>
      <c r="USW90" s="47"/>
      <c r="USX90" s="47"/>
      <c r="USY90" s="47"/>
      <c r="USZ90" s="505"/>
      <c r="UTA90" s="505"/>
      <c r="UTB90" s="140"/>
      <c r="UTC90" s="140"/>
      <c r="UTD90" s="65"/>
      <c r="UTE90" s="65"/>
      <c r="UTF90" s="506"/>
      <c r="UTG90" s="65"/>
      <c r="UTH90" s="47"/>
      <c r="UTI90" s="47"/>
      <c r="UTJ90" s="47"/>
      <c r="UTK90" s="59"/>
      <c r="UTL90" s="506"/>
      <c r="UTM90" s="65"/>
      <c r="UTN90" s="7"/>
      <c r="UTO90" s="100"/>
      <c r="UTP90" s="13"/>
      <c r="UTQ90" s="13"/>
      <c r="UTR90" s="13"/>
      <c r="UTS90" s="13"/>
      <c r="UTT90" s="61"/>
      <c r="UTU90" s="47"/>
      <c r="UTV90" s="47"/>
      <c r="UTW90" s="65"/>
      <c r="UTX90" s="47"/>
      <c r="UTY90" s="65"/>
      <c r="UTZ90" s="65"/>
      <c r="UUA90" s="47"/>
      <c r="UUB90" s="788"/>
      <c r="UUC90" s="65"/>
      <c r="UUD90" s="65"/>
      <c r="UUE90" s="47"/>
      <c r="UUF90" s="47"/>
      <c r="UUG90" s="47"/>
      <c r="UUH90" s="47"/>
      <c r="UUI90" s="505"/>
      <c r="UUJ90" s="505"/>
      <c r="UUK90" s="140"/>
      <c r="UUL90" s="140"/>
      <c r="UUM90" s="65"/>
      <c r="UUN90" s="65"/>
      <c r="UUO90" s="506"/>
      <c r="UUP90" s="65"/>
      <c r="UUQ90" s="47"/>
      <c r="UUR90" s="47"/>
      <c r="UUS90" s="47"/>
      <c r="UUT90" s="59"/>
      <c r="UUU90" s="506"/>
      <c r="UUV90" s="65"/>
      <c r="UUW90" s="7"/>
      <c r="UUX90" s="100"/>
      <c r="UUY90" s="13"/>
      <c r="UUZ90" s="13"/>
      <c r="UVA90" s="13"/>
      <c r="UVB90" s="13"/>
      <c r="UVC90" s="61"/>
      <c r="UVD90" s="47"/>
      <c r="UVE90" s="47"/>
      <c r="UVF90" s="65"/>
      <c r="UVG90" s="47"/>
      <c r="UVH90" s="65"/>
      <c r="UVI90" s="65"/>
      <c r="UVJ90" s="47"/>
      <c r="UVK90" s="788"/>
      <c r="UVL90" s="65"/>
      <c r="UVM90" s="65"/>
      <c r="UVN90" s="47"/>
      <c r="UVO90" s="47"/>
      <c r="UVP90" s="47"/>
      <c r="UVQ90" s="47"/>
      <c r="UVR90" s="505"/>
      <c r="UVS90" s="505"/>
      <c r="UVT90" s="140"/>
      <c r="UVU90" s="140"/>
      <c r="UVV90" s="65"/>
      <c r="UVW90" s="65"/>
      <c r="UVX90" s="506"/>
      <c r="UVY90" s="65"/>
      <c r="UVZ90" s="47"/>
      <c r="UWA90" s="47"/>
      <c r="UWB90" s="47"/>
      <c r="UWC90" s="59"/>
      <c r="UWD90" s="506"/>
      <c r="UWE90" s="65"/>
      <c r="UWF90" s="7"/>
      <c r="UWG90" s="100"/>
      <c r="UWH90" s="13"/>
      <c r="UWI90" s="13"/>
      <c r="UWJ90" s="13"/>
      <c r="UWK90" s="13"/>
      <c r="UWL90" s="61"/>
      <c r="UWM90" s="47"/>
      <c r="UWN90" s="47"/>
      <c r="UWO90" s="65"/>
      <c r="UWP90" s="47"/>
      <c r="UWQ90" s="65"/>
      <c r="UWR90" s="65"/>
      <c r="UWS90" s="47"/>
      <c r="UWT90" s="788"/>
      <c r="UWU90" s="65"/>
      <c r="UWV90" s="65"/>
      <c r="UWW90" s="47"/>
      <c r="UWX90" s="47"/>
      <c r="UWY90" s="47"/>
      <c r="UWZ90" s="47"/>
      <c r="UXA90" s="505"/>
      <c r="UXB90" s="505"/>
      <c r="UXC90" s="140"/>
      <c r="UXD90" s="140"/>
      <c r="UXE90" s="65"/>
      <c r="UXF90" s="65"/>
      <c r="UXG90" s="506"/>
      <c r="UXH90" s="65"/>
      <c r="UXI90" s="47"/>
      <c r="UXJ90" s="47"/>
      <c r="UXK90" s="47"/>
      <c r="UXL90" s="59"/>
      <c r="UXM90" s="506"/>
      <c r="UXN90" s="65"/>
      <c r="UXO90" s="7"/>
      <c r="UXP90" s="100"/>
      <c r="UXQ90" s="13"/>
      <c r="UXR90" s="13"/>
      <c r="UXS90" s="13"/>
      <c r="UXT90" s="13"/>
      <c r="UXU90" s="61"/>
      <c r="UXV90" s="47"/>
      <c r="UXW90" s="47"/>
      <c r="UXX90" s="65"/>
      <c r="UXY90" s="47"/>
      <c r="UXZ90" s="65"/>
      <c r="UYA90" s="65"/>
      <c r="UYB90" s="47"/>
      <c r="UYC90" s="788"/>
      <c r="UYD90" s="65"/>
      <c r="UYE90" s="65"/>
      <c r="UYF90" s="47"/>
      <c r="UYG90" s="47"/>
      <c r="UYH90" s="47"/>
      <c r="UYI90" s="47"/>
      <c r="UYJ90" s="505"/>
      <c r="UYK90" s="505"/>
      <c r="UYL90" s="140"/>
      <c r="UYM90" s="140"/>
      <c r="UYN90" s="65"/>
      <c r="UYO90" s="65"/>
      <c r="UYP90" s="506"/>
      <c r="UYQ90" s="65"/>
      <c r="UYR90" s="47"/>
      <c r="UYS90" s="47"/>
      <c r="UYT90" s="47"/>
      <c r="UYU90" s="59"/>
      <c r="UYV90" s="506"/>
      <c r="UYW90" s="65"/>
      <c r="UYX90" s="7"/>
      <c r="UYY90" s="100"/>
      <c r="UYZ90" s="13"/>
      <c r="UZA90" s="13"/>
      <c r="UZB90" s="13"/>
      <c r="UZC90" s="13"/>
      <c r="UZD90" s="61"/>
      <c r="UZE90" s="47"/>
      <c r="UZF90" s="47"/>
      <c r="UZG90" s="65"/>
      <c r="UZH90" s="47"/>
      <c r="UZI90" s="65"/>
      <c r="UZJ90" s="65"/>
      <c r="UZK90" s="47"/>
      <c r="UZL90" s="788"/>
      <c r="UZM90" s="65"/>
      <c r="UZN90" s="65"/>
      <c r="UZO90" s="47"/>
      <c r="UZP90" s="47"/>
      <c r="UZQ90" s="47"/>
      <c r="UZR90" s="47"/>
      <c r="UZS90" s="505"/>
      <c r="UZT90" s="505"/>
      <c r="UZU90" s="140"/>
      <c r="UZV90" s="140"/>
      <c r="UZW90" s="65"/>
      <c r="UZX90" s="65"/>
      <c r="UZY90" s="506"/>
      <c r="UZZ90" s="65"/>
      <c r="VAA90" s="47"/>
      <c r="VAB90" s="47"/>
      <c r="VAC90" s="47"/>
      <c r="VAD90" s="59"/>
      <c r="VAE90" s="506"/>
      <c r="VAF90" s="65"/>
      <c r="VAG90" s="7"/>
      <c r="VAH90" s="100"/>
      <c r="VAI90" s="13"/>
      <c r="VAJ90" s="13"/>
      <c r="VAK90" s="13"/>
      <c r="VAL90" s="13"/>
      <c r="VAM90" s="61"/>
      <c r="VAN90" s="47"/>
      <c r="VAO90" s="47"/>
      <c r="VAP90" s="65"/>
      <c r="VAQ90" s="47"/>
      <c r="VAR90" s="65"/>
      <c r="VAS90" s="65"/>
      <c r="VAT90" s="47"/>
      <c r="VAU90" s="788"/>
      <c r="VAV90" s="65"/>
      <c r="VAW90" s="65"/>
      <c r="VAX90" s="47"/>
      <c r="VAY90" s="47"/>
      <c r="VAZ90" s="47"/>
      <c r="VBA90" s="47"/>
      <c r="VBB90" s="505"/>
      <c r="VBC90" s="505"/>
      <c r="VBD90" s="140"/>
      <c r="VBE90" s="140"/>
      <c r="VBF90" s="65"/>
      <c r="VBG90" s="65"/>
      <c r="VBH90" s="506"/>
      <c r="VBI90" s="65"/>
      <c r="VBJ90" s="47"/>
      <c r="VBK90" s="47"/>
      <c r="VBL90" s="47"/>
      <c r="VBM90" s="59"/>
      <c r="VBN90" s="506"/>
      <c r="VBO90" s="65"/>
      <c r="VBP90" s="7"/>
      <c r="VBQ90" s="100"/>
      <c r="VBR90" s="13"/>
      <c r="VBS90" s="13"/>
      <c r="VBT90" s="13"/>
      <c r="VBU90" s="13"/>
      <c r="VBV90" s="61"/>
      <c r="VBW90" s="47"/>
      <c r="VBX90" s="47"/>
      <c r="VBY90" s="65"/>
      <c r="VBZ90" s="47"/>
      <c r="VCA90" s="65"/>
      <c r="VCB90" s="65"/>
      <c r="VCC90" s="47"/>
      <c r="VCD90" s="788"/>
      <c r="VCE90" s="65"/>
      <c r="VCF90" s="65"/>
      <c r="VCG90" s="47"/>
      <c r="VCH90" s="47"/>
      <c r="VCI90" s="47"/>
      <c r="VCJ90" s="47"/>
      <c r="VCK90" s="505"/>
      <c r="VCL90" s="505"/>
      <c r="VCM90" s="140"/>
      <c r="VCN90" s="140"/>
      <c r="VCO90" s="65"/>
      <c r="VCP90" s="65"/>
      <c r="VCQ90" s="506"/>
      <c r="VCR90" s="65"/>
      <c r="VCS90" s="47"/>
      <c r="VCT90" s="47"/>
      <c r="VCU90" s="47"/>
      <c r="VCV90" s="59"/>
      <c r="VCW90" s="506"/>
      <c r="VCX90" s="65"/>
      <c r="VCY90" s="7"/>
      <c r="VCZ90" s="100"/>
      <c r="VDA90" s="13"/>
      <c r="VDB90" s="13"/>
      <c r="VDC90" s="13"/>
      <c r="VDD90" s="13"/>
      <c r="VDE90" s="61"/>
      <c r="VDF90" s="47"/>
      <c r="VDG90" s="47"/>
      <c r="VDH90" s="65"/>
      <c r="VDI90" s="47"/>
      <c r="VDJ90" s="65"/>
      <c r="VDK90" s="65"/>
      <c r="VDL90" s="47"/>
      <c r="VDM90" s="788"/>
      <c r="VDN90" s="65"/>
      <c r="VDO90" s="65"/>
      <c r="VDP90" s="47"/>
      <c r="VDQ90" s="47"/>
      <c r="VDR90" s="47"/>
      <c r="VDS90" s="47"/>
      <c r="VDT90" s="505"/>
      <c r="VDU90" s="505"/>
      <c r="VDV90" s="140"/>
      <c r="VDW90" s="140"/>
      <c r="VDX90" s="65"/>
      <c r="VDY90" s="65"/>
      <c r="VDZ90" s="506"/>
      <c r="VEA90" s="65"/>
      <c r="VEB90" s="47"/>
      <c r="VEC90" s="47"/>
      <c r="VED90" s="47"/>
      <c r="VEE90" s="59"/>
      <c r="VEF90" s="506"/>
      <c r="VEG90" s="65"/>
      <c r="VEH90" s="7"/>
      <c r="VEI90" s="100"/>
      <c r="VEJ90" s="13"/>
      <c r="VEK90" s="13"/>
      <c r="VEL90" s="13"/>
      <c r="VEM90" s="13"/>
      <c r="VEN90" s="61"/>
      <c r="VEO90" s="47"/>
      <c r="VEP90" s="47"/>
      <c r="VEQ90" s="65"/>
      <c r="VER90" s="47"/>
      <c r="VES90" s="65"/>
      <c r="VET90" s="65"/>
      <c r="VEU90" s="47"/>
      <c r="VEV90" s="788"/>
      <c r="VEW90" s="65"/>
      <c r="VEX90" s="65"/>
      <c r="VEY90" s="47"/>
      <c r="VEZ90" s="47"/>
      <c r="VFA90" s="47"/>
      <c r="VFB90" s="47"/>
      <c r="VFC90" s="505"/>
      <c r="VFD90" s="505"/>
      <c r="VFE90" s="140"/>
      <c r="VFF90" s="140"/>
      <c r="VFG90" s="65"/>
      <c r="VFH90" s="65"/>
      <c r="VFI90" s="506"/>
      <c r="VFJ90" s="65"/>
      <c r="VFK90" s="47"/>
      <c r="VFL90" s="47"/>
      <c r="VFM90" s="47"/>
      <c r="VFN90" s="59"/>
      <c r="VFO90" s="506"/>
      <c r="VFP90" s="65"/>
      <c r="VFQ90" s="7"/>
      <c r="VFR90" s="100"/>
      <c r="VFS90" s="13"/>
      <c r="VFT90" s="13"/>
      <c r="VFU90" s="13"/>
      <c r="VFV90" s="13"/>
      <c r="VFW90" s="61"/>
      <c r="VFX90" s="47"/>
      <c r="VFY90" s="47"/>
      <c r="VFZ90" s="65"/>
      <c r="VGA90" s="47"/>
      <c r="VGB90" s="65"/>
      <c r="VGC90" s="65"/>
      <c r="VGD90" s="47"/>
      <c r="VGE90" s="788"/>
      <c r="VGF90" s="65"/>
      <c r="VGG90" s="65"/>
      <c r="VGH90" s="47"/>
      <c r="VGI90" s="47"/>
      <c r="VGJ90" s="47"/>
      <c r="VGK90" s="47"/>
      <c r="VGL90" s="505"/>
      <c r="VGM90" s="505"/>
      <c r="VGN90" s="140"/>
      <c r="VGO90" s="140"/>
      <c r="VGP90" s="65"/>
      <c r="VGQ90" s="65"/>
      <c r="VGR90" s="506"/>
      <c r="VGS90" s="65"/>
      <c r="VGT90" s="47"/>
      <c r="VGU90" s="47"/>
      <c r="VGV90" s="47"/>
      <c r="VGW90" s="59"/>
      <c r="VGX90" s="506"/>
      <c r="VGY90" s="65"/>
      <c r="VGZ90" s="7"/>
      <c r="VHA90" s="100"/>
      <c r="VHB90" s="13"/>
      <c r="VHC90" s="13"/>
      <c r="VHD90" s="13"/>
      <c r="VHE90" s="13"/>
      <c r="VHF90" s="61"/>
      <c r="VHG90" s="47"/>
      <c r="VHH90" s="47"/>
      <c r="VHI90" s="65"/>
      <c r="VHJ90" s="47"/>
      <c r="VHK90" s="65"/>
      <c r="VHL90" s="65"/>
      <c r="VHM90" s="47"/>
      <c r="VHN90" s="788"/>
      <c r="VHO90" s="65"/>
      <c r="VHP90" s="65"/>
      <c r="VHQ90" s="47"/>
      <c r="VHR90" s="47"/>
      <c r="VHS90" s="47"/>
      <c r="VHT90" s="47"/>
      <c r="VHU90" s="505"/>
      <c r="VHV90" s="505"/>
      <c r="VHW90" s="140"/>
      <c r="VHX90" s="140"/>
      <c r="VHY90" s="65"/>
      <c r="VHZ90" s="65"/>
      <c r="VIA90" s="506"/>
      <c r="VIB90" s="65"/>
      <c r="VIC90" s="47"/>
      <c r="VID90" s="47"/>
      <c r="VIE90" s="47"/>
      <c r="VIF90" s="59"/>
      <c r="VIG90" s="506"/>
      <c r="VIH90" s="65"/>
      <c r="VII90" s="7"/>
      <c r="VIJ90" s="100"/>
      <c r="VIK90" s="13"/>
      <c r="VIL90" s="13"/>
      <c r="VIM90" s="13"/>
      <c r="VIN90" s="13"/>
      <c r="VIO90" s="61"/>
      <c r="VIP90" s="47"/>
      <c r="VIQ90" s="47"/>
      <c r="VIR90" s="65"/>
      <c r="VIS90" s="47"/>
      <c r="VIT90" s="65"/>
      <c r="VIU90" s="65"/>
      <c r="VIV90" s="47"/>
      <c r="VIW90" s="788"/>
      <c r="VIX90" s="65"/>
      <c r="VIY90" s="65"/>
      <c r="VIZ90" s="47"/>
      <c r="VJA90" s="47"/>
      <c r="VJB90" s="47"/>
      <c r="VJC90" s="47"/>
      <c r="VJD90" s="505"/>
      <c r="VJE90" s="505"/>
      <c r="VJF90" s="140"/>
      <c r="VJG90" s="140"/>
      <c r="VJH90" s="65"/>
      <c r="VJI90" s="65"/>
      <c r="VJJ90" s="506"/>
      <c r="VJK90" s="65"/>
      <c r="VJL90" s="47"/>
      <c r="VJM90" s="47"/>
      <c r="VJN90" s="47"/>
      <c r="VJO90" s="59"/>
      <c r="VJP90" s="506"/>
      <c r="VJQ90" s="65"/>
      <c r="VJR90" s="7"/>
      <c r="VJS90" s="100"/>
      <c r="VJT90" s="13"/>
      <c r="VJU90" s="13"/>
      <c r="VJV90" s="13"/>
      <c r="VJW90" s="13"/>
      <c r="VJX90" s="61"/>
      <c r="VJY90" s="47"/>
      <c r="VJZ90" s="47"/>
      <c r="VKA90" s="65"/>
      <c r="VKB90" s="47"/>
      <c r="VKC90" s="65"/>
      <c r="VKD90" s="65"/>
      <c r="VKE90" s="47"/>
      <c r="VKF90" s="788"/>
      <c r="VKG90" s="65"/>
      <c r="VKH90" s="65"/>
      <c r="VKI90" s="47"/>
      <c r="VKJ90" s="47"/>
      <c r="VKK90" s="47"/>
      <c r="VKL90" s="47"/>
      <c r="VKM90" s="505"/>
      <c r="VKN90" s="505"/>
      <c r="VKO90" s="140"/>
      <c r="VKP90" s="140"/>
      <c r="VKQ90" s="65"/>
      <c r="VKR90" s="65"/>
      <c r="VKS90" s="506"/>
      <c r="VKT90" s="65"/>
      <c r="VKU90" s="47"/>
      <c r="VKV90" s="47"/>
      <c r="VKW90" s="47"/>
      <c r="VKX90" s="59"/>
      <c r="VKY90" s="506"/>
      <c r="VKZ90" s="65"/>
      <c r="VLA90" s="7"/>
      <c r="VLB90" s="100"/>
      <c r="VLC90" s="13"/>
      <c r="VLD90" s="13"/>
      <c r="VLE90" s="13"/>
      <c r="VLF90" s="13"/>
      <c r="VLG90" s="61"/>
      <c r="VLH90" s="47"/>
      <c r="VLI90" s="47"/>
      <c r="VLJ90" s="65"/>
      <c r="VLK90" s="47"/>
      <c r="VLL90" s="65"/>
      <c r="VLM90" s="65"/>
      <c r="VLN90" s="47"/>
      <c r="VLO90" s="788"/>
      <c r="VLP90" s="65"/>
      <c r="VLQ90" s="65"/>
      <c r="VLR90" s="47"/>
      <c r="VLS90" s="47"/>
      <c r="VLT90" s="47"/>
      <c r="VLU90" s="47"/>
      <c r="VLV90" s="505"/>
      <c r="VLW90" s="505"/>
      <c r="VLX90" s="140"/>
      <c r="VLY90" s="140"/>
      <c r="VLZ90" s="65"/>
      <c r="VMA90" s="65"/>
      <c r="VMB90" s="506"/>
      <c r="VMC90" s="65"/>
      <c r="VMD90" s="47"/>
      <c r="VME90" s="47"/>
      <c r="VMF90" s="47"/>
      <c r="VMG90" s="59"/>
      <c r="VMH90" s="506"/>
      <c r="VMI90" s="65"/>
      <c r="VMJ90" s="7"/>
      <c r="VMK90" s="100"/>
      <c r="VML90" s="13"/>
      <c r="VMM90" s="13"/>
      <c r="VMN90" s="13"/>
      <c r="VMO90" s="13"/>
      <c r="VMP90" s="61"/>
      <c r="VMQ90" s="47"/>
      <c r="VMR90" s="47"/>
      <c r="VMS90" s="65"/>
      <c r="VMT90" s="47"/>
      <c r="VMU90" s="65"/>
      <c r="VMV90" s="65"/>
      <c r="VMW90" s="47"/>
      <c r="VMX90" s="788"/>
      <c r="VMY90" s="65"/>
      <c r="VMZ90" s="65"/>
      <c r="VNA90" s="47"/>
      <c r="VNB90" s="47"/>
      <c r="VNC90" s="47"/>
      <c r="VND90" s="47"/>
      <c r="VNE90" s="505"/>
      <c r="VNF90" s="505"/>
      <c r="VNG90" s="140"/>
      <c r="VNH90" s="140"/>
      <c r="VNI90" s="65"/>
      <c r="VNJ90" s="65"/>
      <c r="VNK90" s="506"/>
      <c r="VNL90" s="65"/>
      <c r="VNM90" s="47"/>
      <c r="VNN90" s="47"/>
      <c r="VNO90" s="47"/>
      <c r="VNP90" s="59"/>
      <c r="VNQ90" s="506"/>
      <c r="VNR90" s="65"/>
      <c r="VNS90" s="7"/>
      <c r="VNT90" s="100"/>
      <c r="VNU90" s="13"/>
      <c r="VNV90" s="13"/>
      <c r="VNW90" s="13"/>
      <c r="VNX90" s="13"/>
      <c r="VNY90" s="61"/>
      <c r="VNZ90" s="47"/>
      <c r="VOA90" s="47"/>
      <c r="VOB90" s="65"/>
      <c r="VOC90" s="47"/>
      <c r="VOD90" s="65"/>
      <c r="VOE90" s="65"/>
      <c r="VOF90" s="47"/>
      <c r="VOG90" s="788"/>
      <c r="VOH90" s="65"/>
      <c r="VOI90" s="65"/>
      <c r="VOJ90" s="47"/>
      <c r="VOK90" s="47"/>
      <c r="VOL90" s="47"/>
      <c r="VOM90" s="47"/>
      <c r="VON90" s="505"/>
      <c r="VOO90" s="505"/>
      <c r="VOP90" s="140"/>
      <c r="VOQ90" s="140"/>
      <c r="VOR90" s="65"/>
      <c r="VOS90" s="65"/>
      <c r="VOT90" s="506"/>
      <c r="VOU90" s="65"/>
      <c r="VOV90" s="47"/>
      <c r="VOW90" s="47"/>
      <c r="VOX90" s="47"/>
      <c r="VOY90" s="59"/>
      <c r="VOZ90" s="506"/>
      <c r="VPA90" s="65"/>
      <c r="VPB90" s="7"/>
      <c r="VPC90" s="100"/>
      <c r="VPD90" s="13"/>
      <c r="VPE90" s="13"/>
      <c r="VPF90" s="13"/>
      <c r="VPG90" s="13"/>
      <c r="VPH90" s="61"/>
      <c r="VPI90" s="47"/>
      <c r="VPJ90" s="47"/>
      <c r="VPK90" s="65"/>
      <c r="VPL90" s="47"/>
      <c r="VPM90" s="65"/>
      <c r="VPN90" s="65"/>
      <c r="VPO90" s="47"/>
      <c r="VPP90" s="788"/>
      <c r="VPQ90" s="65"/>
      <c r="VPR90" s="65"/>
      <c r="VPS90" s="47"/>
      <c r="VPT90" s="47"/>
      <c r="VPU90" s="47"/>
      <c r="VPV90" s="47"/>
      <c r="VPW90" s="505"/>
      <c r="VPX90" s="505"/>
      <c r="VPY90" s="140"/>
      <c r="VPZ90" s="140"/>
      <c r="VQA90" s="65"/>
      <c r="VQB90" s="65"/>
      <c r="VQC90" s="506"/>
      <c r="VQD90" s="65"/>
      <c r="VQE90" s="47"/>
      <c r="VQF90" s="47"/>
      <c r="VQG90" s="47"/>
      <c r="VQH90" s="59"/>
      <c r="VQI90" s="506"/>
      <c r="VQJ90" s="65"/>
      <c r="VQK90" s="7"/>
      <c r="VQL90" s="100"/>
      <c r="VQM90" s="13"/>
      <c r="VQN90" s="13"/>
      <c r="VQO90" s="13"/>
      <c r="VQP90" s="13"/>
      <c r="VQQ90" s="61"/>
      <c r="VQR90" s="47"/>
      <c r="VQS90" s="47"/>
      <c r="VQT90" s="65"/>
      <c r="VQU90" s="47"/>
      <c r="VQV90" s="65"/>
      <c r="VQW90" s="65"/>
      <c r="VQX90" s="47"/>
      <c r="VQY90" s="788"/>
      <c r="VQZ90" s="65"/>
      <c r="VRA90" s="65"/>
      <c r="VRB90" s="47"/>
      <c r="VRC90" s="47"/>
      <c r="VRD90" s="47"/>
      <c r="VRE90" s="47"/>
      <c r="VRF90" s="505"/>
      <c r="VRG90" s="505"/>
      <c r="VRH90" s="140"/>
      <c r="VRI90" s="140"/>
      <c r="VRJ90" s="65"/>
      <c r="VRK90" s="65"/>
      <c r="VRL90" s="506"/>
      <c r="VRM90" s="65"/>
      <c r="VRN90" s="47"/>
      <c r="VRO90" s="47"/>
      <c r="VRP90" s="47"/>
      <c r="VRQ90" s="59"/>
      <c r="VRR90" s="506"/>
      <c r="VRS90" s="65"/>
      <c r="VRT90" s="7"/>
      <c r="VRU90" s="100"/>
      <c r="VRV90" s="13"/>
      <c r="VRW90" s="13"/>
      <c r="VRX90" s="13"/>
      <c r="VRY90" s="13"/>
      <c r="VRZ90" s="61"/>
      <c r="VSA90" s="47"/>
      <c r="VSB90" s="47"/>
      <c r="VSC90" s="65"/>
      <c r="VSD90" s="47"/>
      <c r="VSE90" s="65"/>
      <c r="VSF90" s="65"/>
      <c r="VSG90" s="47"/>
      <c r="VSH90" s="788"/>
      <c r="VSI90" s="65"/>
      <c r="VSJ90" s="65"/>
      <c r="VSK90" s="47"/>
      <c r="VSL90" s="47"/>
      <c r="VSM90" s="47"/>
      <c r="VSN90" s="47"/>
      <c r="VSO90" s="505"/>
      <c r="VSP90" s="505"/>
      <c r="VSQ90" s="140"/>
      <c r="VSR90" s="140"/>
      <c r="VSS90" s="65"/>
      <c r="VST90" s="65"/>
      <c r="VSU90" s="506"/>
      <c r="VSV90" s="65"/>
      <c r="VSW90" s="47"/>
      <c r="VSX90" s="47"/>
      <c r="VSY90" s="47"/>
      <c r="VSZ90" s="59"/>
      <c r="VTA90" s="506"/>
      <c r="VTB90" s="65"/>
      <c r="VTC90" s="7"/>
      <c r="VTD90" s="100"/>
      <c r="VTE90" s="13"/>
      <c r="VTF90" s="13"/>
      <c r="VTG90" s="13"/>
      <c r="VTH90" s="13"/>
      <c r="VTI90" s="61"/>
      <c r="VTJ90" s="47"/>
      <c r="VTK90" s="47"/>
      <c r="VTL90" s="65"/>
      <c r="VTM90" s="47"/>
      <c r="VTN90" s="65"/>
      <c r="VTO90" s="65"/>
      <c r="VTP90" s="47"/>
      <c r="VTQ90" s="788"/>
      <c r="VTR90" s="65"/>
      <c r="VTS90" s="65"/>
      <c r="VTT90" s="47"/>
      <c r="VTU90" s="47"/>
      <c r="VTV90" s="47"/>
      <c r="VTW90" s="47"/>
      <c r="VTX90" s="505"/>
      <c r="VTY90" s="505"/>
      <c r="VTZ90" s="140"/>
      <c r="VUA90" s="140"/>
      <c r="VUB90" s="65"/>
      <c r="VUC90" s="65"/>
      <c r="VUD90" s="506"/>
      <c r="VUE90" s="65"/>
      <c r="VUF90" s="47"/>
      <c r="VUG90" s="47"/>
      <c r="VUH90" s="47"/>
      <c r="VUI90" s="59"/>
      <c r="VUJ90" s="506"/>
      <c r="VUK90" s="65"/>
      <c r="VUL90" s="7"/>
      <c r="VUM90" s="100"/>
      <c r="VUN90" s="13"/>
      <c r="VUO90" s="13"/>
      <c r="VUP90" s="13"/>
      <c r="VUQ90" s="13"/>
      <c r="VUR90" s="61"/>
      <c r="VUS90" s="47"/>
      <c r="VUT90" s="47"/>
      <c r="VUU90" s="65"/>
      <c r="VUV90" s="47"/>
      <c r="VUW90" s="65"/>
      <c r="VUX90" s="65"/>
      <c r="VUY90" s="47"/>
      <c r="VUZ90" s="788"/>
      <c r="VVA90" s="65"/>
      <c r="VVB90" s="65"/>
      <c r="VVC90" s="47"/>
      <c r="VVD90" s="47"/>
      <c r="VVE90" s="47"/>
      <c r="VVF90" s="47"/>
      <c r="VVG90" s="505"/>
      <c r="VVH90" s="505"/>
      <c r="VVI90" s="140"/>
      <c r="VVJ90" s="140"/>
      <c r="VVK90" s="65"/>
      <c r="VVL90" s="65"/>
      <c r="VVM90" s="506"/>
      <c r="VVN90" s="65"/>
      <c r="VVO90" s="47"/>
      <c r="VVP90" s="47"/>
      <c r="VVQ90" s="47"/>
      <c r="VVR90" s="59"/>
      <c r="VVS90" s="506"/>
      <c r="VVT90" s="65"/>
      <c r="VVU90" s="7"/>
      <c r="VVV90" s="100"/>
      <c r="VVW90" s="13"/>
      <c r="VVX90" s="13"/>
      <c r="VVY90" s="13"/>
      <c r="VVZ90" s="13"/>
      <c r="VWA90" s="61"/>
      <c r="VWB90" s="47"/>
      <c r="VWC90" s="47"/>
      <c r="VWD90" s="65"/>
      <c r="VWE90" s="47"/>
      <c r="VWF90" s="65"/>
      <c r="VWG90" s="65"/>
      <c r="VWH90" s="47"/>
      <c r="VWI90" s="788"/>
      <c r="VWJ90" s="65"/>
      <c r="VWK90" s="65"/>
      <c r="VWL90" s="47"/>
      <c r="VWM90" s="47"/>
      <c r="VWN90" s="47"/>
      <c r="VWO90" s="47"/>
      <c r="VWP90" s="505"/>
      <c r="VWQ90" s="505"/>
      <c r="VWR90" s="140"/>
      <c r="VWS90" s="140"/>
      <c r="VWT90" s="65"/>
      <c r="VWU90" s="65"/>
      <c r="VWV90" s="506"/>
      <c r="VWW90" s="65"/>
      <c r="VWX90" s="47"/>
      <c r="VWY90" s="47"/>
      <c r="VWZ90" s="47"/>
      <c r="VXA90" s="59"/>
      <c r="VXB90" s="506"/>
      <c r="VXC90" s="65"/>
      <c r="VXD90" s="7"/>
      <c r="VXE90" s="100"/>
      <c r="VXF90" s="13"/>
      <c r="VXG90" s="13"/>
      <c r="VXH90" s="13"/>
      <c r="VXI90" s="13"/>
      <c r="VXJ90" s="61"/>
      <c r="VXK90" s="47"/>
      <c r="VXL90" s="47"/>
      <c r="VXM90" s="65"/>
      <c r="VXN90" s="47"/>
      <c r="VXO90" s="65"/>
      <c r="VXP90" s="65"/>
      <c r="VXQ90" s="47"/>
      <c r="VXR90" s="788"/>
      <c r="VXS90" s="65"/>
      <c r="VXT90" s="65"/>
      <c r="VXU90" s="47"/>
      <c r="VXV90" s="47"/>
      <c r="VXW90" s="47"/>
      <c r="VXX90" s="47"/>
      <c r="VXY90" s="505"/>
      <c r="VXZ90" s="505"/>
      <c r="VYA90" s="140"/>
      <c r="VYB90" s="140"/>
      <c r="VYC90" s="65"/>
      <c r="VYD90" s="65"/>
      <c r="VYE90" s="506"/>
      <c r="VYF90" s="65"/>
      <c r="VYG90" s="47"/>
      <c r="VYH90" s="47"/>
      <c r="VYI90" s="47"/>
      <c r="VYJ90" s="59"/>
      <c r="VYK90" s="506"/>
      <c r="VYL90" s="65"/>
      <c r="VYM90" s="7"/>
      <c r="VYN90" s="100"/>
      <c r="VYO90" s="13"/>
      <c r="VYP90" s="13"/>
      <c r="VYQ90" s="13"/>
      <c r="VYR90" s="13"/>
      <c r="VYS90" s="61"/>
      <c r="VYT90" s="47"/>
      <c r="VYU90" s="47"/>
      <c r="VYV90" s="65"/>
      <c r="VYW90" s="47"/>
      <c r="VYX90" s="65"/>
      <c r="VYY90" s="65"/>
      <c r="VYZ90" s="47"/>
      <c r="VZA90" s="788"/>
      <c r="VZB90" s="65"/>
      <c r="VZC90" s="65"/>
      <c r="VZD90" s="47"/>
      <c r="VZE90" s="47"/>
      <c r="VZF90" s="47"/>
      <c r="VZG90" s="47"/>
      <c r="VZH90" s="505"/>
      <c r="VZI90" s="505"/>
      <c r="VZJ90" s="140"/>
      <c r="VZK90" s="140"/>
      <c r="VZL90" s="65"/>
      <c r="VZM90" s="65"/>
      <c r="VZN90" s="506"/>
      <c r="VZO90" s="65"/>
      <c r="VZP90" s="47"/>
      <c r="VZQ90" s="47"/>
      <c r="VZR90" s="47"/>
      <c r="VZS90" s="59"/>
      <c r="VZT90" s="506"/>
      <c r="VZU90" s="65"/>
      <c r="VZV90" s="7"/>
      <c r="VZW90" s="100"/>
      <c r="VZX90" s="13"/>
      <c r="VZY90" s="13"/>
      <c r="VZZ90" s="13"/>
      <c r="WAA90" s="13"/>
      <c r="WAB90" s="61"/>
      <c r="WAC90" s="47"/>
      <c r="WAD90" s="47"/>
      <c r="WAE90" s="65"/>
      <c r="WAF90" s="47"/>
      <c r="WAG90" s="65"/>
      <c r="WAH90" s="65"/>
      <c r="WAI90" s="47"/>
      <c r="WAJ90" s="788"/>
      <c r="WAK90" s="65"/>
      <c r="WAL90" s="65"/>
      <c r="WAM90" s="47"/>
      <c r="WAN90" s="47"/>
      <c r="WAO90" s="47"/>
      <c r="WAP90" s="47"/>
      <c r="WAQ90" s="505"/>
      <c r="WAR90" s="505"/>
      <c r="WAS90" s="140"/>
      <c r="WAT90" s="140"/>
      <c r="WAU90" s="65"/>
      <c r="WAV90" s="65"/>
      <c r="WAW90" s="506"/>
      <c r="WAX90" s="65"/>
      <c r="WAY90" s="47"/>
      <c r="WAZ90" s="47"/>
      <c r="WBA90" s="47"/>
      <c r="WBB90" s="59"/>
      <c r="WBC90" s="506"/>
      <c r="WBD90" s="65"/>
      <c r="WBE90" s="7"/>
      <c r="WBF90" s="100"/>
      <c r="WBG90" s="13"/>
      <c r="WBH90" s="13"/>
      <c r="WBI90" s="13"/>
      <c r="WBJ90" s="13"/>
      <c r="WBK90" s="61"/>
      <c r="WBL90" s="47"/>
      <c r="WBM90" s="47"/>
      <c r="WBN90" s="65"/>
      <c r="WBO90" s="47"/>
      <c r="WBP90" s="65"/>
      <c r="WBQ90" s="65"/>
      <c r="WBR90" s="47"/>
      <c r="WBS90" s="788"/>
      <c r="WBT90" s="65"/>
      <c r="WBU90" s="65"/>
      <c r="WBV90" s="47"/>
      <c r="WBW90" s="47"/>
      <c r="WBX90" s="47"/>
      <c r="WBY90" s="47"/>
      <c r="WBZ90" s="505"/>
      <c r="WCA90" s="505"/>
      <c r="WCB90" s="140"/>
      <c r="WCC90" s="140"/>
      <c r="WCD90" s="65"/>
      <c r="WCE90" s="65"/>
      <c r="WCF90" s="506"/>
      <c r="WCG90" s="65"/>
      <c r="WCH90" s="47"/>
      <c r="WCI90" s="47"/>
      <c r="WCJ90" s="47"/>
      <c r="WCK90" s="59"/>
      <c r="WCL90" s="506"/>
      <c r="WCM90" s="65"/>
      <c r="WCN90" s="7"/>
      <c r="WCO90" s="100"/>
      <c r="WCP90" s="13"/>
      <c r="WCQ90" s="13"/>
      <c r="WCR90" s="13"/>
      <c r="WCS90" s="13"/>
      <c r="WCT90" s="61"/>
      <c r="WCU90" s="47"/>
      <c r="WCV90" s="47"/>
      <c r="WCW90" s="65"/>
      <c r="WCX90" s="47"/>
      <c r="WCY90" s="65"/>
      <c r="WCZ90" s="65"/>
      <c r="WDA90" s="47"/>
      <c r="WDB90" s="788"/>
      <c r="WDC90" s="65"/>
      <c r="WDD90" s="65"/>
      <c r="WDE90" s="47"/>
      <c r="WDF90" s="47"/>
      <c r="WDG90" s="47"/>
      <c r="WDH90" s="47"/>
      <c r="WDI90" s="505"/>
      <c r="WDJ90" s="505"/>
      <c r="WDK90" s="140"/>
      <c r="WDL90" s="140"/>
      <c r="WDM90" s="65"/>
      <c r="WDN90" s="65"/>
      <c r="WDO90" s="506"/>
      <c r="WDP90" s="65"/>
      <c r="WDQ90" s="47"/>
      <c r="WDR90" s="47"/>
      <c r="WDS90" s="47"/>
      <c r="WDT90" s="59"/>
      <c r="WDU90" s="506"/>
      <c r="WDV90" s="65"/>
      <c r="WDW90" s="7"/>
      <c r="WDX90" s="100"/>
      <c r="WDY90" s="13"/>
      <c r="WDZ90" s="13"/>
      <c r="WEA90" s="13"/>
      <c r="WEB90" s="13"/>
      <c r="WEC90" s="61"/>
      <c r="WED90" s="47"/>
      <c r="WEE90" s="47"/>
      <c r="WEF90" s="65"/>
      <c r="WEG90" s="47"/>
      <c r="WEH90" s="65"/>
      <c r="WEI90" s="65"/>
      <c r="WEJ90" s="47"/>
      <c r="WEK90" s="788"/>
      <c r="WEL90" s="65"/>
      <c r="WEM90" s="65"/>
      <c r="WEN90" s="47"/>
      <c r="WEO90" s="47"/>
      <c r="WEP90" s="47"/>
      <c r="WEQ90" s="47"/>
      <c r="WER90" s="505"/>
      <c r="WES90" s="505"/>
      <c r="WET90" s="140"/>
      <c r="WEU90" s="140"/>
      <c r="WEV90" s="65"/>
      <c r="WEW90" s="65"/>
      <c r="WEX90" s="506"/>
      <c r="WEY90" s="65"/>
      <c r="WEZ90" s="47"/>
      <c r="WFA90" s="47"/>
      <c r="WFB90" s="47"/>
      <c r="WFC90" s="59"/>
      <c r="WFD90" s="506"/>
      <c r="WFE90" s="65"/>
      <c r="WFF90" s="7"/>
      <c r="WFG90" s="100"/>
      <c r="WFH90" s="13"/>
      <c r="WFI90" s="13"/>
      <c r="WFJ90" s="13"/>
      <c r="WFK90" s="13"/>
      <c r="WFL90" s="61"/>
      <c r="WFM90" s="47"/>
      <c r="WFN90" s="47"/>
      <c r="WFO90" s="65"/>
      <c r="WFP90" s="47"/>
      <c r="WFQ90" s="65"/>
      <c r="WFR90" s="65"/>
      <c r="WFS90" s="47"/>
      <c r="WFT90" s="788"/>
      <c r="WFU90" s="65"/>
      <c r="WFV90" s="65"/>
      <c r="WFW90" s="47"/>
      <c r="WFX90" s="47"/>
      <c r="WFY90" s="47"/>
      <c r="WFZ90" s="47"/>
      <c r="WGA90" s="505"/>
      <c r="WGB90" s="505"/>
      <c r="WGC90" s="140"/>
      <c r="WGD90" s="140"/>
      <c r="WGE90" s="65"/>
      <c r="WGF90" s="65"/>
      <c r="WGG90" s="506"/>
      <c r="WGH90" s="65"/>
      <c r="WGI90" s="47"/>
      <c r="WGJ90" s="47"/>
      <c r="WGK90" s="47"/>
      <c r="WGL90" s="59"/>
      <c r="WGM90" s="506"/>
      <c r="WGN90" s="65"/>
      <c r="WGO90" s="7"/>
      <c r="WGP90" s="100"/>
      <c r="WGQ90" s="13"/>
      <c r="WGR90" s="13"/>
      <c r="WGS90" s="13"/>
      <c r="WGT90" s="13"/>
      <c r="WGU90" s="61"/>
      <c r="WGV90" s="47"/>
      <c r="WGW90" s="47"/>
      <c r="WGX90" s="65"/>
      <c r="WGY90" s="47"/>
      <c r="WGZ90" s="65"/>
      <c r="WHA90" s="65"/>
      <c r="WHB90" s="47"/>
      <c r="WHC90" s="788"/>
      <c r="WHD90" s="65"/>
      <c r="WHE90" s="65"/>
      <c r="WHF90" s="47"/>
      <c r="WHG90" s="47"/>
      <c r="WHH90" s="47"/>
      <c r="WHI90" s="47"/>
      <c r="WHJ90" s="505"/>
      <c r="WHK90" s="505"/>
      <c r="WHL90" s="140"/>
      <c r="WHM90" s="140"/>
      <c r="WHN90" s="65"/>
      <c r="WHO90" s="65"/>
      <c r="WHP90" s="506"/>
      <c r="WHQ90" s="65"/>
      <c r="WHR90" s="47"/>
      <c r="WHS90" s="47"/>
      <c r="WHT90" s="47"/>
      <c r="WHU90" s="59"/>
      <c r="WHV90" s="506"/>
      <c r="WHW90" s="65"/>
      <c r="WHX90" s="7"/>
      <c r="WHY90" s="100"/>
      <c r="WHZ90" s="13"/>
      <c r="WIA90" s="13"/>
      <c r="WIB90" s="13"/>
      <c r="WIC90" s="13"/>
      <c r="WID90" s="61"/>
      <c r="WIE90" s="47"/>
      <c r="WIF90" s="47"/>
      <c r="WIG90" s="65"/>
      <c r="WIH90" s="47"/>
      <c r="WII90" s="65"/>
      <c r="WIJ90" s="65"/>
      <c r="WIK90" s="47"/>
      <c r="WIL90" s="788"/>
      <c r="WIM90" s="65"/>
      <c r="WIN90" s="65"/>
      <c r="WIO90" s="47"/>
      <c r="WIP90" s="47"/>
      <c r="WIQ90" s="47"/>
      <c r="WIR90" s="47"/>
      <c r="WIS90" s="505"/>
      <c r="WIT90" s="505"/>
      <c r="WIU90" s="140"/>
      <c r="WIV90" s="140"/>
      <c r="WIW90" s="65"/>
      <c r="WIX90" s="65"/>
      <c r="WIY90" s="506"/>
      <c r="WIZ90" s="65"/>
      <c r="WJA90" s="47"/>
      <c r="WJB90" s="47"/>
      <c r="WJC90" s="47"/>
      <c r="WJD90" s="59"/>
      <c r="WJE90" s="506"/>
      <c r="WJF90" s="65"/>
      <c r="WJG90" s="7"/>
      <c r="WJH90" s="100"/>
      <c r="WJI90" s="13"/>
      <c r="WJJ90" s="13"/>
      <c r="WJK90" s="13"/>
      <c r="WJL90" s="13"/>
      <c r="WJM90" s="61"/>
      <c r="WJN90" s="47"/>
      <c r="WJO90" s="47"/>
      <c r="WJP90" s="65"/>
      <c r="WJQ90" s="47"/>
      <c r="WJR90" s="65"/>
      <c r="WJS90" s="65"/>
      <c r="WJT90" s="47"/>
      <c r="WJU90" s="788"/>
      <c r="WJV90" s="65"/>
      <c r="WJW90" s="65"/>
      <c r="WJX90" s="47"/>
      <c r="WJY90" s="47"/>
      <c r="WJZ90" s="47"/>
      <c r="WKA90" s="47"/>
      <c r="WKB90" s="505"/>
      <c r="WKC90" s="505"/>
      <c r="WKD90" s="140"/>
      <c r="WKE90" s="140"/>
      <c r="WKF90" s="65"/>
      <c r="WKG90" s="65"/>
      <c r="WKH90" s="506"/>
      <c r="WKI90" s="65"/>
      <c r="WKJ90" s="47"/>
      <c r="WKK90" s="47"/>
      <c r="WKL90" s="47"/>
      <c r="WKM90" s="59"/>
      <c r="WKN90" s="506"/>
      <c r="WKO90" s="65"/>
      <c r="WKP90" s="7"/>
      <c r="WKQ90" s="100"/>
      <c r="WKR90" s="13"/>
      <c r="WKS90" s="13"/>
      <c r="WKT90" s="13"/>
      <c r="WKU90" s="13"/>
      <c r="WKV90" s="61"/>
      <c r="WKW90" s="47"/>
      <c r="WKX90" s="47"/>
      <c r="WKY90" s="65"/>
      <c r="WKZ90" s="47"/>
      <c r="WLA90" s="65"/>
      <c r="WLB90" s="65"/>
      <c r="WLC90" s="47"/>
      <c r="WLD90" s="788"/>
      <c r="WLE90" s="65"/>
      <c r="WLF90" s="65"/>
      <c r="WLG90" s="47"/>
      <c r="WLH90" s="47"/>
      <c r="WLI90" s="47"/>
      <c r="WLJ90" s="47"/>
      <c r="WLK90" s="505"/>
      <c r="WLL90" s="505"/>
      <c r="WLM90" s="140"/>
      <c r="WLN90" s="140"/>
      <c r="WLO90" s="65"/>
      <c r="WLP90" s="65"/>
      <c r="WLQ90" s="506"/>
      <c r="WLR90" s="65"/>
      <c r="WLS90" s="47"/>
      <c r="WLT90" s="47"/>
      <c r="WLU90" s="47"/>
      <c r="WLV90" s="59"/>
      <c r="WLW90" s="506"/>
      <c r="WLX90" s="65"/>
      <c r="WLY90" s="7"/>
      <c r="WLZ90" s="100"/>
      <c r="WMA90" s="13"/>
      <c r="WMB90" s="13"/>
      <c r="WMC90" s="13"/>
      <c r="WMD90" s="13"/>
      <c r="WME90" s="61"/>
      <c r="WMF90" s="47"/>
      <c r="WMG90" s="47"/>
      <c r="WMH90" s="65"/>
      <c r="WMI90" s="47"/>
      <c r="WMJ90" s="65"/>
      <c r="WMK90" s="65"/>
      <c r="WML90" s="47"/>
      <c r="WMM90" s="788"/>
      <c r="WMN90" s="65"/>
      <c r="WMO90" s="65"/>
      <c r="WMP90" s="47"/>
      <c r="WMQ90" s="47"/>
      <c r="WMR90" s="47"/>
      <c r="WMS90" s="47"/>
      <c r="WMT90" s="505"/>
      <c r="WMU90" s="505"/>
      <c r="WMV90" s="140"/>
      <c r="WMW90" s="140"/>
      <c r="WMX90" s="65"/>
      <c r="WMY90" s="65"/>
      <c r="WMZ90" s="506"/>
      <c r="WNA90" s="65"/>
      <c r="WNB90" s="47"/>
      <c r="WNC90" s="47"/>
      <c r="WND90" s="47"/>
      <c r="WNE90" s="59"/>
      <c r="WNF90" s="506"/>
      <c r="WNG90" s="65"/>
      <c r="WNH90" s="7"/>
      <c r="WNI90" s="100"/>
      <c r="WNJ90" s="13"/>
      <c r="WNK90" s="13"/>
      <c r="WNL90" s="13"/>
      <c r="WNM90" s="13"/>
      <c r="WNN90" s="61"/>
      <c r="WNO90" s="47"/>
      <c r="WNP90" s="47"/>
      <c r="WNQ90" s="65"/>
      <c r="WNR90" s="47"/>
      <c r="WNS90" s="65"/>
      <c r="WNT90" s="65"/>
      <c r="WNU90" s="47"/>
      <c r="WNV90" s="788"/>
      <c r="WNW90" s="65"/>
      <c r="WNX90" s="65"/>
      <c r="WNY90" s="47"/>
      <c r="WNZ90" s="47"/>
      <c r="WOA90" s="47"/>
      <c r="WOB90" s="47"/>
      <c r="WOC90" s="505"/>
      <c r="WOD90" s="505"/>
      <c r="WOE90" s="140"/>
      <c r="WOF90" s="140"/>
      <c r="WOG90" s="65"/>
      <c r="WOH90" s="65"/>
      <c r="WOI90" s="506"/>
      <c r="WOJ90" s="65"/>
      <c r="WOK90" s="47"/>
      <c r="WOL90" s="47"/>
      <c r="WOM90" s="47"/>
      <c r="WON90" s="59"/>
      <c r="WOO90" s="506"/>
      <c r="WOP90" s="65"/>
      <c r="WOQ90" s="7"/>
      <c r="WOR90" s="100"/>
      <c r="WOS90" s="13"/>
      <c r="WOT90" s="13"/>
      <c r="WOU90" s="13"/>
      <c r="WOV90" s="13"/>
      <c r="WOW90" s="61"/>
      <c r="WOX90" s="47"/>
      <c r="WOY90" s="47"/>
      <c r="WOZ90" s="65"/>
      <c r="WPA90" s="47"/>
      <c r="WPB90" s="65"/>
      <c r="WPC90" s="65"/>
      <c r="WPD90" s="47"/>
      <c r="WPE90" s="788"/>
      <c r="WPF90" s="65"/>
      <c r="WPG90" s="65"/>
      <c r="WPH90" s="47"/>
      <c r="WPI90" s="47"/>
      <c r="WPJ90" s="47"/>
      <c r="WPK90" s="47"/>
      <c r="WPL90" s="505"/>
      <c r="WPM90" s="505"/>
      <c r="WPN90" s="140"/>
      <c r="WPO90" s="140"/>
      <c r="WPP90" s="65"/>
      <c r="WPQ90" s="65"/>
      <c r="WPR90" s="506"/>
      <c r="WPS90" s="65"/>
      <c r="WPT90" s="47"/>
      <c r="WPU90" s="47"/>
      <c r="WPV90" s="47"/>
      <c r="WPW90" s="59"/>
      <c r="WPX90" s="506"/>
      <c r="WPY90" s="65"/>
      <c r="WPZ90" s="7"/>
      <c r="WQA90" s="100"/>
      <c r="WQB90" s="13"/>
      <c r="WQC90" s="13"/>
      <c r="WQD90" s="13"/>
      <c r="WQE90" s="13"/>
      <c r="WQF90" s="61"/>
      <c r="WQG90" s="47"/>
      <c r="WQH90" s="47"/>
      <c r="WQI90" s="65"/>
      <c r="WQJ90" s="47"/>
      <c r="WQK90" s="65"/>
      <c r="WQL90" s="65"/>
      <c r="WQM90" s="47"/>
      <c r="WQN90" s="788"/>
      <c r="WQO90" s="65"/>
      <c r="WQP90" s="65"/>
      <c r="WQQ90" s="47"/>
      <c r="WQR90" s="47"/>
      <c r="WQS90" s="47"/>
      <c r="WQT90" s="47"/>
      <c r="WQU90" s="505"/>
      <c r="WQV90" s="505"/>
      <c r="WQW90" s="140"/>
      <c r="WQX90" s="140"/>
      <c r="WQY90" s="65"/>
      <c r="WQZ90" s="65"/>
      <c r="WRA90" s="506"/>
      <c r="WRB90" s="65"/>
      <c r="WRC90" s="47"/>
      <c r="WRD90" s="47"/>
      <c r="WRE90" s="47"/>
      <c r="WRF90" s="59"/>
      <c r="WRG90" s="506"/>
      <c r="WRH90" s="65"/>
      <c r="WRI90" s="7"/>
      <c r="WRJ90" s="100"/>
      <c r="WRK90" s="13"/>
      <c r="WRL90" s="13"/>
      <c r="WRM90" s="13"/>
      <c r="WRN90" s="13"/>
      <c r="WRO90" s="61"/>
      <c r="WRP90" s="47"/>
      <c r="WRQ90" s="47"/>
      <c r="WRR90" s="65"/>
      <c r="WRS90" s="47"/>
      <c r="WRT90" s="65"/>
      <c r="WRU90" s="65"/>
      <c r="WRV90" s="47"/>
      <c r="WRW90" s="788"/>
      <c r="WRX90" s="65"/>
      <c r="WRY90" s="65"/>
      <c r="WRZ90" s="47"/>
      <c r="WSA90" s="47"/>
      <c r="WSB90" s="47"/>
      <c r="WSC90" s="47"/>
      <c r="WSD90" s="505"/>
      <c r="WSE90" s="505"/>
      <c r="WSF90" s="140"/>
      <c r="WSG90" s="140"/>
      <c r="WSH90" s="65"/>
      <c r="WSI90" s="65"/>
      <c r="WSJ90" s="506"/>
      <c r="WSK90" s="65"/>
      <c r="WSL90" s="47"/>
      <c r="WSM90" s="47"/>
      <c r="WSN90" s="47"/>
      <c r="WSO90" s="59"/>
      <c r="WSP90" s="506"/>
      <c r="WSQ90" s="65"/>
      <c r="WSR90" s="7"/>
      <c r="WSS90" s="100"/>
      <c r="WST90" s="13"/>
      <c r="WSU90" s="13"/>
      <c r="WSV90" s="13"/>
      <c r="WSW90" s="13"/>
      <c r="WSX90" s="61"/>
      <c r="WSY90" s="47"/>
      <c r="WSZ90" s="47"/>
      <c r="WTA90" s="65"/>
      <c r="WTB90" s="47"/>
      <c r="WTC90" s="65"/>
      <c r="WTD90" s="65"/>
      <c r="WTE90" s="47"/>
      <c r="WTF90" s="788"/>
      <c r="WTG90" s="65"/>
      <c r="WTH90" s="65"/>
      <c r="WTI90" s="47"/>
      <c r="WTJ90" s="47"/>
      <c r="WTK90" s="47"/>
      <c r="WTL90" s="47"/>
      <c r="WTM90" s="505"/>
      <c r="WTN90" s="505"/>
      <c r="WTO90" s="140"/>
      <c r="WTP90" s="140"/>
      <c r="WTQ90" s="65"/>
      <c r="WTR90" s="65"/>
      <c r="WTS90" s="506"/>
      <c r="WTT90" s="65"/>
      <c r="WTU90" s="47"/>
      <c r="WTV90" s="47"/>
      <c r="WTW90" s="47"/>
      <c r="WTX90" s="59"/>
      <c r="WTY90" s="506"/>
      <c r="WTZ90" s="65"/>
      <c r="WUA90" s="7"/>
      <c r="WUB90" s="100"/>
      <c r="WUC90" s="13"/>
      <c r="WUD90" s="13"/>
      <c r="WUE90" s="13"/>
      <c r="WUF90" s="13"/>
      <c r="WUG90" s="61"/>
      <c r="WUH90" s="47"/>
      <c r="WUI90" s="47"/>
      <c r="WUJ90" s="65"/>
      <c r="WUK90" s="47"/>
      <c r="WUL90" s="65"/>
      <c r="WUM90" s="65"/>
      <c r="WUN90" s="47"/>
      <c r="WUO90" s="788"/>
      <c r="WUP90" s="65"/>
      <c r="WUQ90" s="65"/>
      <c r="WUR90" s="47"/>
      <c r="WUS90" s="47"/>
      <c r="WUT90" s="47"/>
      <c r="WUU90" s="47"/>
      <c r="WUV90" s="505"/>
      <c r="WUW90" s="505"/>
      <c r="WUX90" s="140"/>
      <c r="WUY90" s="140"/>
      <c r="WUZ90" s="65"/>
      <c r="WVA90" s="65"/>
      <c r="WVB90" s="506"/>
      <c r="WVC90" s="65"/>
      <c r="WVD90" s="47"/>
      <c r="WVE90" s="47"/>
      <c r="WVF90" s="47"/>
      <c r="WVG90" s="59"/>
      <c r="WVH90" s="506"/>
      <c r="WVI90" s="65"/>
      <c r="WVJ90" s="7"/>
      <c r="WVK90" s="100"/>
      <c r="WVL90" s="13"/>
      <c r="WVM90" s="13"/>
      <c r="WVN90" s="13"/>
      <c r="WVO90" s="13"/>
      <c r="WVP90" s="61"/>
      <c r="WVQ90" s="47"/>
      <c r="WVR90" s="47"/>
      <c r="WVS90" s="65"/>
      <c r="WVT90" s="47"/>
      <c r="WVU90" s="65"/>
      <c r="WVV90" s="65"/>
      <c r="WVW90" s="47"/>
      <c r="WVX90" s="788"/>
      <c r="WVY90" s="65"/>
      <c r="WVZ90" s="65"/>
      <c r="WWA90" s="47"/>
      <c r="WWB90" s="47"/>
      <c r="WWC90" s="47"/>
      <c r="WWD90" s="47"/>
      <c r="WWE90" s="505"/>
      <c r="WWF90" s="505"/>
      <c r="WWG90" s="140"/>
      <c r="WWH90" s="140"/>
      <c r="WWI90" s="65"/>
      <c r="WWJ90" s="65"/>
      <c r="WWK90" s="506"/>
      <c r="WWL90" s="65"/>
      <c r="WWM90" s="47"/>
      <c r="WWN90" s="47"/>
      <c r="WWO90" s="47"/>
      <c r="WWP90" s="59"/>
      <c r="WWQ90" s="506"/>
      <c r="WWR90" s="65"/>
      <c r="WWS90" s="7"/>
      <c r="WWT90" s="100"/>
      <c r="WWU90" s="13"/>
      <c r="WWV90" s="13"/>
      <c r="WWW90" s="13"/>
      <c r="WWX90" s="13"/>
      <c r="WWY90" s="61"/>
      <c r="WWZ90" s="47"/>
      <c r="WXA90" s="47"/>
      <c r="WXB90" s="65"/>
      <c r="WXC90" s="47"/>
      <c r="WXD90" s="65"/>
      <c r="WXE90" s="65"/>
      <c r="WXF90" s="47"/>
      <c r="WXG90" s="788"/>
      <c r="WXH90" s="65"/>
      <c r="WXI90" s="65"/>
      <c r="WXJ90" s="47"/>
      <c r="WXK90" s="47"/>
      <c r="WXL90" s="47"/>
      <c r="WXM90" s="47"/>
      <c r="WXN90" s="505"/>
      <c r="WXO90" s="505"/>
      <c r="WXP90" s="140"/>
      <c r="WXQ90" s="140"/>
      <c r="WXR90" s="65"/>
      <c r="WXS90" s="65"/>
      <c r="WXT90" s="506"/>
      <c r="WXU90" s="65"/>
      <c r="WXV90" s="47"/>
      <c r="WXW90" s="47"/>
      <c r="WXX90" s="47"/>
      <c r="WXY90" s="59"/>
      <c r="WXZ90" s="506"/>
      <c r="WYA90" s="65"/>
      <c r="WYB90" s="7"/>
      <c r="WYC90" s="100"/>
      <c r="WYD90" s="13"/>
      <c r="WYE90" s="13"/>
      <c r="WYF90" s="13"/>
      <c r="WYG90" s="13"/>
      <c r="WYH90" s="61"/>
      <c r="WYI90" s="47"/>
      <c r="WYJ90" s="47"/>
      <c r="WYK90" s="65"/>
      <c r="WYL90" s="47"/>
      <c r="WYM90" s="65"/>
      <c r="WYN90" s="65"/>
      <c r="WYO90" s="47"/>
      <c r="WYP90" s="788"/>
      <c r="WYQ90" s="65"/>
      <c r="WYR90" s="65"/>
      <c r="WYS90" s="47"/>
      <c r="WYT90" s="47"/>
      <c r="WYU90" s="47"/>
      <c r="WYV90" s="47"/>
      <c r="WYW90" s="505"/>
      <c r="WYX90" s="505"/>
      <c r="WYY90" s="140"/>
      <c r="WYZ90" s="140"/>
      <c r="WZA90" s="65"/>
      <c r="WZB90" s="65"/>
      <c r="WZC90" s="506"/>
      <c r="WZD90" s="65"/>
      <c r="WZE90" s="47"/>
      <c r="WZF90" s="47"/>
      <c r="WZG90" s="47"/>
      <c r="WZH90" s="59"/>
      <c r="WZI90" s="506"/>
      <c r="WZJ90" s="65"/>
      <c r="WZK90" s="7"/>
      <c r="WZL90" s="100"/>
      <c r="WZM90" s="13"/>
      <c r="WZN90" s="13"/>
      <c r="WZO90" s="13"/>
      <c r="WZP90" s="13"/>
      <c r="WZQ90" s="61"/>
      <c r="WZR90" s="47"/>
      <c r="WZS90" s="47"/>
      <c r="WZT90" s="65"/>
      <c r="WZU90" s="47"/>
      <c r="WZV90" s="65"/>
      <c r="WZW90" s="65"/>
      <c r="WZX90" s="47"/>
      <c r="WZY90" s="788"/>
      <c r="WZZ90" s="65"/>
      <c r="XAA90" s="65"/>
      <c r="XAB90" s="47"/>
      <c r="XAC90" s="47"/>
      <c r="XAD90" s="47"/>
      <c r="XAE90" s="47"/>
      <c r="XAF90" s="505"/>
      <c r="XAG90" s="505"/>
      <c r="XAH90" s="140"/>
      <c r="XAI90" s="140"/>
      <c r="XAJ90" s="65"/>
      <c r="XAK90" s="65"/>
      <c r="XAL90" s="506"/>
      <c r="XAM90" s="65"/>
      <c r="XAN90" s="47"/>
      <c r="XAO90" s="47"/>
      <c r="XAP90" s="47"/>
      <c r="XAQ90" s="59"/>
      <c r="XAR90" s="506"/>
      <c r="XAS90" s="65"/>
      <c r="XAT90" s="7"/>
      <c r="XAU90" s="100"/>
      <c r="XAV90" s="13"/>
      <c r="XAW90" s="13"/>
      <c r="XAX90" s="13"/>
      <c r="XAY90" s="13"/>
      <c r="XAZ90" s="61"/>
      <c r="XBA90" s="47"/>
      <c r="XBB90" s="47"/>
      <c r="XBC90" s="65"/>
      <c r="XBD90" s="47"/>
      <c r="XBE90" s="65"/>
      <c r="XBF90" s="65"/>
      <c r="XBG90" s="47"/>
      <c r="XBH90" s="788"/>
      <c r="XBI90" s="65"/>
      <c r="XBJ90" s="65"/>
      <c r="XBK90" s="47"/>
      <c r="XBL90" s="47"/>
      <c r="XBM90" s="47"/>
      <c r="XBN90" s="47"/>
      <c r="XBO90" s="505"/>
      <c r="XBP90" s="505"/>
      <c r="XBQ90" s="140"/>
      <c r="XBR90" s="140"/>
      <c r="XBS90" s="65"/>
      <c r="XBT90" s="65"/>
      <c r="XBU90" s="506"/>
      <c r="XBV90" s="65"/>
      <c r="XBW90" s="47"/>
      <c r="XBX90" s="47"/>
      <c r="XBY90" s="47"/>
      <c r="XBZ90" s="59"/>
      <c r="XCA90" s="506"/>
      <c r="XCB90" s="65"/>
      <c r="XCC90" s="7"/>
      <c r="XCD90" s="100"/>
      <c r="XCE90" s="13"/>
      <c r="XCF90" s="13"/>
      <c r="XCG90" s="13"/>
      <c r="XCH90" s="13"/>
      <c r="XCI90" s="61"/>
      <c r="XCJ90" s="47"/>
      <c r="XCK90" s="47"/>
      <c r="XCL90" s="65"/>
      <c r="XCM90" s="47"/>
      <c r="XCN90" s="65"/>
      <c r="XCO90" s="65"/>
      <c r="XCP90" s="47"/>
      <c r="XCQ90" s="788"/>
      <c r="XCR90" s="65"/>
      <c r="XCS90" s="65"/>
      <c r="XCT90" s="47"/>
      <c r="XCU90" s="47"/>
      <c r="XCV90" s="47"/>
      <c r="XCW90" s="47"/>
      <c r="XCX90" s="505"/>
      <c r="XCY90" s="505"/>
      <c r="XCZ90" s="140"/>
      <c r="XDA90" s="140"/>
      <c r="XDB90" s="65"/>
      <c r="XDC90" s="65"/>
      <c r="XDD90" s="506"/>
      <c r="XDE90" s="65"/>
      <c r="XDF90" s="47"/>
      <c r="XDG90" s="47"/>
      <c r="XDH90" s="47"/>
      <c r="XDI90" s="59"/>
      <c r="XDJ90" s="506"/>
      <c r="XDK90" s="65"/>
      <c r="XDL90" s="7"/>
      <c r="XDM90" s="100"/>
      <c r="XDN90" s="13"/>
      <c r="XDO90" s="13"/>
      <c r="XDP90" s="13"/>
      <c r="XDQ90" s="13"/>
      <c r="XDR90" s="61"/>
      <c r="XDS90" s="47"/>
      <c r="XDT90" s="47"/>
      <c r="XDU90" s="65"/>
      <c r="XDV90" s="47"/>
      <c r="XDW90" s="65"/>
      <c r="XDX90" s="65"/>
      <c r="XDY90" s="47"/>
      <c r="XDZ90" s="788"/>
      <c r="XEA90" s="65"/>
      <c r="XEB90" s="65"/>
      <c r="XEC90" s="47"/>
      <c r="XED90" s="47"/>
      <c r="XEE90" s="47"/>
      <c r="XEF90" s="47"/>
      <c r="XEG90" s="505"/>
      <c r="XEH90" s="505"/>
      <c r="XEI90" s="140"/>
      <c r="XEJ90" s="140"/>
      <c r="XEK90" s="65"/>
      <c r="XEL90" s="65"/>
      <c r="XEM90" s="506"/>
      <c r="XEN90" s="65"/>
      <c r="XEO90" s="47"/>
      <c r="XEP90" s="47"/>
      <c r="XEQ90" s="47"/>
      <c r="XER90" s="59"/>
      <c r="XES90" s="506"/>
      <c r="XET90" s="65"/>
      <c r="XEU90" s="7"/>
      <c r="XEV90" s="100"/>
      <c r="XEW90" s="13"/>
      <c r="XEX90" s="13"/>
      <c r="XEY90" s="13"/>
      <c r="XEZ90" s="13"/>
      <c r="XFA90" s="61"/>
      <c r="XFB90" s="47"/>
      <c r="XFC90" s="47"/>
      <c r="XFD90" s="65"/>
    </row>
    <row r="91" spans="1:16384" ht="62.25" customHeight="1">
      <c r="A91" s="61">
        <v>4090</v>
      </c>
      <c r="B91" s="1016" t="s">
        <v>174</v>
      </c>
      <c r="C91" s="1016" t="s">
        <v>732</v>
      </c>
      <c r="D91" s="1070" t="s">
        <v>2049</v>
      </c>
      <c r="E91" s="1071" t="s">
        <v>164</v>
      </c>
      <c r="F91" s="1017" t="s">
        <v>2050</v>
      </c>
      <c r="G91" s="1017" t="s">
        <v>1568</v>
      </c>
      <c r="H91" s="1016" t="s">
        <v>7634</v>
      </c>
      <c r="I91" s="1349" t="s">
        <v>2051</v>
      </c>
      <c r="J91" s="1017" t="s">
        <v>2052</v>
      </c>
      <c r="K91" s="1017" t="s">
        <v>462</v>
      </c>
      <c r="L91" s="1016" t="s">
        <v>1418</v>
      </c>
      <c r="M91" s="1016" t="s">
        <v>5</v>
      </c>
      <c r="N91" s="1016">
        <v>32221</v>
      </c>
      <c r="O91" s="1016" t="s">
        <v>2053</v>
      </c>
      <c r="P91" s="1060">
        <v>30.79147</v>
      </c>
      <c r="Q91" s="1060">
        <v>-81.887559999999993</v>
      </c>
      <c r="R91" s="1135">
        <v>45</v>
      </c>
      <c r="S91" s="1185">
        <v>1.5</v>
      </c>
      <c r="T91" s="1017" t="s">
        <v>822</v>
      </c>
      <c r="U91" s="1017" t="s">
        <v>2054</v>
      </c>
      <c r="V91" s="1017" t="s">
        <v>2051</v>
      </c>
      <c r="W91" s="1017" t="s">
        <v>2055</v>
      </c>
      <c r="X91" s="1016" t="s">
        <v>6445</v>
      </c>
      <c r="Y91" s="1016" t="s">
        <v>2057</v>
      </c>
      <c r="Z91" s="1016" t="s">
        <v>8379</v>
      </c>
      <c r="AA91" s="1025" t="s">
        <v>9891</v>
      </c>
      <c r="AB91" s="1249" t="s">
        <v>9890</v>
      </c>
      <c r="AC91" s="1081"/>
      <c r="AD91" s="1322" t="s">
        <v>2058</v>
      </c>
      <c r="AE91" s="1138" t="s">
        <v>2059</v>
      </c>
      <c r="AF91" s="1083">
        <f t="shared" si="2"/>
        <v>20</v>
      </c>
      <c r="AG91" s="13"/>
      <c r="AH91" s="13"/>
      <c r="AI91" s="13"/>
      <c r="AJ91" s="13"/>
    </row>
    <row r="92" spans="1:16384" ht="87">
      <c r="A92" s="61">
        <v>4091</v>
      </c>
      <c r="B92" s="1016" t="s">
        <v>174</v>
      </c>
      <c r="C92" s="1016" t="s">
        <v>732</v>
      </c>
      <c r="D92" s="1017" t="s">
        <v>2049</v>
      </c>
      <c r="E92" s="1016" t="s">
        <v>164</v>
      </c>
      <c r="F92" s="1017" t="s">
        <v>9892</v>
      </c>
      <c r="G92" s="1017" t="s">
        <v>1759</v>
      </c>
      <c r="H92" s="1016" t="s">
        <v>7634</v>
      </c>
      <c r="I92" s="1349" t="s">
        <v>2051</v>
      </c>
      <c r="J92" s="1017" t="s">
        <v>9893</v>
      </c>
      <c r="K92" s="1017" t="s">
        <v>3052</v>
      </c>
      <c r="L92" s="1016" t="s">
        <v>1857</v>
      </c>
      <c r="M92" s="1016" t="s">
        <v>5</v>
      </c>
      <c r="N92" s="1016">
        <v>21030</v>
      </c>
      <c r="O92" s="1016" t="s">
        <v>9894</v>
      </c>
      <c r="P92" s="1060">
        <v>39.478832938410598</v>
      </c>
      <c r="Q92" s="1060">
        <v>-76.649848946384907</v>
      </c>
      <c r="R92" s="1135"/>
      <c r="S92" s="1184">
        <v>0.2</v>
      </c>
      <c r="T92" s="1017" t="s">
        <v>822</v>
      </c>
      <c r="U92" s="1017" t="s">
        <v>2054</v>
      </c>
      <c r="V92" s="1017" t="s">
        <v>2051</v>
      </c>
      <c r="W92" s="1017" t="s">
        <v>2055</v>
      </c>
      <c r="X92" s="1016" t="s">
        <v>6445</v>
      </c>
      <c r="Y92" s="1016" t="s">
        <v>2057</v>
      </c>
      <c r="Z92" s="1016" t="s">
        <v>7932</v>
      </c>
      <c r="AA92" s="1025">
        <v>45900</v>
      </c>
      <c r="AB92" s="1249" t="s">
        <v>9895</v>
      </c>
      <c r="AC92" s="1081"/>
      <c r="AD92" s="1322" t="s">
        <v>2058</v>
      </c>
      <c r="AE92" s="1250"/>
      <c r="AF92" s="1083">
        <f t="shared" si="2"/>
        <v>20</v>
      </c>
      <c r="AG92" s="13"/>
      <c r="AH92" s="13"/>
      <c r="AI92" s="13"/>
      <c r="AJ92" s="13"/>
    </row>
    <row r="93" spans="1:16384" ht="60" customHeight="1">
      <c r="A93" s="61">
        <v>4092</v>
      </c>
      <c r="B93" s="1016" t="s">
        <v>174</v>
      </c>
      <c r="C93" s="1016" t="s">
        <v>732</v>
      </c>
      <c r="D93" s="1017" t="s">
        <v>9490</v>
      </c>
      <c r="E93" s="1016" t="s">
        <v>164</v>
      </c>
      <c r="F93" s="1017" t="s">
        <v>6425</v>
      </c>
      <c r="G93" s="1017" t="s">
        <v>2031</v>
      </c>
      <c r="H93" s="1017" t="s">
        <v>9491</v>
      </c>
      <c r="I93" s="1351" t="s">
        <v>6426</v>
      </c>
      <c r="J93" s="1017" t="s">
        <v>6427</v>
      </c>
      <c r="K93" s="1017" t="s">
        <v>2034</v>
      </c>
      <c r="L93" s="1059" t="s">
        <v>170</v>
      </c>
      <c r="M93" s="1059" t="s">
        <v>5</v>
      </c>
      <c r="N93" s="1059">
        <v>95138</v>
      </c>
      <c r="O93" s="1081" t="s">
        <v>9492</v>
      </c>
      <c r="P93" s="1111">
        <v>37.261374413940601</v>
      </c>
      <c r="Q93" s="1111">
        <v>-121.784331857672</v>
      </c>
      <c r="R93" s="1085">
        <v>60</v>
      </c>
      <c r="S93" s="1062"/>
      <c r="T93" s="1063"/>
      <c r="U93" s="1017" t="s">
        <v>6428</v>
      </c>
      <c r="V93" s="1063" t="s">
        <v>6429</v>
      </c>
      <c r="W93" s="1063" t="s">
        <v>2034</v>
      </c>
      <c r="X93" s="1059" t="s">
        <v>170</v>
      </c>
      <c r="Y93" s="1059" t="s">
        <v>5</v>
      </c>
      <c r="Z93" s="1059" t="s">
        <v>9493</v>
      </c>
      <c r="AA93" s="1077" t="s">
        <v>9977</v>
      </c>
      <c r="AB93" s="1017" t="s">
        <v>6430</v>
      </c>
      <c r="AC93" s="1063" t="s">
        <v>6431</v>
      </c>
      <c r="AD93" s="1026" t="s">
        <v>9495</v>
      </c>
      <c r="AE93" s="1114"/>
      <c r="AF93" s="1114">
        <f t="shared" si="2"/>
        <v>28</v>
      </c>
      <c r="AG93" s="1114" t="s">
        <v>9496</v>
      </c>
      <c r="AH93" s="1058" t="s">
        <v>9497</v>
      </c>
      <c r="AI93" s="1114" t="s">
        <v>9498</v>
      </c>
      <c r="AJ93" s="191"/>
      <c r="CM93" s="11"/>
    </row>
    <row r="94" spans="1:16384" ht="81.75" customHeight="1">
      <c r="A94" s="61">
        <v>4093</v>
      </c>
      <c r="B94" s="1016" t="s">
        <v>174</v>
      </c>
      <c r="C94" s="1016" t="s">
        <v>732</v>
      </c>
      <c r="D94" s="1017" t="s">
        <v>2060</v>
      </c>
      <c r="E94" s="1016" t="s">
        <v>164</v>
      </c>
      <c r="F94" s="1017" t="s">
        <v>2061</v>
      </c>
      <c r="G94" s="1017" t="s">
        <v>1553</v>
      </c>
      <c r="H94" s="1016" t="s">
        <v>1498</v>
      </c>
      <c r="I94" s="1254" t="s">
        <v>2062</v>
      </c>
      <c r="J94" s="1017" t="s">
        <v>2063</v>
      </c>
      <c r="K94" s="1017" t="s">
        <v>2061</v>
      </c>
      <c r="L94" s="1016" t="s">
        <v>436</v>
      </c>
      <c r="M94" s="1016" t="s">
        <v>5</v>
      </c>
      <c r="N94" s="1016">
        <v>48326</v>
      </c>
      <c r="O94" s="1016" t="s">
        <v>2064</v>
      </c>
      <c r="P94" s="1060">
        <v>42.7004122349081</v>
      </c>
      <c r="Q94" s="1060">
        <v>-83.270784057654296</v>
      </c>
      <c r="R94" s="1135">
        <v>500</v>
      </c>
      <c r="S94" s="1135" t="s">
        <v>6368</v>
      </c>
      <c r="T94" s="1135" t="s">
        <v>822</v>
      </c>
      <c r="U94" s="1017" t="s">
        <v>2065</v>
      </c>
      <c r="V94" s="1017" t="s">
        <v>2062</v>
      </c>
      <c r="W94" s="1017" t="s">
        <v>2066</v>
      </c>
      <c r="X94" s="1016" t="s">
        <v>2067</v>
      </c>
      <c r="Y94" s="1016" t="s">
        <v>2068</v>
      </c>
      <c r="Z94" s="1016" t="s">
        <v>8379</v>
      </c>
      <c r="AA94" s="1025" t="s">
        <v>9896</v>
      </c>
      <c r="AB94" s="1081" t="s">
        <v>2069</v>
      </c>
      <c r="AC94" s="1017"/>
      <c r="AD94" s="1322" t="s">
        <v>2070</v>
      </c>
      <c r="AE94" s="1138" t="s">
        <v>2071</v>
      </c>
      <c r="AF94" s="1083">
        <f t="shared" si="2"/>
        <v>27</v>
      </c>
      <c r="AG94" s="13"/>
      <c r="AH94" s="13"/>
      <c r="AI94" s="13"/>
      <c r="AJ94" s="13"/>
    </row>
    <row r="95" spans="1:16384" ht="69.75" customHeight="1">
      <c r="A95" s="61">
        <v>4094</v>
      </c>
      <c r="B95" s="1016" t="s">
        <v>161</v>
      </c>
      <c r="C95" s="1016" t="s">
        <v>732</v>
      </c>
      <c r="D95" s="1017" t="s">
        <v>2072</v>
      </c>
      <c r="E95" s="1016" t="s">
        <v>176</v>
      </c>
      <c r="F95" s="1017" t="s">
        <v>2072</v>
      </c>
      <c r="G95" s="1017" t="s">
        <v>7812</v>
      </c>
      <c r="H95" s="1016" t="s">
        <v>9897</v>
      </c>
      <c r="I95" s="1254" t="s">
        <v>2073</v>
      </c>
      <c r="J95" s="1017" t="s">
        <v>2074</v>
      </c>
      <c r="K95" s="1017" t="s">
        <v>1556</v>
      </c>
      <c r="L95" s="1016" t="s">
        <v>1045</v>
      </c>
      <c r="M95" s="1016" t="s">
        <v>5</v>
      </c>
      <c r="N95" s="1016">
        <v>85756</v>
      </c>
      <c r="O95" s="1016" t="s">
        <v>2075</v>
      </c>
      <c r="P95" s="1060">
        <v>32.125936651375099</v>
      </c>
      <c r="Q95" s="1060">
        <v>-110.92951774327</v>
      </c>
      <c r="R95" s="1135">
        <v>100</v>
      </c>
      <c r="S95" s="1135">
        <v>75</v>
      </c>
      <c r="T95" s="1017" t="s">
        <v>1648</v>
      </c>
      <c r="U95" s="1179" t="s">
        <v>2072</v>
      </c>
      <c r="V95" s="1017" t="s">
        <v>2073</v>
      </c>
      <c r="W95" s="1017" t="s">
        <v>1556</v>
      </c>
      <c r="X95" s="1016" t="s">
        <v>1045</v>
      </c>
      <c r="Y95" s="1025" t="s">
        <v>5</v>
      </c>
      <c r="Z95" s="1016" t="s">
        <v>8379</v>
      </c>
      <c r="AA95" s="1025" t="s">
        <v>9899</v>
      </c>
      <c r="AB95" s="1016" t="s">
        <v>2076</v>
      </c>
      <c r="AC95" s="1017" t="s">
        <v>9898</v>
      </c>
      <c r="AD95" s="1183" t="s">
        <v>2077</v>
      </c>
      <c r="AE95" s="1138" t="s">
        <v>2073</v>
      </c>
      <c r="AF95" s="1083">
        <f t="shared" si="2"/>
        <v>17</v>
      </c>
      <c r="AG95" s="13"/>
      <c r="AH95" s="13"/>
      <c r="AI95" s="13"/>
      <c r="AJ95" s="13"/>
    </row>
    <row r="96" spans="1:16384" ht="147" customHeight="1">
      <c r="A96" s="61">
        <v>4095</v>
      </c>
      <c r="B96" s="472" t="s">
        <v>174</v>
      </c>
      <c r="C96" s="472" t="s">
        <v>732</v>
      </c>
      <c r="D96" s="473" t="s">
        <v>2085</v>
      </c>
      <c r="E96" s="1055" t="s">
        <v>164</v>
      </c>
      <c r="F96" s="473" t="s">
        <v>2086</v>
      </c>
      <c r="G96" s="473" t="s">
        <v>1540</v>
      </c>
      <c r="H96" s="472" t="s">
        <v>874</v>
      </c>
      <c r="I96" s="473" t="s">
        <v>2087</v>
      </c>
      <c r="J96" s="473" t="s">
        <v>2088</v>
      </c>
      <c r="K96" s="473" t="s">
        <v>2089</v>
      </c>
      <c r="L96" s="472" t="s">
        <v>842</v>
      </c>
      <c r="M96" s="472" t="s">
        <v>5</v>
      </c>
      <c r="N96" s="472">
        <v>30529</v>
      </c>
      <c r="O96" s="472" t="s">
        <v>2090</v>
      </c>
      <c r="P96" s="474">
        <v>34.239581701647197</v>
      </c>
      <c r="Q96" s="474">
        <v>-83.483465928768794</v>
      </c>
      <c r="R96" s="475">
        <v>1300</v>
      </c>
      <c r="S96" s="1354">
        <v>9.8000000000000007</v>
      </c>
      <c r="T96" s="473" t="s">
        <v>822</v>
      </c>
      <c r="U96" s="473" t="s">
        <v>2091</v>
      </c>
      <c r="V96" s="473" t="s">
        <v>2087</v>
      </c>
      <c r="W96" s="473" t="s">
        <v>2092</v>
      </c>
      <c r="X96" s="472" t="s">
        <v>1180</v>
      </c>
      <c r="Y96" s="472" t="s">
        <v>963</v>
      </c>
      <c r="Z96" s="472" t="s">
        <v>172</v>
      </c>
      <c r="AA96" s="476">
        <v>45088</v>
      </c>
      <c r="AB96" s="1359" t="s">
        <v>2093</v>
      </c>
      <c r="AC96" s="162" t="s">
        <v>2094</v>
      </c>
      <c r="AD96" s="477" t="s">
        <v>8066</v>
      </c>
      <c r="AE96" s="478" t="s">
        <v>2095</v>
      </c>
      <c r="AF96" s="479">
        <f t="shared" si="2"/>
        <v>27</v>
      </c>
      <c r="AG96" s="479"/>
      <c r="AH96" s="479"/>
      <c r="AI96" s="480"/>
      <c r="AJ96" s="13"/>
    </row>
    <row r="97" spans="1:36" ht="126.75" customHeight="1">
      <c r="A97" s="61">
        <v>4096</v>
      </c>
      <c r="B97" s="47" t="s">
        <v>392</v>
      </c>
      <c r="C97" s="47" t="s">
        <v>732</v>
      </c>
      <c r="D97" s="65" t="s">
        <v>2085</v>
      </c>
      <c r="E97" s="99" t="s">
        <v>164</v>
      </c>
      <c r="F97" s="65" t="s">
        <v>2096</v>
      </c>
      <c r="G97" s="65" t="s">
        <v>1540</v>
      </c>
      <c r="H97" s="47" t="s">
        <v>874</v>
      </c>
      <c r="I97" s="1352" t="s">
        <v>2087</v>
      </c>
      <c r="J97" s="65" t="s">
        <v>2088</v>
      </c>
      <c r="K97" s="65" t="s">
        <v>2089</v>
      </c>
      <c r="L97" s="47" t="s">
        <v>842</v>
      </c>
      <c r="M97" s="47" t="s">
        <v>5</v>
      </c>
      <c r="N97" s="47">
        <v>30529</v>
      </c>
      <c r="O97" s="47" t="s">
        <v>2090</v>
      </c>
      <c r="P97" s="89">
        <v>34.239581701647197</v>
      </c>
      <c r="Q97" s="89">
        <v>-83.483465928768794</v>
      </c>
      <c r="R97" s="104" t="s">
        <v>8741</v>
      </c>
      <c r="S97" s="147">
        <v>12.2</v>
      </c>
      <c r="T97" s="65" t="s">
        <v>822</v>
      </c>
      <c r="U97" s="65" t="s">
        <v>2091</v>
      </c>
      <c r="V97" s="65" t="s">
        <v>2087</v>
      </c>
      <c r="W97" s="65" t="s">
        <v>2092</v>
      </c>
      <c r="X97" s="47" t="s">
        <v>1180</v>
      </c>
      <c r="Y97" s="47" t="s">
        <v>963</v>
      </c>
      <c r="Z97" s="47" t="s">
        <v>172</v>
      </c>
      <c r="AA97" s="59">
        <v>45088</v>
      </c>
      <c r="AB97" s="117" t="s">
        <v>2097</v>
      </c>
      <c r="AC97" s="7" t="s">
        <v>2098</v>
      </c>
      <c r="AD97" s="124" t="s">
        <v>8066</v>
      </c>
      <c r="AE97" s="100" t="s">
        <v>2095</v>
      </c>
      <c r="AF97" s="13">
        <f t="shared" si="2"/>
        <v>27</v>
      </c>
      <c r="AG97" s="13"/>
      <c r="AH97" s="13"/>
      <c r="AI97" s="13"/>
      <c r="AJ97" s="13"/>
    </row>
    <row r="98" spans="1:36" ht="59.25" customHeight="1">
      <c r="A98" s="61">
        <v>4097</v>
      </c>
      <c r="B98" s="47" t="s">
        <v>174</v>
      </c>
      <c r="C98" s="47" t="s">
        <v>732</v>
      </c>
      <c r="D98" s="65" t="s">
        <v>2099</v>
      </c>
      <c r="E98" s="47" t="s">
        <v>176</v>
      </c>
      <c r="F98" s="65" t="s">
        <v>2100</v>
      </c>
      <c r="G98" s="65" t="s">
        <v>1497</v>
      </c>
      <c r="H98" s="47" t="s">
        <v>1498</v>
      </c>
      <c r="I98" s="162" t="s">
        <v>2101</v>
      </c>
      <c r="J98" s="65" t="s">
        <v>2102</v>
      </c>
      <c r="K98" s="65" t="s">
        <v>2103</v>
      </c>
      <c r="L98" s="47" t="s">
        <v>723</v>
      </c>
      <c r="M98" s="47" t="s">
        <v>5</v>
      </c>
      <c r="N98" s="47">
        <v>80027</v>
      </c>
      <c r="O98" s="47" t="s">
        <v>2104</v>
      </c>
      <c r="P98" s="89">
        <v>39.963788819829901</v>
      </c>
      <c r="Q98" s="89">
        <v>-105.121641843162</v>
      </c>
      <c r="R98" s="104">
        <v>127</v>
      </c>
      <c r="S98" s="149">
        <v>0.75</v>
      </c>
      <c r="T98" s="65" t="s">
        <v>822</v>
      </c>
      <c r="U98" s="148" t="s">
        <v>2105</v>
      </c>
      <c r="V98" s="162" t="s">
        <v>2101</v>
      </c>
      <c r="W98" s="65" t="s">
        <v>2103</v>
      </c>
      <c r="X98" s="47" t="s">
        <v>723</v>
      </c>
      <c r="Y98" s="47" t="s">
        <v>5</v>
      </c>
      <c r="Z98" s="47" t="s">
        <v>172</v>
      </c>
      <c r="AA98" s="59">
        <v>45088</v>
      </c>
      <c r="AB98" s="117" t="s">
        <v>2106</v>
      </c>
      <c r="AC98" s="59" t="s">
        <v>2107</v>
      </c>
      <c r="AD98" s="124" t="s">
        <v>8067</v>
      </c>
      <c r="AE98" s="213" t="s">
        <v>2108</v>
      </c>
      <c r="AF98" s="13">
        <f t="shared" si="2"/>
        <v>19</v>
      </c>
      <c r="AG98" s="13"/>
      <c r="AH98" s="13"/>
      <c r="AI98" s="13"/>
      <c r="AJ98" s="13"/>
    </row>
    <row r="99" spans="1:36" ht="55.5" customHeight="1">
      <c r="A99" s="61">
        <v>4098</v>
      </c>
      <c r="B99" s="1016" t="s">
        <v>392</v>
      </c>
      <c r="C99" s="1016" t="s">
        <v>732</v>
      </c>
      <c r="D99" s="1017" t="s">
        <v>2109</v>
      </c>
      <c r="E99" s="1016" t="s">
        <v>164</v>
      </c>
      <c r="F99" s="1017" t="s">
        <v>2110</v>
      </c>
      <c r="G99" s="1017" t="s">
        <v>9807</v>
      </c>
      <c r="H99" s="1016" t="s">
        <v>7633</v>
      </c>
      <c r="I99" s="1187" t="s">
        <v>1981</v>
      </c>
      <c r="J99" s="1017"/>
      <c r="K99" s="1017" t="s">
        <v>2111</v>
      </c>
      <c r="L99" s="1016" t="s">
        <v>804</v>
      </c>
      <c r="M99" s="1016" t="s">
        <v>5</v>
      </c>
      <c r="N99" s="1016"/>
      <c r="O99" s="1016"/>
      <c r="P99" s="1060">
        <v>40.495539904811999</v>
      </c>
      <c r="Q99" s="1060">
        <v>-86.131014737889004</v>
      </c>
      <c r="R99" s="1135" t="s">
        <v>8761</v>
      </c>
      <c r="S99" s="1135">
        <v>33</v>
      </c>
      <c r="T99" s="1017" t="s">
        <v>822</v>
      </c>
      <c r="U99" s="1017" t="s">
        <v>1973</v>
      </c>
      <c r="V99" s="1187" t="s">
        <v>1974</v>
      </c>
      <c r="W99" s="1017" t="s">
        <v>2112</v>
      </c>
      <c r="X99" s="1016" t="s">
        <v>1976</v>
      </c>
      <c r="Y99" s="1016" t="s">
        <v>1977</v>
      </c>
      <c r="Z99" s="1016" t="s">
        <v>8379</v>
      </c>
      <c r="AA99" s="1025" t="s">
        <v>11051</v>
      </c>
      <c r="AB99" s="1026" t="s">
        <v>11052</v>
      </c>
      <c r="AC99" s="1017" t="s">
        <v>11050</v>
      </c>
      <c r="AD99" s="1183" t="s">
        <v>10286</v>
      </c>
      <c r="AE99" s="1083" t="s">
        <v>9905</v>
      </c>
      <c r="AF99" s="1083">
        <f t="shared" si="2"/>
        <v>23</v>
      </c>
      <c r="AG99" s="13"/>
      <c r="AH99" s="13"/>
      <c r="AI99" s="13"/>
      <c r="AJ99" s="13"/>
    </row>
    <row r="100" spans="1:36" ht="89.25" customHeight="1">
      <c r="A100" s="61">
        <v>4099</v>
      </c>
      <c r="B100" s="1016" t="s">
        <v>198</v>
      </c>
      <c r="C100" s="1016" t="s">
        <v>732</v>
      </c>
      <c r="D100" s="1017" t="s">
        <v>2109</v>
      </c>
      <c r="E100" s="1016" t="s">
        <v>164</v>
      </c>
      <c r="F100" s="1017" t="s">
        <v>2113</v>
      </c>
      <c r="G100" s="1017" t="s">
        <v>1759</v>
      </c>
      <c r="H100" s="1016" t="s">
        <v>7634</v>
      </c>
      <c r="I100" s="1017" t="s">
        <v>2114</v>
      </c>
      <c r="J100" s="1017"/>
      <c r="K100" s="1017" t="s">
        <v>2111</v>
      </c>
      <c r="L100" s="1016" t="s">
        <v>804</v>
      </c>
      <c r="M100" s="1016" t="s">
        <v>5</v>
      </c>
      <c r="N100" s="1016"/>
      <c r="O100" s="1016"/>
      <c r="P100" s="1060">
        <v>40.495539904811999</v>
      </c>
      <c r="Q100" s="1060">
        <v>-86.131014737889004</v>
      </c>
      <c r="R100" s="1135" t="s">
        <v>8761</v>
      </c>
      <c r="S100" s="1135">
        <v>34</v>
      </c>
      <c r="T100" s="1017" t="s">
        <v>822</v>
      </c>
      <c r="U100" s="1017" t="s">
        <v>1973</v>
      </c>
      <c r="V100" s="1017" t="s">
        <v>1974</v>
      </c>
      <c r="W100" s="1017" t="s">
        <v>2112</v>
      </c>
      <c r="X100" s="1016" t="s">
        <v>1976</v>
      </c>
      <c r="Y100" s="1016" t="s">
        <v>1977</v>
      </c>
      <c r="Z100" s="1016" t="s">
        <v>8379</v>
      </c>
      <c r="AA100" s="1025" t="s">
        <v>9882</v>
      </c>
      <c r="AB100" s="1026" t="s">
        <v>2114</v>
      </c>
      <c r="AC100" s="1017" t="s">
        <v>2115</v>
      </c>
      <c r="AD100" s="1183" t="s">
        <v>10286</v>
      </c>
      <c r="AE100" s="1083" t="s">
        <v>9905</v>
      </c>
      <c r="AF100" s="1083">
        <f t="shared" ref="AF100:AF119" si="3">IF(LEN(TRIM(AD100))=0,0,LEN(TRIM(AD100))-LEN(SUBSTITUTE(AD100," ",""))+1)</f>
        <v>23</v>
      </c>
      <c r="AG100" s="13"/>
      <c r="AH100" s="13"/>
      <c r="AI100" s="13"/>
      <c r="AJ100" s="13"/>
    </row>
    <row r="101" spans="1:36" ht="122.5" customHeight="1">
      <c r="A101" s="61">
        <v>4100</v>
      </c>
      <c r="B101" s="1016" t="s">
        <v>9759</v>
      </c>
      <c r="C101" s="1016" t="s">
        <v>732</v>
      </c>
      <c r="D101" s="1017" t="s">
        <v>2116</v>
      </c>
      <c r="E101" s="1016" t="s">
        <v>164</v>
      </c>
      <c r="F101" s="1017" t="s">
        <v>2117</v>
      </c>
      <c r="G101" s="1017" t="s">
        <v>1497</v>
      </c>
      <c r="H101" s="1016" t="s">
        <v>1498</v>
      </c>
      <c r="I101" s="1187" t="s">
        <v>2118</v>
      </c>
      <c r="J101" s="1017" t="s">
        <v>2119</v>
      </c>
      <c r="K101" s="1017" t="s">
        <v>1222</v>
      </c>
      <c r="L101" s="1016" t="s">
        <v>170</v>
      </c>
      <c r="M101" s="1016" t="s">
        <v>5</v>
      </c>
      <c r="N101" s="1016">
        <v>90067</v>
      </c>
      <c r="O101" s="1016"/>
      <c r="P101" s="1060">
        <v>34.059593517784897</v>
      </c>
      <c r="Q101" s="1060">
        <v>-118.41392254509501</v>
      </c>
      <c r="R101" s="1135" t="s">
        <v>8762</v>
      </c>
      <c r="S101" s="1135">
        <v>54</v>
      </c>
      <c r="T101" s="1017" t="s">
        <v>822</v>
      </c>
      <c r="U101" s="1017" t="s">
        <v>2116</v>
      </c>
      <c r="V101" s="1017" t="s">
        <v>2118</v>
      </c>
      <c r="W101" s="1017" t="s">
        <v>1222</v>
      </c>
      <c r="X101" s="1016" t="s">
        <v>1222</v>
      </c>
      <c r="Y101" s="1016" t="s">
        <v>5</v>
      </c>
      <c r="Z101" s="1016" t="s">
        <v>8379</v>
      </c>
      <c r="AA101" s="1025" t="s">
        <v>9908</v>
      </c>
      <c r="AB101" s="1026" t="s">
        <v>9906</v>
      </c>
      <c r="AC101" s="1017" t="s">
        <v>2122</v>
      </c>
      <c r="AD101" s="1322" t="s">
        <v>2121</v>
      </c>
      <c r="AE101" s="1138" t="s">
        <v>2123</v>
      </c>
      <c r="AF101" s="1083">
        <f t="shared" si="3"/>
        <v>30</v>
      </c>
      <c r="AG101" s="13"/>
      <c r="AH101" s="13"/>
      <c r="AI101" s="13"/>
      <c r="AJ101" s="13"/>
    </row>
    <row r="102" spans="1:36" ht="75" customHeight="1">
      <c r="A102" s="61">
        <v>4101</v>
      </c>
      <c r="B102" s="1016" t="s">
        <v>9759</v>
      </c>
      <c r="C102" s="1016" t="s">
        <v>732</v>
      </c>
      <c r="D102" s="1017" t="s">
        <v>2124</v>
      </c>
      <c r="E102" s="1016" t="s">
        <v>176</v>
      </c>
      <c r="F102" s="1017" t="s">
        <v>2125</v>
      </c>
      <c r="G102" s="1017" t="s">
        <v>1497</v>
      </c>
      <c r="H102" s="1016" t="s">
        <v>1498</v>
      </c>
      <c r="I102" s="1254" t="s">
        <v>1974</v>
      </c>
      <c r="J102" s="1252" t="s">
        <v>2126</v>
      </c>
      <c r="K102" s="1017" t="s">
        <v>2127</v>
      </c>
      <c r="L102" s="1016" t="s">
        <v>836</v>
      </c>
      <c r="M102" s="1016" t="s">
        <v>5</v>
      </c>
      <c r="N102" s="1016">
        <v>61008</v>
      </c>
      <c r="O102" s="1016"/>
      <c r="P102" s="1060">
        <v>42.236956447799599</v>
      </c>
      <c r="Q102" s="1060">
        <v>-88.870705132558797</v>
      </c>
      <c r="R102" s="1135" t="s">
        <v>8763</v>
      </c>
      <c r="S102" s="1135"/>
      <c r="T102" s="1017"/>
      <c r="U102" s="1017" t="s">
        <v>2124</v>
      </c>
      <c r="V102" s="1017" t="s">
        <v>1974</v>
      </c>
      <c r="W102" s="1017" t="s">
        <v>2128</v>
      </c>
      <c r="X102" s="1016" t="s">
        <v>2129</v>
      </c>
      <c r="Y102" s="1016" t="s">
        <v>2130</v>
      </c>
      <c r="Z102" s="1016" t="s">
        <v>8379</v>
      </c>
      <c r="AA102" s="1025" t="s">
        <v>9909</v>
      </c>
      <c r="AB102" s="1026" t="s">
        <v>9907</v>
      </c>
      <c r="AC102" s="1017" t="s">
        <v>2131</v>
      </c>
      <c r="AD102" s="1183" t="s">
        <v>10287</v>
      </c>
      <c r="AE102" s="1138" t="s">
        <v>1970</v>
      </c>
      <c r="AF102" s="1083">
        <f t="shared" si="3"/>
        <v>26</v>
      </c>
      <c r="AG102" s="13"/>
      <c r="AH102" s="13"/>
      <c r="AI102" s="13"/>
      <c r="AJ102" s="13"/>
    </row>
    <row r="103" spans="1:36" ht="36.75" customHeight="1">
      <c r="A103" s="61">
        <v>4102</v>
      </c>
      <c r="B103" s="1016" t="s">
        <v>9759</v>
      </c>
      <c r="C103" s="1016" t="s">
        <v>732</v>
      </c>
      <c r="D103" s="1017" t="s">
        <v>10288</v>
      </c>
      <c r="E103" s="1017" t="s">
        <v>164</v>
      </c>
      <c r="F103" s="1017" t="s">
        <v>2132</v>
      </c>
      <c r="G103" s="1017" t="s">
        <v>8068</v>
      </c>
      <c r="H103" s="1017" t="s">
        <v>1498</v>
      </c>
      <c r="I103" s="1070" t="s">
        <v>2133</v>
      </c>
      <c r="J103" s="1017"/>
      <c r="K103" s="1017" t="s">
        <v>149</v>
      </c>
      <c r="L103" s="1016" t="s">
        <v>149</v>
      </c>
      <c r="M103" s="1017" t="s">
        <v>6</v>
      </c>
      <c r="N103" s="1016"/>
      <c r="O103" s="1016"/>
      <c r="P103" s="1072">
        <v>45.5</v>
      </c>
      <c r="Q103" s="1245">
        <v>-73.56</v>
      </c>
      <c r="R103" s="1074" t="s">
        <v>1587</v>
      </c>
      <c r="S103" s="1075">
        <v>10</v>
      </c>
      <c r="T103" s="1017" t="s">
        <v>1595</v>
      </c>
      <c r="U103" s="1017" t="s">
        <v>2132</v>
      </c>
      <c r="V103" s="1138" t="s">
        <v>2133</v>
      </c>
      <c r="W103" s="1017" t="s">
        <v>217</v>
      </c>
      <c r="X103" s="1017" t="s">
        <v>214</v>
      </c>
      <c r="Y103" s="1017" t="s">
        <v>6</v>
      </c>
      <c r="Z103" s="1017" t="s">
        <v>8379</v>
      </c>
      <c r="AA103" s="1077" t="s">
        <v>9908</v>
      </c>
      <c r="AB103" s="1026" t="s">
        <v>2134</v>
      </c>
      <c r="AC103" s="1017" t="s">
        <v>2136</v>
      </c>
      <c r="AD103" s="1183" t="s">
        <v>2135</v>
      </c>
      <c r="AE103" s="1138" t="s">
        <v>2137</v>
      </c>
      <c r="AF103" s="1083">
        <f t="shared" si="3"/>
        <v>29</v>
      </c>
      <c r="AG103" s="13"/>
      <c r="AH103" s="13"/>
      <c r="AI103" s="13"/>
      <c r="AJ103" s="13"/>
    </row>
    <row r="104" spans="1:36" ht="89.25" customHeight="1">
      <c r="A104" s="61">
        <v>4103</v>
      </c>
      <c r="B104" s="1016" t="s">
        <v>174</v>
      </c>
      <c r="C104" s="1016" t="s">
        <v>732</v>
      </c>
      <c r="D104" s="1017" t="s">
        <v>2138</v>
      </c>
      <c r="E104" s="1016" t="s">
        <v>176</v>
      </c>
      <c r="F104" s="1017" t="s">
        <v>2139</v>
      </c>
      <c r="G104" s="1017" t="s">
        <v>2140</v>
      </c>
      <c r="H104" s="1017" t="s">
        <v>1498</v>
      </c>
      <c r="I104" s="1116" t="s">
        <v>2141</v>
      </c>
      <c r="J104" s="1017" t="s">
        <v>2142</v>
      </c>
      <c r="K104" s="1016" t="s">
        <v>561</v>
      </c>
      <c r="L104" s="1016" t="s">
        <v>214</v>
      </c>
      <c r="M104" s="1017" t="s">
        <v>6</v>
      </c>
      <c r="N104" s="1017" t="s">
        <v>2143</v>
      </c>
      <c r="O104" s="1017" t="s">
        <v>2144</v>
      </c>
      <c r="P104" s="1072">
        <v>45.325596926363403</v>
      </c>
      <c r="Q104" s="1073">
        <v>-75.836900830691306</v>
      </c>
      <c r="R104" s="1135"/>
      <c r="S104" s="1136"/>
      <c r="T104" s="1017"/>
      <c r="U104" s="1017" t="s">
        <v>2145</v>
      </c>
      <c r="V104" s="1017" t="s">
        <v>2141</v>
      </c>
      <c r="W104" s="1017" t="s">
        <v>2146</v>
      </c>
      <c r="X104" s="1017" t="s">
        <v>842</v>
      </c>
      <c r="Y104" s="1017" t="s">
        <v>5</v>
      </c>
      <c r="Z104" s="1017" t="s">
        <v>8379</v>
      </c>
      <c r="AA104" s="1077" t="s">
        <v>9910</v>
      </c>
      <c r="AB104" s="1017" t="s">
        <v>2147</v>
      </c>
      <c r="AC104" s="1017" t="s">
        <v>9278</v>
      </c>
      <c r="AD104" s="1322" t="s">
        <v>2148</v>
      </c>
      <c r="AE104" s="1138" t="s">
        <v>9279</v>
      </c>
      <c r="AF104" s="1083">
        <f t="shared" si="3"/>
        <v>26</v>
      </c>
      <c r="AG104" s="13"/>
      <c r="AH104" s="13"/>
      <c r="AI104" s="13"/>
      <c r="AJ104" s="13"/>
    </row>
    <row r="105" spans="1:36" ht="79.5" customHeight="1">
      <c r="A105" s="61">
        <v>4104</v>
      </c>
      <c r="B105" s="1016" t="s">
        <v>198</v>
      </c>
      <c r="C105" s="1016" t="s">
        <v>732</v>
      </c>
      <c r="D105" s="1017" t="s">
        <v>2138</v>
      </c>
      <c r="E105" s="1016" t="s">
        <v>176</v>
      </c>
      <c r="F105" s="1026" t="s">
        <v>9281</v>
      </c>
      <c r="G105" s="1017" t="s">
        <v>53</v>
      </c>
      <c r="H105" s="1016" t="s">
        <v>53</v>
      </c>
      <c r="I105" s="1141" t="s">
        <v>2141</v>
      </c>
      <c r="J105" s="1017"/>
      <c r="K105" s="1017" t="s">
        <v>9282</v>
      </c>
      <c r="L105" s="1016" t="s">
        <v>842</v>
      </c>
      <c r="M105" s="1016" t="s">
        <v>5</v>
      </c>
      <c r="N105" s="1115" t="s">
        <v>9283</v>
      </c>
      <c r="O105" s="1016"/>
      <c r="P105" s="1060">
        <v>34.207299999999996</v>
      </c>
      <c r="Q105" s="1060">
        <v>-84.140199999999993</v>
      </c>
      <c r="R105" s="1080">
        <v>400</v>
      </c>
      <c r="S105" s="1080">
        <v>2.5</v>
      </c>
      <c r="T105" s="1066" t="s">
        <v>8810</v>
      </c>
      <c r="U105" s="1017" t="s">
        <v>9284</v>
      </c>
      <c r="V105" s="1017" t="s">
        <v>2141</v>
      </c>
      <c r="W105" s="1017" t="s">
        <v>2146</v>
      </c>
      <c r="X105" s="1016" t="s">
        <v>842</v>
      </c>
      <c r="Y105" s="1016" t="s">
        <v>5</v>
      </c>
      <c r="Z105" s="1016" t="s">
        <v>7932</v>
      </c>
      <c r="AA105" s="1025">
        <v>45872</v>
      </c>
      <c r="AB105" s="1081" t="s">
        <v>9285</v>
      </c>
      <c r="AC105" s="1026" t="s">
        <v>9286</v>
      </c>
      <c r="AD105" s="1026" t="s">
        <v>9287</v>
      </c>
      <c r="AE105" s="1082"/>
      <c r="AF105" s="1083">
        <f t="shared" si="3"/>
        <v>24</v>
      </c>
      <c r="AG105" s="1083"/>
      <c r="AH105" s="1083"/>
      <c r="AI105" s="1083"/>
      <c r="AJ105" s="1083"/>
    </row>
    <row r="106" spans="1:36" ht="81.75" customHeight="1">
      <c r="A106" s="61">
        <v>4105</v>
      </c>
      <c r="B106" s="1016" t="s">
        <v>174</v>
      </c>
      <c r="C106" s="1016" t="s">
        <v>732</v>
      </c>
      <c r="D106" s="1017" t="s">
        <v>2157</v>
      </c>
      <c r="E106" s="1071" t="s">
        <v>164</v>
      </c>
      <c r="F106" s="1017" t="s">
        <v>2158</v>
      </c>
      <c r="G106" s="1017" t="s">
        <v>1759</v>
      </c>
      <c r="H106" s="1016" t="s">
        <v>1643</v>
      </c>
      <c r="I106" s="1187" t="s">
        <v>2159</v>
      </c>
      <c r="J106" s="1017" t="s">
        <v>2160</v>
      </c>
      <c r="K106" s="1017" t="s">
        <v>820</v>
      </c>
      <c r="L106" s="1016" t="s">
        <v>170</v>
      </c>
      <c r="M106" s="1016" t="s">
        <v>5</v>
      </c>
      <c r="N106" s="1016">
        <v>94538</v>
      </c>
      <c r="O106" s="1016"/>
      <c r="P106" s="1060">
        <v>37.481503857326302</v>
      </c>
      <c r="Q106" s="1060">
        <v>-121.933849299915</v>
      </c>
      <c r="R106" s="1135"/>
      <c r="S106" s="1135">
        <v>4</v>
      </c>
      <c r="T106" s="1017" t="s">
        <v>822</v>
      </c>
      <c r="U106" s="1017" t="s">
        <v>2161</v>
      </c>
      <c r="V106" s="1017" t="s">
        <v>1386</v>
      </c>
      <c r="W106" s="1017" t="s">
        <v>1390</v>
      </c>
      <c r="X106" s="1016" t="s">
        <v>755</v>
      </c>
      <c r="Y106" s="1016" t="s">
        <v>5</v>
      </c>
      <c r="Z106" s="1016" t="s">
        <v>8379</v>
      </c>
      <c r="AA106" s="1025" t="s">
        <v>9896</v>
      </c>
      <c r="AB106" s="1081" t="s">
        <v>2162</v>
      </c>
      <c r="AC106" s="1017"/>
      <c r="AD106" s="1322" t="s">
        <v>10289</v>
      </c>
      <c r="AE106" s="1138" t="s">
        <v>2163</v>
      </c>
      <c r="AF106" s="1083">
        <f t="shared" si="3"/>
        <v>20</v>
      </c>
      <c r="AG106" s="13"/>
      <c r="AH106" s="13"/>
      <c r="AI106" s="13"/>
      <c r="AJ106" s="13"/>
    </row>
    <row r="107" spans="1:36" ht="66.75" customHeight="1">
      <c r="A107" s="61">
        <v>4106</v>
      </c>
      <c r="B107" s="1016" t="s">
        <v>392</v>
      </c>
      <c r="C107" s="1016" t="s">
        <v>732</v>
      </c>
      <c r="D107" s="1070" t="s">
        <v>2164</v>
      </c>
      <c r="E107" s="1071" t="s">
        <v>176</v>
      </c>
      <c r="F107" s="1017" t="s">
        <v>2172</v>
      </c>
      <c r="G107" s="1017" t="s">
        <v>81</v>
      </c>
      <c r="H107" s="1016" t="s">
        <v>1643</v>
      </c>
      <c r="I107" s="1253" t="s">
        <v>2165</v>
      </c>
      <c r="J107" s="1017" t="s">
        <v>2166</v>
      </c>
      <c r="K107" s="1017" t="s">
        <v>2167</v>
      </c>
      <c r="L107" s="1016" t="s">
        <v>182</v>
      </c>
      <c r="M107" s="1016" t="s">
        <v>5</v>
      </c>
      <c r="N107" s="1016">
        <v>89434</v>
      </c>
      <c r="O107" s="1016" t="s">
        <v>2168</v>
      </c>
      <c r="P107" s="1060">
        <v>39.537778381403697</v>
      </c>
      <c r="Q107" s="1060">
        <v>-119.439104074746</v>
      </c>
      <c r="R107" s="1135" t="s">
        <v>8711</v>
      </c>
      <c r="S107" s="1135">
        <v>10</v>
      </c>
      <c r="T107" s="1017" t="s">
        <v>822</v>
      </c>
      <c r="U107" s="1017" t="s">
        <v>2161</v>
      </c>
      <c r="V107" s="1017" t="s">
        <v>1386</v>
      </c>
      <c r="W107" s="1017" t="s">
        <v>1390</v>
      </c>
      <c r="X107" s="1016" t="s">
        <v>755</v>
      </c>
      <c r="Y107" s="1016" t="s">
        <v>5</v>
      </c>
      <c r="Z107" s="1016" t="s">
        <v>8379</v>
      </c>
      <c r="AA107" s="1025" t="s">
        <v>9896</v>
      </c>
      <c r="AB107" s="1081" t="s">
        <v>2169</v>
      </c>
      <c r="AC107" s="1017" t="s">
        <v>11131</v>
      </c>
      <c r="AD107" s="1183" t="s">
        <v>2170</v>
      </c>
      <c r="AE107" s="1070" t="s">
        <v>2171</v>
      </c>
      <c r="AF107" s="1083">
        <f t="shared" si="3"/>
        <v>27</v>
      </c>
      <c r="AG107" s="13"/>
      <c r="AH107" s="13"/>
      <c r="AI107" s="13"/>
      <c r="AJ107" s="13"/>
    </row>
    <row r="108" spans="1:36" ht="72.75" customHeight="1">
      <c r="A108" s="61">
        <v>4107</v>
      </c>
      <c r="B108" s="1016" t="s">
        <v>174</v>
      </c>
      <c r="C108" s="1016" t="s">
        <v>732</v>
      </c>
      <c r="D108" s="1017" t="s">
        <v>2173</v>
      </c>
      <c r="E108" s="1016" t="s">
        <v>164</v>
      </c>
      <c r="F108" s="1017" t="s">
        <v>2174</v>
      </c>
      <c r="G108" s="1017" t="s">
        <v>1759</v>
      </c>
      <c r="H108" s="1016" t="s">
        <v>1643</v>
      </c>
      <c r="I108" s="1253" t="s">
        <v>2175</v>
      </c>
      <c r="J108" s="1017" t="s">
        <v>1395</v>
      </c>
      <c r="K108" s="1017" t="s">
        <v>1390</v>
      </c>
      <c r="L108" s="1016" t="s">
        <v>755</v>
      </c>
      <c r="M108" s="1016" t="s">
        <v>5</v>
      </c>
      <c r="N108" s="1016">
        <v>78725</v>
      </c>
      <c r="O108" s="1016" t="s">
        <v>2176</v>
      </c>
      <c r="P108" s="1060">
        <v>30.23</v>
      </c>
      <c r="Q108" s="1070">
        <v>-97.6</v>
      </c>
      <c r="R108" s="1135">
        <v>400</v>
      </c>
      <c r="S108" s="1135">
        <v>10</v>
      </c>
      <c r="T108" s="1135" t="s">
        <v>822</v>
      </c>
      <c r="U108" s="1017" t="s">
        <v>1384</v>
      </c>
      <c r="V108" s="1187" t="s">
        <v>1386</v>
      </c>
      <c r="W108" s="1017" t="s">
        <v>1390</v>
      </c>
      <c r="X108" s="1016" t="s">
        <v>755</v>
      </c>
      <c r="Y108" s="1025" t="s">
        <v>5</v>
      </c>
      <c r="Z108" s="1016" t="s">
        <v>8379</v>
      </c>
      <c r="AA108" s="1025" t="s">
        <v>9896</v>
      </c>
      <c r="AB108" s="1081" t="s">
        <v>2177</v>
      </c>
      <c r="AC108" s="1017" t="s">
        <v>2178</v>
      </c>
      <c r="AD108" s="1183" t="s">
        <v>10290</v>
      </c>
      <c r="AE108" s="1138" t="s">
        <v>2179</v>
      </c>
      <c r="AF108" s="1083">
        <f t="shared" si="3"/>
        <v>30</v>
      </c>
      <c r="AG108" s="13"/>
      <c r="AH108" s="13"/>
      <c r="AI108" s="13"/>
      <c r="AJ108" s="13"/>
    </row>
    <row r="109" spans="1:36" ht="81" customHeight="1">
      <c r="A109" s="61">
        <v>4108</v>
      </c>
      <c r="B109" s="1016" t="s">
        <v>174</v>
      </c>
      <c r="C109" s="1016" t="s">
        <v>732</v>
      </c>
      <c r="D109" s="1017" t="s">
        <v>2180</v>
      </c>
      <c r="E109" s="1016" t="s">
        <v>164</v>
      </c>
      <c r="F109" s="1017" t="s">
        <v>2181</v>
      </c>
      <c r="G109" s="1017" t="s">
        <v>81</v>
      </c>
      <c r="H109" s="1016" t="s">
        <v>7634</v>
      </c>
      <c r="I109" s="1017" t="s">
        <v>2182</v>
      </c>
      <c r="J109" s="1017"/>
      <c r="K109" s="1017" t="s">
        <v>2183</v>
      </c>
      <c r="L109" s="1016" t="s">
        <v>188</v>
      </c>
      <c r="M109" s="1016" t="s">
        <v>5</v>
      </c>
      <c r="N109" s="1016"/>
      <c r="O109" s="1016"/>
      <c r="P109" s="1060">
        <v>35.8554259702831</v>
      </c>
      <c r="Q109" s="1060">
        <v>-79.570623977062894</v>
      </c>
      <c r="R109" s="1135" t="s">
        <v>8696</v>
      </c>
      <c r="S109" s="1135">
        <v>30</v>
      </c>
      <c r="T109" s="1181" t="s">
        <v>822</v>
      </c>
      <c r="U109" s="1017" t="s">
        <v>2184</v>
      </c>
      <c r="V109" s="1017" t="s">
        <v>2185</v>
      </c>
      <c r="W109" s="1017" t="s">
        <v>2184</v>
      </c>
      <c r="X109" s="1016" t="s">
        <v>2186</v>
      </c>
      <c r="Y109" s="1025" t="s">
        <v>926</v>
      </c>
      <c r="Z109" s="1016" t="s">
        <v>8379</v>
      </c>
      <c r="AA109" s="1025" t="s">
        <v>9896</v>
      </c>
      <c r="AB109" s="1081" t="s">
        <v>10291</v>
      </c>
      <c r="AC109" s="1017" t="s">
        <v>2187</v>
      </c>
      <c r="AD109" s="1619" t="s">
        <v>11368</v>
      </c>
      <c r="AE109" s="1138" t="s">
        <v>2182</v>
      </c>
      <c r="AF109" s="1083">
        <f t="shared" si="3"/>
        <v>29</v>
      </c>
      <c r="AG109" s="13"/>
      <c r="AH109" s="13"/>
      <c r="AI109" s="13"/>
      <c r="AJ109" s="13"/>
    </row>
    <row r="110" spans="1:36" ht="97.5" customHeight="1">
      <c r="A110" s="61">
        <v>4109</v>
      </c>
      <c r="B110" s="1016" t="s">
        <v>174</v>
      </c>
      <c r="C110" s="1016" t="s">
        <v>732</v>
      </c>
      <c r="D110" s="1017" t="s">
        <v>2188</v>
      </c>
      <c r="E110" s="1016" t="s">
        <v>164</v>
      </c>
      <c r="F110" s="1017" t="s">
        <v>2196</v>
      </c>
      <c r="G110" s="1017" t="s">
        <v>1540</v>
      </c>
      <c r="H110" s="1016" t="s">
        <v>9913</v>
      </c>
      <c r="I110" s="1187" t="s">
        <v>2190</v>
      </c>
      <c r="J110" s="1017" t="s">
        <v>2197</v>
      </c>
      <c r="K110" s="1017" t="s">
        <v>2198</v>
      </c>
      <c r="L110" s="1016" t="s">
        <v>308</v>
      </c>
      <c r="M110" s="1016" t="s">
        <v>5</v>
      </c>
      <c r="N110" s="1016">
        <v>37174</v>
      </c>
      <c r="O110" s="1016" t="s">
        <v>2199</v>
      </c>
      <c r="P110" s="1060">
        <v>35.727397705927601</v>
      </c>
      <c r="Q110" s="1060">
        <v>-86.9670925341904</v>
      </c>
      <c r="R110" s="1135" t="s">
        <v>8741</v>
      </c>
      <c r="S110" s="1135">
        <v>45</v>
      </c>
      <c r="T110" s="1017" t="s">
        <v>822</v>
      </c>
      <c r="U110" s="1017" t="s">
        <v>2193</v>
      </c>
      <c r="V110" s="1187" t="s">
        <v>2190</v>
      </c>
      <c r="W110" s="1017" t="s">
        <v>1099</v>
      </c>
      <c r="X110" s="1017" t="s">
        <v>916</v>
      </c>
      <c r="Y110" s="1016" t="s">
        <v>5</v>
      </c>
      <c r="Z110" s="1016" t="s">
        <v>8379</v>
      </c>
      <c r="AA110" s="1025" t="s">
        <v>9896</v>
      </c>
      <c r="AB110" s="1081" t="s">
        <v>2200</v>
      </c>
      <c r="AC110" s="1017" t="s">
        <v>2201</v>
      </c>
      <c r="AD110" s="1183" t="s">
        <v>11369</v>
      </c>
      <c r="AE110" s="1138" t="s">
        <v>2190</v>
      </c>
      <c r="AF110" s="1083">
        <f t="shared" si="3"/>
        <v>28</v>
      </c>
      <c r="AG110" s="13"/>
      <c r="AH110" s="13"/>
      <c r="AI110" s="13"/>
      <c r="AJ110" s="13"/>
    </row>
    <row r="111" spans="1:36" ht="58.5" customHeight="1">
      <c r="A111" s="61">
        <v>4110</v>
      </c>
      <c r="B111" s="1016" t="s">
        <v>174</v>
      </c>
      <c r="C111" s="1016" t="s">
        <v>732</v>
      </c>
      <c r="D111" s="1017" t="s">
        <v>2188</v>
      </c>
      <c r="E111" s="1016" t="s">
        <v>164</v>
      </c>
      <c r="F111" s="1017" t="s">
        <v>2194</v>
      </c>
      <c r="G111" s="1017" t="s">
        <v>81</v>
      </c>
      <c r="H111" s="1016" t="s">
        <v>874</v>
      </c>
      <c r="I111" s="1187" t="s">
        <v>2190</v>
      </c>
      <c r="J111" s="1017"/>
      <c r="K111" s="1017" t="s">
        <v>1099</v>
      </c>
      <c r="L111" s="1016" t="s">
        <v>916</v>
      </c>
      <c r="M111" s="1016" t="s">
        <v>5</v>
      </c>
      <c r="N111" s="1016">
        <v>44481</v>
      </c>
      <c r="O111" s="1016" t="s">
        <v>2195</v>
      </c>
      <c r="P111" s="1060">
        <v>41.1522508340096</v>
      </c>
      <c r="Q111" s="1060">
        <v>-80.860397300000002</v>
      </c>
      <c r="R111" s="1135">
        <v>1700</v>
      </c>
      <c r="S111" s="1135">
        <v>45</v>
      </c>
      <c r="T111" s="1017" t="s">
        <v>822</v>
      </c>
      <c r="U111" s="1017" t="s">
        <v>2193</v>
      </c>
      <c r="V111" s="1187" t="s">
        <v>2190</v>
      </c>
      <c r="W111" s="1017" t="s">
        <v>1099</v>
      </c>
      <c r="X111" s="1017" t="s">
        <v>916</v>
      </c>
      <c r="Y111" s="1016" t="s">
        <v>5</v>
      </c>
      <c r="Z111" s="1016" t="s">
        <v>8379</v>
      </c>
      <c r="AA111" s="1025" t="s">
        <v>9909</v>
      </c>
      <c r="AB111" s="1081" t="s">
        <v>9912</v>
      </c>
      <c r="AC111" s="1017"/>
      <c r="AD111" s="1183" t="s">
        <v>10294</v>
      </c>
      <c r="AE111" s="1138" t="s">
        <v>2190</v>
      </c>
      <c r="AF111" s="1083">
        <f t="shared" si="3"/>
        <v>28</v>
      </c>
      <c r="AG111" s="13"/>
      <c r="AH111" s="13"/>
      <c r="AI111" s="13"/>
      <c r="AJ111" s="13"/>
    </row>
    <row r="112" spans="1:36" ht="63" customHeight="1">
      <c r="A112" s="61">
        <v>4111</v>
      </c>
      <c r="B112" s="1016" t="s">
        <v>174</v>
      </c>
      <c r="C112" s="1016" t="s">
        <v>732</v>
      </c>
      <c r="D112" s="1017" t="s">
        <v>9988</v>
      </c>
      <c r="E112" s="1016" t="s">
        <v>164</v>
      </c>
      <c r="F112" s="1017" t="s">
        <v>9988</v>
      </c>
      <c r="G112" s="1017" t="s">
        <v>2031</v>
      </c>
      <c r="H112" s="1016" t="s">
        <v>53</v>
      </c>
      <c r="I112" s="1141" t="s">
        <v>9989</v>
      </c>
      <c r="J112" s="1017" t="s">
        <v>9990</v>
      </c>
      <c r="K112" s="1017" t="s">
        <v>2796</v>
      </c>
      <c r="L112" s="1016" t="s">
        <v>808</v>
      </c>
      <c r="M112" s="1016" t="s">
        <v>5</v>
      </c>
      <c r="N112" s="1016">
        <v>14513</v>
      </c>
      <c r="O112" s="1016" t="s">
        <v>9991</v>
      </c>
      <c r="P112" s="1060">
        <v>43.055999999999997</v>
      </c>
      <c r="Q112" s="1060">
        <v>77.069999999999993</v>
      </c>
      <c r="R112" s="1080"/>
      <c r="S112" s="1194">
        <v>0.05</v>
      </c>
      <c r="T112" s="1017" t="s">
        <v>822</v>
      </c>
      <c r="U112" s="1017" t="s">
        <v>9988</v>
      </c>
      <c r="V112" s="1188" t="s">
        <v>9989</v>
      </c>
      <c r="W112" s="1017" t="s">
        <v>2796</v>
      </c>
      <c r="X112" s="1016" t="s">
        <v>808</v>
      </c>
      <c r="Y112" s="1016" t="s">
        <v>5</v>
      </c>
      <c r="Z112" s="1016" t="s">
        <v>7932</v>
      </c>
      <c r="AA112" s="1025">
        <v>45918</v>
      </c>
      <c r="AB112" s="1263" t="s">
        <v>9992</v>
      </c>
      <c r="AC112" s="1017"/>
      <c r="AD112" s="1026" t="s">
        <v>9993</v>
      </c>
      <c r="AE112" s="1250"/>
      <c r="AF112" s="1083">
        <f t="shared" si="3"/>
        <v>22</v>
      </c>
      <c r="AG112" s="1083"/>
      <c r="AH112" s="1083"/>
      <c r="AI112" s="1083"/>
      <c r="AJ112" s="13"/>
    </row>
    <row r="113" spans="1:36" ht="59.25" customHeight="1">
      <c r="A113" s="61">
        <v>4112</v>
      </c>
      <c r="B113" s="47" t="s">
        <v>392</v>
      </c>
      <c r="C113" s="47" t="s">
        <v>732</v>
      </c>
      <c r="D113" s="65" t="s">
        <v>2202</v>
      </c>
      <c r="E113" s="47" t="s">
        <v>176</v>
      </c>
      <c r="F113" s="65" t="s">
        <v>2203</v>
      </c>
      <c r="G113" s="65" t="s">
        <v>81</v>
      </c>
      <c r="H113" s="47" t="s">
        <v>1498</v>
      </c>
      <c r="I113" s="162" t="s">
        <v>2204</v>
      </c>
      <c r="J113" s="65"/>
      <c r="K113" s="65" t="s">
        <v>2205</v>
      </c>
      <c r="L113" s="47" t="s">
        <v>214</v>
      </c>
      <c r="M113" s="47" t="s">
        <v>6</v>
      </c>
      <c r="N113" s="47"/>
      <c r="O113" s="47"/>
      <c r="P113" s="89">
        <v>42.780691799905497</v>
      </c>
      <c r="Q113" s="89">
        <v>-81.177635625357595</v>
      </c>
      <c r="R113" s="104" t="s">
        <v>8750</v>
      </c>
      <c r="S113" s="104">
        <v>90</v>
      </c>
      <c r="T113" s="65" t="s">
        <v>822</v>
      </c>
      <c r="U113" s="65" t="s">
        <v>2206</v>
      </c>
      <c r="V113" s="65" t="s">
        <v>2207</v>
      </c>
      <c r="W113" s="65" t="s">
        <v>2208</v>
      </c>
      <c r="X113" s="47" t="s">
        <v>2209</v>
      </c>
      <c r="Y113" s="47" t="s">
        <v>907</v>
      </c>
      <c r="Z113" s="47" t="s">
        <v>172</v>
      </c>
      <c r="AA113" s="59">
        <v>45096</v>
      </c>
      <c r="AB113" s="117" t="s">
        <v>2210</v>
      </c>
      <c r="AC113" s="65" t="s">
        <v>2211</v>
      </c>
      <c r="AD113" s="124" t="s">
        <v>8069</v>
      </c>
      <c r="AE113" s="213" t="s">
        <v>2212</v>
      </c>
      <c r="AF113" s="13">
        <f t="shared" si="3"/>
        <v>28</v>
      </c>
      <c r="AG113" s="13"/>
      <c r="AH113" s="13"/>
      <c r="AI113" s="13"/>
      <c r="AJ113" s="13"/>
    </row>
    <row r="114" spans="1:36" ht="66.75" customHeight="1">
      <c r="A114" s="61">
        <v>4113</v>
      </c>
      <c r="B114" s="1028" t="s">
        <v>9759</v>
      </c>
      <c r="C114" s="1028" t="s">
        <v>732</v>
      </c>
      <c r="D114" s="1203" t="s">
        <v>2213</v>
      </c>
      <c r="E114" s="1223" t="s">
        <v>164</v>
      </c>
      <c r="F114" s="1029" t="s">
        <v>2214</v>
      </c>
      <c r="G114" s="1029" t="s">
        <v>1540</v>
      </c>
      <c r="H114" s="1028" t="s">
        <v>874</v>
      </c>
      <c r="I114" s="1437" t="s">
        <v>2215</v>
      </c>
      <c r="J114" s="1029" t="s">
        <v>2216</v>
      </c>
      <c r="K114" s="1029" t="s">
        <v>2217</v>
      </c>
      <c r="L114" s="1028" t="s">
        <v>436</v>
      </c>
      <c r="M114" s="1028" t="s">
        <v>5</v>
      </c>
      <c r="N114" s="1028">
        <v>48640</v>
      </c>
      <c r="O114" s="1028" t="s">
        <v>2218</v>
      </c>
      <c r="P114" s="1195">
        <v>43.6053908558237</v>
      </c>
      <c r="Q114" s="1195">
        <v>-84.207910228618701</v>
      </c>
      <c r="R114" s="1196">
        <v>265</v>
      </c>
      <c r="S114" s="1528">
        <v>0.75</v>
      </c>
      <c r="T114" s="1029" t="s">
        <v>822</v>
      </c>
      <c r="U114" s="1029" t="s">
        <v>2219</v>
      </c>
      <c r="V114" s="1029" t="s">
        <v>2215</v>
      </c>
      <c r="W114" s="1029" t="s">
        <v>2217</v>
      </c>
      <c r="X114" s="1028" t="s">
        <v>436</v>
      </c>
      <c r="Y114" s="1028" t="s">
        <v>5</v>
      </c>
      <c r="Z114" s="1028" t="s">
        <v>172</v>
      </c>
      <c r="AA114" s="1036">
        <v>44779</v>
      </c>
      <c r="AB114" s="1275" t="s">
        <v>2220</v>
      </c>
      <c r="AC114" s="1029"/>
      <c r="AD114" s="1529" t="s">
        <v>2221</v>
      </c>
      <c r="AE114" s="1199" t="s">
        <v>2222</v>
      </c>
      <c r="AF114" s="1200">
        <f t="shared" si="3"/>
        <v>25</v>
      </c>
      <c r="AG114" s="13"/>
      <c r="AH114" s="13"/>
      <c r="AI114" s="13"/>
      <c r="AJ114" s="13"/>
    </row>
    <row r="115" spans="1:36" ht="62.25" customHeight="1">
      <c r="A115" s="61">
        <v>4114</v>
      </c>
      <c r="B115" s="47" t="s">
        <v>198</v>
      </c>
      <c r="C115" s="47" t="s">
        <v>732</v>
      </c>
      <c r="D115" s="65" t="s">
        <v>2223</v>
      </c>
      <c r="E115" s="99" t="s">
        <v>164</v>
      </c>
      <c r="F115" s="65" t="s">
        <v>2234</v>
      </c>
      <c r="G115" s="65" t="s">
        <v>1759</v>
      </c>
      <c r="H115" s="47" t="s">
        <v>1682</v>
      </c>
      <c r="I115" s="65" t="s">
        <v>2226</v>
      </c>
      <c r="J115" s="7" t="s">
        <v>2235</v>
      </c>
      <c r="K115" s="65" t="s">
        <v>2236</v>
      </c>
      <c r="L115" s="47" t="s">
        <v>916</v>
      </c>
      <c r="M115" s="47" t="s">
        <v>5</v>
      </c>
      <c r="N115" s="47">
        <v>45377</v>
      </c>
      <c r="O115" s="47" t="s">
        <v>2237</v>
      </c>
      <c r="P115" s="89">
        <v>39.899899465573</v>
      </c>
      <c r="Q115" s="89">
        <v>-84.193602704197801</v>
      </c>
      <c r="R115" s="154" t="s">
        <v>8701</v>
      </c>
      <c r="S115" s="154"/>
      <c r="T115" s="65"/>
      <c r="U115" s="65" t="s">
        <v>2223</v>
      </c>
      <c r="V115" s="65" t="s">
        <v>2226</v>
      </c>
      <c r="W115" s="65" t="s">
        <v>2230</v>
      </c>
      <c r="X115" s="47" t="s">
        <v>916</v>
      </c>
      <c r="Y115" s="47" t="s">
        <v>5</v>
      </c>
      <c r="Z115" s="47" t="s">
        <v>172</v>
      </c>
      <c r="AA115" s="59">
        <v>44779</v>
      </c>
      <c r="AB115" s="156" t="s">
        <v>2238</v>
      </c>
      <c r="AC115" s="7" t="s">
        <v>2239</v>
      </c>
      <c r="AD115" s="124" t="s">
        <v>8070</v>
      </c>
      <c r="AE115" s="224" t="s">
        <v>2233</v>
      </c>
      <c r="AF115" s="13">
        <f t="shared" si="3"/>
        <v>25</v>
      </c>
      <c r="AG115" s="13"/>
      <c r="AH115" s="13"/>
      <c r="AI115" s="13"/>
      <c r="AJ115" s="13"/>
    </row>
    <row r="116" spans="1:36" ht="84" customHeight="1">
      <c r="A116" s="61">
        <v>4115</v>
      </c>
      <c r="B116" s="158" t="s">
        <v>198</v>
      </c>
      <c r="C116" s="158" t="s">
        <v>732</v>
      </c>
      <c r="D116" s="159" t="s">
        <v>2223</v>
      </c>
      <c r="E116" s="402" t="s">
        <v>164</v>
      </c>
      <c r="F116" s="159" t="s">
        <v>2234</v>
      </c>
      <c r="G116" s="159" t="s">
        <v>1540</v>
      </c>
      <c r="H116" s="158" t="s">
        <v>1682</v>
      </c>
      <c r="I116" s="159" t="s">
        <v>2226</v>
      </c>
      <c r="J116" s="517" t="s">
        <v>2235</v>
      </c>
      <c r="K116" s="159" t="s">
        <v>2236</v>
      </c>
      <c r="L116" s="158" t="s">
        <v>916</v>
      </c>
      <c r="M116" s="158" t="s">
        <v>5</v>
      </c>
      <c r="N116" s="158">
        <v>45377</v>
      </c>
      <c r="O116" s="158" t="s">
        <v>2237</v>
      </c>
      <c r="P116" s="1056">
        <v>39.899899465573</v>
      </c>
      <c r="Q116" s="89">
        <v>-84.193602704197801</v>
      </c>
      <c r="R116" s="1353" t="s">
        <v>8701</v>
      </c>
      <c r="S116" s="1353"/>
      <c r="T116" s="159"/>
      <c r="U116" s="159" t="s">
        <v>2223</v>
      </c>
      <c r="V116" s="159" t="s">
        <v>2226</v>
      </c>
      <c r="W116" s="159" t="s">
        <v>2230</v>
      </c>
      <c r="X116" s="158" t="s">
        <v>916</v>
      </c>
      <c r="Y116" s="158" t="s">
        <v>5</v>
      </c>
      <c r="Z116" s="158" t="s">
        <v>172</v>
      </c>
      <c r="AA116" s="160">
        <v>44779</v>
      </c>
      <c r="AB116" s="1360" t="s">
        <v>2240</v>
      </c>
      <c r="AC116" s="161" t="s">
        <v>2241</v>
      </c>
      <c r="AD116" s="124" t="s">
        <v>8071</v>
      </c>
      <c r="AE116" s="224" t="s">
        <v>2233</v>
      </c>
      <c r="AF116" s="13">
        <f t="shared" si="3"/>
        <v>25</v>
      </c>
      <c r="AG116" s="13"/>
      <c r="AH116" s="13"/>
      <c r="AI116" s="13"/>
      <c r="AJ116" s="13"/>
    </row>
    <row r="117" spans="1:36" ht="72.75" customHeight="1">
      <c r="A117" s="61">
        <v>4116</v>
      </c>
      <c r="B117" s="47" t="s">
        <v>198</v>
      </c>
      <c r="C117" s="47" t="s">
        <v>732</v>
      </c>
      <c r="D117" s="65" t="s">
        <v>2223</v>
      </c>
      <c r="E117" s="99" t="s">
        <v>164</v>
      </c>
      <c r="F117" s="65" t="s">
        <v>2234</v>
      </c>
      <c r="G117" s="65" t="s">
        <v>1759</v>
      </c>
      <c r="H117" s="47" t="s">
        <v>874</v>
      </c>
      <c r="I117" s="162" t="s">
        <v>2226</v>
      </c>
      <c r="J117" s="7" t="s">
        <v>2235</v>
      </c>
      <c r="K117" s="65" t="s">
        <v>2236</v>
      </c>
      <c r="L117" s="47" t="s">
        <v>916</v>
      </c>
      <c r="M117" s="47" t="s">
        <v>5</v>
      </c>
      <c r="N117" s="47">
        <v>45377</v>
      </c>
      <c r="O117" s="47" t="s">
        <v>2237</v>
      </c>
      <c r="P117" s="89">
        <v>39.899899465573</v>
      </c>
      <c r="Q117" s="89">
        <v>-84.193602704197801</v>
      </c>
      <c r="R117" s="104" t="s">
        <v>8701</v>
      </c>
      <c r="S117" s="104"/>
      <c r="T117" s="65"/>
      <c r="U117" s="65" t="s">
        <v>2223</v>
      </c>
      <c r="V117" s="65" t="s">
        <v>2226</v>
      </c>
      <c r="W117" s="65" t="s">
        <v>2230</v>
      </c>
      <c r="X117" s="47" t="s">
        <v>916</v>
      </c>
      <c r="Y117" s="47" t="s">
        <v>5</v>
      </c>
      <c r="Z117" s="47" t="s">
        <v>172</v>
      </c>
      <c r="AA117" s="59">
        <v>44779</v>
      </c>
      <c r="AB117" s="156" t="s">
        <v>2242</v>
      </c>
      <c r="AC117" s="65" t="s">
        <v>2243</v>
      </c>
      <c r="AD117" s="124" t="s">
        <v>8070</v>
      </c>
      <c r="AE117" s="213" t="s">
        <v>2233</v>
      </c>
      <c r="AF117" s="13">
        <f t="shared" si="3"/>
        <v>25</v>
      </c>
      <c r="AG117" s="13"/>
      <c r="AH117" s="13"/>
      <c r="AI117" s="13"/>
      <c r="AJ117" s="13"/>
    </row>
    <row r="118" spans="1:36" ht="69.75" customHeight="1">
      <c r="A118" s="61">
        <v>4117</v>
      </c>
      <c r="B118" s="47" t="s">
        <v>161</v>
      </c>
      <c r="C118" s="47" t="s">
        <v>732</v>
      </c>
      <c r="D118" s="65" t="s">
        <v>2223</v>
      </c>
      <c r="E118" s="47" t="s">
        <v>164</v>
      </c>
      <c r="F118" s="65" t="s">
        <v>2224</v>
      </c>
      <c r="G118" s="65" t="s">
        <v>1540</v>
      </c>
      <c r="H118" s="47" t="s">
        <v>2225</v>
      </c>
      <c r="I118" s="162" t="s">
        <v>2226</v>
      </c>
      <c r="J118" s="65" t="s">
        <v>2227</v>
      </c>
      <c r="K118" s="65" t="s">
        <v>2228</v>
      </c>
      <c r="L118" s="47" t="s">
        <v>916</v>
      </c>
      <c r="M118" s="47" t="s">
        <v>5</v>
      </c>
      <c r="N118" s="47">
        <v>45420</v>
      </c>
      <c r="O118" s="47" t="s">
        <v>2229</v>
      </c>
      <c r="P118" s="89">
        <v>39.715498402451701</v>
      </c>
      <c r="Q118" s="89">
        <v>-84.111824546531196</v>
      </c>
      <c r="R118" s="104">
        <v>100</v>
      </c>
      <c r="S118" s="104"/>
      <c r="T118" s="65"/>
      <c r="U118" s="133" t="s">
        <v>2223</v>
      </c>
      <c r="V118" s="65" t="s">
        <v>2226</v>
      </c>
      <c r="W118" s="65" t="s">
        <v>2230</v>
      </c>
      <c r="X118" s="47" t="s">
        <v>916</v>
      </c>
      <c r="Y118" s="47" t="s">
        <v>5</v>
      </c>
      <c r="Z118" s="47" t="s">
        <v>172</v>
      </c>
      <c r="AA118" s="59">
        <v>44891</v>
      </c>
      <c r="AB118" s="47" t="s">
        <v>2231</v>
      </c>
      <c r="AC118" s="65" t="s">
        <v>2232</v>
      </c>
      <c r="AD118" s="124" t="s">
        <v>8071</v>
      </c>
      <c r="AE118" s="100" t="s">
        <v>2233</v>
      </c>
      <c r="AF118" s="13">
        <f t="shared" si="3"/>
        <v>25</v>
      </c>
      <c r="AG118" s="13"/>
      <c r="AH118" s="13"/>
      <c r="AI118" s="13"/>
      <c r="AJ118" s="13"/>
    </row>
    <row r="119" spans="1:36" ht="72" customHeight="1">
      <c r="A119" s="61">
        <v>4118</v>
      </c>
      <c r="B119" s="1016" t="s">
        <v>198</v>
      </c>
      <c r="C119" s="1016" t="s">
        <v>732</v>
      </c>
      <c r="D119" s="1017" t="s">
        <v>9994</v>
      </c>
      <c r="E119" s="1016" t="s">
        <v>164</v>
      </c>
      <c r="F119" s="1017" t="s">
        <v>9994</v>
      </c>
      <c r="G119" s="1017" t="s">
        <v>2031</v>
      </c>
      <c r="H119" s="1016" t="s">
        <v>9999</v>
      </c>
      <c r="I119" s="1141" t="s">
        <v>9995</v>
      </c>
      <c r="J119" s="1026" t="s">
        <v>9996</v>
      </c>
      <c r="K119" s="1017" t="s">
        <v>9997</v>
      </c>
      <c r="L119" s="1016" t="s">
        <v>3405</v>
      </c>
      <c r="M119" s="1016" t="s">
        <v>5</v>
      </c>
      <c r="N119" s="1016">
        <v>97062</v>
      </c>
      <c r="O119" s="1016" t="s">
        <v>9998</v>
      </c>
      <c r="P119" s="1060">
        <v>45.381300000000003</v>
      </c>
      <c r="Q119" s="1060">
        <v>122.7937</v>
      </c>
      <c r="R119" s="1080"/>
      <c r="S119" s="1080"/>
      <c r="T119" s="1017"/>
      <c r="U119" s="1017" t="s">
        <v>9994</v>
      </c>
      <c r="V119" s="1188" t="s">
        <v>9995</v>
      </c>
      <c r="W119" s="1017" t="s">
        <v>9997</v>
      </c>
      <c r="X119" s="1016" t="s">
        <v>3405</v>
      </c>
      <c r="Y119" s="1016" t="s">
        <v>5</v>
      </c>
      <c r="Z119" s="1016" t="s">
        <v>7932</v>
      </c>
      <c r="AA119" s="1025">
        <v>45918</v>
      </c>
      <c r="AB119" s="1263" t="s">
        <v>10001</v>
      </c>
      <c r="AC119" s="1017" t="s">
        <v>10000</v>
      </c>
      <c r="AD119" s="1026" t="s">
        <v>10298</v>
      </c>
      <c r="AE119" s="1250"/>
      <c r="AF119" s="1083">
        <f t="shared" si="3"/>
        <v>25</v>
      </c>
      <c r="AG119" s="1083"/>
      <c r="AH119" s="1083"/>
      <c r="AI119" s="1083"/>
      <c r="AJ119" s="13"/>
    </row>
  </sheetData>
  <phoneticPr fontId="8" type="noConversion"/>
  <conditionalFormatting sqref="Q2:Q47 Q49:Q66 Q68:Q96">
    <cfRule type="cellIs" dxfId="14" priority="7" operator="greaterThan">
      <formula>1</formula>
    </cfRule>
  </conditionalFormatting>
  <conditionalFormatting sqref="Q115:Q116">
    <cfRule type="cellIs" dxfId="13" priority="1" operator="greaterThan">
      <formula>1</formula>
    </cfRule>
  </conditionalFormatting>
  <conditionalFormatting sqref="AZ90:AZ91 CI90:CI91 DR90:DR91 FA90:FA91 GJ90:GJ91 HS90:HS91 JB90:JB91 KK90:KK91 LT90:LT91 NC90:NC91 OL90:OL91 PU90:PU91 RD90:RD91 SM90:SM91 TV90:TV91 VE90:VE91 WN90:WN91 XW90:XW91 ZF90:ZF91 AAO90:AAO91 ABX90:ABX91 ADG90:ADG91 AEP90:AEP91 AFY90:AFY91 AHH90:AHH91 AIQ90:AIQ91 AJZ90:AJZ91 ALI90:ALI91 AMR90:AMR91 AOA90:AOA91 APJ90:APJ91 AQS90:AQS91 ASB90:ASB91 ATK90:ATK91 AUT90:AUT91 AWC90:AWC91 AXL90:AXL91 AYU90:AYU91 BAD90:BAD91 BBM90:BBM91 BCV90:BCV91 BEE90:BEE91 BFN90:BFN91 BGW90:BGW91 BIF90:BIF91 BJO90:BJO91 BKX90:BKX91 BMG90:BMG91 BNP90:BNP91 BOY90:BOY91 BQH90:BQH91 BRQ90:BRQ91 BSZ90:BSZ91 BUI90:BUI91 BVR90:BVR91 BXA90:BXA91 BYJ90:BYJ91 BZS90:BZS91 CBB90:CBB91 CCK90:CCK91 CDT90:CDT91 CFC90:CFC91 CGL90:CGL91 CHU90:CHU91 CJD90:CJD91 CKM90:CKM91 CLV90:CLV91 CNE90:CNE91 CON90:CON91 CPW90:CPW91 CRF90:CRF91 CSO90:CSO91 CTX90:CTX91 CVG90:CVG91 CWP90:CWP91 CXY90:CXY91 CZH90:CZH91 DAQ90:DAQ91 DBZ90:DBZ91 DDI90:DDI91 DER90:DER91 DGA90:DGA91 DHJ90:DHJ91 DIS90:DIS91 DKB90:DKB91 DLK90:DLK91 DMT90:DMT91 DOC90:DOC91 DPL90:DPL91 DQU90:DQU91 DSD90:DSD91 DTM90:DTM91 DUV90:DUV91 DWE90:DWE91 DXN90:DXN91 DYW90:DYW91 EAF90:EAF91 EBO90:EBO91 ECX90:ECX91 EEG90:EEG91 EFP90:EFP91 EGY90:EGY91 EIH90:EIH91 EJQ90:EJQ91 EKZ90:EKZ91 EMI90:EMI91 ENR90:ENR91 EPA90:EPA91 EQJ90:EQJ91 ERS90:ERS91 ETB90:ETB91 EUK90:EUK91 EVT90:EVT91 EXC90:EXC91 EYL90:EYL91 EZU90:EZU91 FBD90:FBD91 FCM90:FCM91 FDV90:FDV91 FFE90:FFE91 FGN90:FGN91 FHW90:FHW91 FJF90:FJF91 FKO90:FKO91 FLX90:FLX91 FNG90:FNG91 FOP90:FOP91 FPY90:FPY91 FRH90:FRH91 FSQ90:FSQ91 FTZ90:FTZ91 FVI90:FVI91 FWR90:FWR91 FYA90:FYA91 FZJ90:FZJ91 GAS90:GAS91 GCB90:GCB91 GDK90:GDK91 GET90:GET91 GGC90:GGC91 GHL90:GHL91 GIU90:GIU91 GKD90:GKD91 GLM90:GLM91 GMV90:GMV91 GOE90:GOE91 GPN90:GPN91 GQW90:GQW91 GSF90:GSF91 GTO90:GTO91 GUX90:GUX91 GWG90:GWG91 GXP90:GXP91 GYY90:GYY91 HAH90:HAH91 HBQ90:HBQ91 HCZ90:HCZ91 HEI90:HEI91 HFR90:HFR91 HHA90:HHA91 HIJ90:HIJ91 HJS90:HJS91 HLB90:HLB91 HMK90:HMK91 HNT90:HNT91 HPC90:HPC91 HQL90:HQL91 HRU90:HRU91 HTD90:HTD91 HUM90:HUM91 HVV90:HVV91 HXE90:HXE91 HYN90:HYN91 HZW90:HZW91 IBF90:IBF91 ICO90:ICO91 IDX90:IDX91 IFG90:IFG91 IGP90:IGP91 IHY90:IHY91 IJH90:IJH91 IKQ90:IKQ91 ILZ90:ILZ91 INI90:INI91 IOR90:IOR91 IQA90:IQA91 IRJ90:IRJ91 ISS90:ISS91 IUB90:IUB91 IVK90:IVK91 IWT90:IWT91 IYC90:IYC91 IZL90:IZL91 JAU90:JAU91 JCD90:JCD91 JDM90:JDM91 JEV90:JEV91 JGE90:JGE91 JHN90:JHN91 JIW90:JIW91 JKF90:JKF91 JLO90:JLO91 JMX90:JMX91 JOG90:JOG91 JPP90:JPP91 JQY90:JQY91 JSH90:JSH91 JTQ90:JTQ91 JUZ90:JUZ91 JWI90:JWI91 JXR90:JXR91 JZA90:JZA91 KAJ90:KAJ91 KBS90:KBS91 KDB90:KDB91 KEK90:KEK91 KFT90:KFT91 KHC90:KHC91 KIL90:KIL91 KJU90:KJU91 KLD90:KLD91 KMM90:KMM91 KNV90:KNV91 KPE90:KPE91 KQN90:KQN91 KRW90:KRW91 KTF90:KTF91 KUO90:KUO91 KVX90:KVX91 KXG90:KXG91 KYP90:KYP91 KZY90:KZY91 LBH90:LBH91 LCQ90:LCQ91 LDZ90:LDZ91 LFI90:LFI91 LGR90:LGR91 LIA90:LIA91 LJJ90:LJJ91 LKS90:LKS91 LMB90:LMB91 LNK90:LNK91 LOT90:LOT91 LQC90:LQC91 LRL90:LRL91 LSU90:LSU91 LUD90:LUD91 LVM90:LVM91 LWV90:LWV91 LYE90:LYE91 LZN90:LZN91 MAW90:MAW91 MCF90:MCF91 MDO90:MDO91 MEX90:MEX91 MGG90:MGG91 MHP90:MHP91 MIY90:MIY91 MKH90:MKH91 MLQ90:MLQ91 MMZ90:MMZ91 MOI90:MOI91 MPR90:MPR91 MRA90:MRA91 MSJ90:MSJ91 MTS90:MTS91 MVB90:MVB91 MWK90:MWK91 MXT90:MXT91 MZC90:MZC91 NAL90:NAL91 NBU90:NBU91 NDD90:NDD91 NEM90:NEM91 NFV90:NFV91 NHE90:NHE91 NIN90:NIN91 NJW90:NJW91 NLF90:NLF91 NMO90:NMO91 NNX90:NNX91 NPG90:NPG91 NQP90:NQP91 NRY90:NRY91 NTH90:NTH91 NUQ90:NUQ91 NVZ90:NVZ91 NXI90:NXI91 NYR90:NYR91 OAA90:OAA91 OBJ90:OBJ91 OCS90:OCS91 OEB90:OEB91 OFK90:OFK91 OGT90:OGT91 OIC90:OIC91 OJL90:OJL91 OKU90:OKU91 OMD90:OMD91 ONM90:ONM91 OOV90:OOV91 OQE90:OQE91 ORN90:ORN91 OSW90:OSW91 OUF90:OUF91 OVO90:OVO91 OWX90:OWX91 OYG90:OYG91 OZP90:OZP91 PAY90:PAY91 PCH90:PCH91 PDQ90:PDQ91 PEZ90:PEZ91 PGI90:PGI91 PHR90:PHR91 PJA90:PJA91 PKJ90:PKJ91 PLS90:PLS91 PNB90:PNB91 POK90:POK91 PPT90:PPT91 PRC90:PRC91 PSL90:PSL91 PTU90:PTU91 PVD90:PVD91 PWM90:PWM91 PXV90:PXV91 PZE90:PZE91 QAN90:QAN91 QBW90:QBW91 QDF90:QDF91 QEO90:QEO91 QFX90:QFX91 QHG90:QHG91 QIP90:QIP91 QJY90:QJY91 QLH90:QLH91 QMQ90:QMQ91 QNZ90:QNZ91 QPI90:QPI91 QQR90:QQR91 QSA90:QSA91 QTJ90:QTJ91 QUS90:QUS91 QWB90:QWB91 QXK90:QXK91 QYT90:QYT91 RAC90:RAC91 RBL90:RBL91 RCU90:RCU91 RED90:RED91 RFM90:RFM91 RGV90:RGV91 RIE90:RIE91 RJN90:RJN91 RKW90:RKW91 RMF90:RMF91 RNO90:RNO91 ROX90:ROX91 RQG90:RQG91 RRP90:RRP91 RSY90:RSY91 RUH90:RUH91 RVQ90:RVQ91 RWZ90:RWZ91 RYI90:RYI91 RZR90:RZR91 SBA90:SBA91 SCJ90:SCJ91 SDS90:SDS91 SFB90:SFB91 SGK90:SGK91 SHT90:SHT91 SJC90:SJC91 SKL90:SKL91 SLU90:SLU91 SND90:SND91 SOM90:SOM91 SPV90:SPV91 SRE90:SRE91 SSN90:SSN91 STW90:STW91 SVF90:SVF91 SWO90:SWO91 SXX90:SXX91 SZG90:SZG91 TAP90:TAP91 TBY90:TBY91 TDH90:TDH91 TEQ90:TEQ91 TFZ90:TFZ91 THI90:THI91 TIR90:TIR91 TKA90:TKA91 TLJ90:TLJ91 TMS90:TMS91 TOB90:TOB91 TPK90:TPK91 TQT90:TQT91 TSC90:TSC91 TTL90:TTL91 TUU90:TUU91 TWD90:TWD91 TXM90:TXM91 TYV90:TYV91 UAE90:UAE91 UBN90:UBN91 UCW90:UCW91 UEF90:UEF91 UFO90:UFO91 UGX90:UGX91 UIG90:UIG91 UJP90:UJP91 UKY90:UKY91 UMH90:UMH91 UNQ90:UNQ91 UOZ90:UOZ91 UQI90:UQI91 URR90:URR91 UTA90:UTA91 UUJ90:UUJ91 UVS90:UVS91 UXB90:UXB91 UYK90:UYK91 UZT90:UZT91 VBC90:VBC91 VCL90:VCL91 VDU90:VDU91 VFD90:VFD91 VGM90:VGM91 VHV90:VHV91 VJE90:VJE91 VKN90:VKN91 VLW90:VLW91 VNF90:VNF91 VOO90:VOO91 VPX90:VPX91 VRG90:VRG91 VSP90:VSP91 VTY90:VTY91 VVH90:VVH91 VWQ90:VWQ91 VXZ90:VXZ91 VZI90:VZI91 WAR90:WAR91 WCA90:WCA91 WDJ90:WDJ91 WES90:WES91 WGB90:WGB91 WHK90:WHK91 WIT90:WIT91 WKC90:WKC91 WLL90:WLL91 WMU90:WMU91 WOD90:WOD91 WPM90:WPM91 WQV90:WQV91 WSE90:WSE91 WTN90:WTN91 WUW90:WUW91 WWF90:WWF91 WXO90:WXO91 WYX90:WYX91 XAG90:XAG91 XBP90:XBP91 XCY90:XCY91 XEH90:XEH91 Q120:Q1048576">
    <cfRule type="cellIs" dxfId="12" priority="8" operator="greaterThan">
      <formula>1</formula>
    </cfRule>
  </conditionalFormatting>
  <dataValidations count="5">
    <dataValidation type="list" allowBlank="1" showInputMessage="1" showErrorMessage="1" sqref="B61 B115" xr:uid="{A62C9E8C-8291-4DFA-8F27-C4488D0A9047}">
      <formula1>Status</formula1>
    </dataValidation>
    <dataValidation type="list" allowBlank="1" sqref="AB75 AD118" xr:uid="{1E5FB61A-4562-48ED-82B2-54FFC3CA0FCE}">
      <formula1>"Low,Medium,High,Existing"</formula1>
    </dataValidation>
    <dataValidation type="list" allowBlank="1" showInputMessage="1" showErrorMessage="1" sqref="H115" xr:uid="{6DBD040C-EF09-4685-ADB0-10B57CFF3FED}">
      <formula1>IF(G115="Cathode",Cathode_Raw_Matl,IF(G115="Anode",Anode_Raw_Matl,IF(G115="Liquid electrolyte",Liquid_Electrolyte,IF(G115="Solid electrolyte",Solid_Electrolyte,IF(G115="Current collectors",Current_Collectors,"")))))</formula1>
    </dataValidation>
    <dataValidation type="list" allowBlank="1" showInputMessage="1" showErrorMessage="1" sqref="G115" xr:uid="{5F043DB0-6BBE-4ED7-A2A3-28DD053AF19F}">
      <formula1>IF(#REF!="Housing",Housing_Type,IF(#REF!="Electrode materials",Electrode_Material,""))</formula1>
    </dataValidation>
    <dataValidation type="list" allowBlank="1" showInputMessage="1" showErrorMessage="1" sqref="C115" xr:uid="{BF3AA00D-45A6-4B4F-B892-96815BBCB95F}">
      <formula1>Supply_Chain_Segment</formula1>
    </dataValidation>
  </dataValidations>
  <hyperlinks>
    <hyperlink ref="AB21" r:id="rId1" display="https://betterbuildingssolutioncenter.energy.gov/iso-50001/showcase-projects/clarios-meadowbrook-lithium-ion%E2%80%9450001-ready-facility; https://business.westcoastchamber.org/member-directory/Details/clarios-884387;https://wwmt.com/news/local/battery-clairos-manufacturing-plant-holland-michigan-meadowbrook-recycling-environmental-efforts-electric-cars" xr:uid="{B06E7E84-0CA7-47F1-94AC-4A259FD39DCC}"/>
    <hyperlink ref="O68" r:id="rId2" xr:uid="{C215C3D8-A0D9-465D-B313-0876AEF9F635}"/>
    <hyperlink ref="I103" r:id="rId3" xr:uid="{F103BEFB-E4B4-46A8-95C7-E10A8FAA489D}"/>
    <hyperlink ref="V22" r:id="rId4" xr:uid="{CE1A1583-736A-4A7F-AC2A-E4FE0C7B9A62}"/>
    <hyperlink ref="I104" r:id="rId5" xr:uid="{B864731C-9C35-47D6-9130-05F45A487D5D}"/>
    <hyperlink ref="I81" r:id="rId6" xr:uid="{D0AAD781-00C7-4249-B74A-3FA7CE5DF896}"/>
    <hyperlink ref="V81" r:id="rId7" xr:uid="{7AFAD3C3-301B-4979-9EA8-62956DE93837}"/>
    <hyperlink ref="AE3" r:id="rId8" xr:uid="{A9650C41-BA09-44A6-A7E3-DD6D725EC2C7}"/>
    <hyperlink ref="AE2" r:id="rId9" xr:uid="{1A996338-BE61-4542-B7DD-66FDF64F987C}"/>
    <hyperlink ref="AE11" r:id="rId10" xr:uid="{9003BD80-4E53-4EA1-8586-D6FACC92F1EF}"/>
    <hyperlink ref="AE12" r:id="rId11" display="https://www.americanlithiumenergy.com/" xr:uid="{D24F5E2A-499C-45FE-A9A2-7626262FA781}"/>
    <hyperlink ref="AE15" r:id="rId12" display="https://amprius.com/" xr:uid="{F218F4C8-4A85-4AD2-A022-03CE5E5C168F}"/>
    <hyperlink ref="AE18" r:id="rId13" xr:uid="{852FD56C-B738-47AB-BD91-DB3E670BDC6B}"/>
    <hyperlink ref="AE42" r:id="rId14" xr:uid="{06616F0F-32CA-4A7C-BDB9-1E0151355AF8}"/>
    <hyperlink ref="AE41" r:id="rId15" xr:uid="{73802EA9-5EBE-4F3F-BBA8-76E1C518656F}"/>
    <hyperlink ref="AE20" r:id="rId16" display="https://www.camelbatt.com/" xr:uid="{5BB120A8-2AFE-4457-970C-D28438A93A07}"/>
    <hyperlink ref="AE21" r:id="rId17" display="https://www.clarios.com/" xr:uid="{863633CD-C2EF-4023-8404-B8EA7150FE45}"/>
    <hyperlink ref="AE27" r:id="rId18" xr:uid="{59330351-B153-4E9D-9ABD-1971F646574F}"/>
    <hyperlink ref="AE25" r:id="rId19" xr:uid="{03A59E94-D6BB-4909-B9B2-51B4179CF7FB}"/>
    <hyperlink ref="AE26" r:id="rId20" xr:uid="{560DA3D0-2911-47A3-80D8-FC247F22DBAF}"/>
    <hyperlink ref="AE28" r:id="rId21" display="https://www.ecpowergroup.com/" xr:uid="{DC5757F6-2482-4B93-9F6B-64D426EC56CF}"/>
    <hyperlink ref="AE29" r:id="rId22" display="https://electrovaya.com/" xr:uid="{EE84EE29-8686-414D-BE89-BC5244D0085C}"/>
    <hyperlink ref="AE32" r:id="rId23" xr:uid="{9B8174E7-1DDF-447D-BF50-7B4D86DF7828}"/>
    <hyperlink ref="AE35" r:id="rId24" display="https://www.enovix.com/" xr:uid="{38789E65-FF1B-4495-ABC1-D70A393EB37E}"/>
    <hyperlink ref="AE37" r:id="rId25" xr:uid="{9F3E07A9-4E20-4BEF-89B6-D7E6EAB10BB4}"/>
    <hyperlink ref="AE9" r:id="rId26" display="https://www.aesc-group.com/en/" xr:uid="{6DD30D0C-4060-4271-B4E2-08BC321CD4FD}"/>
    <hyperlink ref="AE7" r:id="rId27" display="https://www.aesc-group.com/en/" xr:uid="{62E98F72-CBB5-41D7-8D94-997A0E1A92AD}"/>
    <hyperlink ref="AE8" r:id="rId28" display="https://www.aesc-group.com/en/" xr:uid="{21887D17-95D9-4200-BA4A-AF3CD710AF70}"/>
    <hyperlink ref="AE43" r:id="rId29" display="https://corporate.ford.com/" xr:uid="{AF8D06E8-F38E-4992-8812-63EED654423E}"/>
    <hyperlink ref="AE47" r:id="rId30" display="https://www.freyrbattery.com/about" xr:uid="{9B6E2B33-C02A-4FF7-A039-5583EC233F37}"/>
    <hyperlink ref="AE48" r:id="rId31" xr:uid="{9B88DD80-E66F-4D26-9ED0-84B51FBA321E}"/>
    <hyperlink ref="AE49" r:id="rId32" xr:uid="{7AFF3CFF-3B84-4EBD-B37A-74A77CC4B457}"/>
    <hyperlink ref="AE50" r:id="rId33" xr:uid="{D74CBA8F-5230-496D-8016-EF3194E84F40}"/>
    <hyperlink ref="AE51" r:id="rId34" xr:uid="{1396E97E-2935-4607-B6F2-05F3B4619189}"/>
    <hyperlink ref="AE53" r:id="rId35" xr:uid="{23342C96-8DEF-4306-9B45-66E5EC6F069E}"/>
    <hyperlink ref="AE58" r:id="rId36" display="https://ionstoragesystems.com/" xr:uid="{E2EEB7FB-2BD9-4EEA-959E-26DB0CF525B5}"/>
    <hyperlink ref="AE59" r:id="rId37" xr:uid="{BD6BB1CD-1A65-4D8C-B303-26687F785F61}"/>
    <hyperlink ref="AE60" r:id="rId38" display="https://korepower.com/" xr:uid="{AF125B19-AE48-49A8-BA62-D4E92D1BE360}"/>
    <hyperlink ref="AE63" r:id="rId39" display="https://news.lgensol.com/company-news/press-releases/1613/" xr:uid="{35E92D89-469C-43E2-85C9-3EF6A1C4EC1F}"/>
    <hyperlink ref="AE62" r:id="rId40" display="https://news.lgensol.com/company-news/press-releases/1613/" xr:uid="{89D5DA83-B2F2-4B00-B149-2053A16D5626}"/>
    <hyperlink ref="AE64" r:id="rId41" display="https://news.lgensol.com/company-news/press-releases/1613/" xr:uid="{1208CE89-94B4-4002-AB67-769E2F928C00}"/>
    <hyperlink ref="AE65" r:id="rId42" display="https://news.lgensol.com/company-news/press-releases/1613/" xr:uid="{24380ECD-CA8C-470F-90A3-656921615698}"/>
    <hyperlink ref="AE66" r:id="rId43" display="https://www.licaptech.com/" xr:uid="{8E203A37-67C9-45D2-AC8C-5FD831575A78}"/>
    <hyperlink ref="AE68" r:id="rId44" xr:uid="{789ADE10-1738-4B9A-BA20-77256446E4F4}"/>
    <hyperlink ref="AE69" r:id="rId45" xr:uid="{1A28CAC4-8851-4983-A66A-259167B6B9EC}"/>
    <hyperlink ref="AE70" r:id="rId46" xr:uid="{AB23D2DB-EACD-4471-A893-8AA399456963}"/>
    <hyperlink ref="AE75" r:id="rId47" display="https://microvast.com/" xr:uid="{570DDEA4-223A-42CD-973F-933BE92755B9}"/>
    <hyperlink ref="AE77" r:id="rId48" display="https://nanotechenergy.com/" xr:uid="{BBAA8985-E71B-4054-AD1F-83BBC3BFBC07}"/>
    <hyperlink ref="AE78" r:id="rId49" display="https://www.navitassys.com/" xr:uid="{CDEEABEB-8B27-4EBD-AF44-5932CEA77D8D}"/>
    <hyperlink ref="AE83" r:id="rId50" display="https://one.ai/" xr:uid="{F1F27F29-51B3-4076-A991-3288C33EF2AC}"/>
    <hyperlink ref="AE84" r:id="rId51" display="https://na.panasonic.com/us/" xr:uid="{07E50012-FE4A-450F-B23D-1A0C05FA4BDD}"/>
    <hyperlink ref="AE85" r:id="rId52" xr:uid="{B7410C01-1503-4B06-9949-ECF36B7A26A5}"/>
    <hyperlink ref="AE86" r:id="rId53" xr:uid="{12C5B583-F3A9-4595-856B-5E1B61811525}"/>
    <hyperlink ref="AE87" r:id="rId54" display="https://www.quantumscape.com/" xr:uid="{6FB6DDA6-FCF5-4853-A72D-FF11797E945A}"/>
    <hyperlink ref="AE90" r:id="rId55" display="http://rolled-ribbon.com/" xr:uid="{1FCD8432-A5A4-445D-AF01-E5ACB8C61753}"/>
    <hyperlink ref="AE91" r:id="rId56" display="https://www.saft.com/" xr:uid="{5E548454-79C0-476E-B531-744CAA80DE5A}"/>
    <hyperlink ref="AE94" r:id="rId57" display="https://www.samsungsdi.com/index.html" xr:uid="{560F5094-1116-48E2-B3AC-C12E492AE61E}"/>
    <hyperlink ref="AE95" r:id="rId58" xr:uid="{7F5709A3-061C-4AE5-8544-FDF5F1EDCA96}"/>
    <hyperlink ref="AE96" r:id="rId59" display="https://eng.sk.com/" xr:uid="{AED3B0DA-A54F-4D28-84BB-595A1EA98376}"/>
    <hyperlink ref="AE98" r:id="rId60" display="https://www.solidpowerbattery.com/" xr:uid="{7385DDB0-56A4-49C2-B742-0CD36405A74C}"/>
    <hyperlink ref="AE101" r:id="rId61" display="https://www.statevolt.com/" xr:uid="{0C8A32BA-DDDA-42D8-850B-45D0865906A6}"/>
    <hyperlink ref="AE102" r:id="rId62" xr:uid="{2F4EABB6-AD59-4721-8710-BFC58AB1E6C8}"/>
    <hyperlink ref="AE80" r:id="rId63" xr:uid="{677239F9-BB16-404F-ACE7-9026F318D768}"/>
    <hyperlink ref="AE103" r:id="rId64" display="https://www.stromvolt.com/" xr:uid="{ECC7A5F9-666A-4D55-B563-5F4458B252CC}"/>
    <hyperlink ref="AE104" r:id="rId65" display="https://www.stryten.com/" xr:uid="{CEF67CC3-9BBA-476D-9EFB-1074CE9DD6FD}"/>
    <hyperlink ref="AE106" r:id="rId66" xr:uid="{970D1C81-B3B1-4BA9-A985-3ABB0CD05CEF}"/>
    <hyperlink ref="AE108" r:id="rId67" display="https://www.tesla.com/giga-texas" xr:uid="{D028CFC7-0BF3-4957-9C1D-CE3C75F36975}"/>
    <hyperlink ref="AE109" r:id="rId68" xr:uid="{6DCEBD46-007C-4967-80B8-DC788823FFDD}"/>
    <hyperlink ref="AE61" r:id="rId69" xr:uid="{D7F96716-41BD-4494-B868-2EBAAC08FBE0}"/>
    <hyperlink ref="AE110" r:id="rId70" xr:uid="{9E587506-FC4B-4F9C-800E-24CF5205C6B1}"/>
    <hyperlink ref="AE111" r:id="rId71" xr:uid="{C7A7A4D4-0512-4C85-9728-9B1B97F36EFE}"/>
    <hyperlink ref="AE113" r:id="rId72" display="https://www.volkswagengroupofamerica.com/en-us/" xr:uid="{73288601-3A2B-422A-9E9E-AACF6F969A68}"/>
    <hyperlink ref="AE114" r:id="rId73" display="https://www.xaltenergy.com/" xr:uid="{705C4E51-6A85-4B3A-8086-955666106696}"/>
    <hyperlink ref="AE115" r:id="rId74" display="https://xerionbattery.com/" xr:uid="{B46F4FE4-B46C-4C77-A661-3202352A79B3}"/>
    <hyperlink ref="AE116" r:id="rId75" display="https://xerionbattery.com/" xr:uid="{1FF35249-1F1C-4AA9-800D-A3F5A69A2740}"/>
    <hyperlink ref="AE117" r:id="rId76" display="https://xerionbattery.com/" xr:uid="{4EBFCB42-7EA5-41FD-AEF1-E9BDB2A5AED8}"/>
    <hyperlink ref="AE54" r:id="rId77" xr:uid="{7DFA2085-4034-43D1-9D7A-484C828D776D}"/>
    <hyperlink ref="I79" r:id="rId78" xr:uid="{1C3222FC-39FD-4CDC-AD40-262B41B28F0B}"/>
    <hyperlink ref="V84" r:id="rId79" xr:uid="{E0ACBE39-10FF-FB44-B3DA-05EE291A69DE}"/>
    <hyperlink ref="V5" r:id="rId80" display="https://gcc02.safelinks.protection.outlook.com/?url=https%3A%2F%2Fadvancedbatteryconcepts.com%2F&amp;data=05%7C02%7CSara.Dunn%40nrel.gov%7Caf6061286c2a4e8a455008dc97978877%7Ca0f29d7e28cd4f5484427885aee7c080%7C0%7C0%7C638551924304839787%7CUnknown%7CTWFpbGZsb3d8eyJWIjoiMC4wLjAwMDAiLCJQIjoiV2luMzIiLCJBTiI6Ik1haWwiLCJXVCI6Mn0%3D%7C0%7C%7C%7C&amp;sdata=vGX9WsoarKi3VvCLIGA6DKoDmo9p8ICv3IVuZijF%2BeI%3D&amp;reserved=0" xr:uid="{2D15CB95-851A-4931-9D5F-28FB4B5E6D19}"/>
    <hyperlink ref="I5" r:id="rId81" display="https://gcc02.safelinks.protection.outlook.com/?url=https%3A%2F%2Fadvancedbatteryconcepts.com%2F&amp;data=05%7C02%7CSara.Dunn%40nrel.gov%7Caf6061286c2a4e8a455008dc97978877%7Ca0f29d7e28cd4f5484427885aee7c080%7C0%7C0%7C638551924304839787%7CUnknown%7CTWFpbGZsb3d8eyJWIjoiMC4wLjAwMDAiLCJQIjoiV2luMzIiLCJBTiI6Ik1haWwiLCJXVCI6Mn0%3D%7C0%7C%7C%7C&amp;sdata=vGX9WsoarKi3VvCLIGA6DKoDmo9p8ICv3IVuZijF%2BeI%3D&amp;reserved=0" xr:uid="{489F6200-7F63-4244-86D0-B960C9E13511}"/>
    <hyperlink ref="AE5" r:id="rId82" display="https://gcc02.safelinks.protection.outlook.com/?url=https%3A%2F%2Fadvancedbatteryconcepts.com%2F&amp;data=05%7C02%7CSara.Dunn%40nrel.gov%7Caf6061286c2a4e8a455008dc97978877%7Ca0f29d7e28cd4f5484427885aee7c080%7C0%7C0%7C638551924304839787%7CUnknown%7CTWFpbGZsb3d8eyJWIjoiMC4wLjAwMDAiLCJQIjoiV2luMzIiLCJBTiI6Ik1haWwiLCJXVCI6Mn0%3D%7C0%7C%7C%7C&amp;sdata=vGX9WsoarKi3VvCLIGA6DKoDmo9p8ICv3IVuZijF%2BeI%3D&amp;reserved=0" xr:uid="{0272882F-66B4-4403-BEE3-91D472D5A32F}"/>
    <hyperlink ref="V36" r:id="rId83" xr:uid="{3F4AEE0A-3F2C-9C45-992D-402CA257DFFC}"/>
    <hyperlink ref="I67" r:id="rId84" xr:uid="{6D447C08-3480-2048-8980-8515AADD5E10}"/>
    <hyperlink ref="AE33" r:id="rId85" xr:uid="{E110AC35-1587-B346-AD2C-887B81D81A4F}"/>
    <hyperlink ref="I33" r:id="rId86" xr:uid="{40CBC79F-BC13-BF40-B848-33121F6DE927}"/>
    <hyperlink ref="I10" r:id="rId87" xr:uid="{DB82CE93-4128-480E-A74E-299AF5E36EC4}"/>
    <hyperlink ref="V10" r:id="rId88" xr:uid="{B26A09C8-2284-4F4B-BC29-26FBCC8C89B2}"/>
    <hyperlink ref="AH10" r:id="rId89" xr:uid="{E71E624B-31B2-4B24-B7D1-927EB1729BA0}"/>
    <hyperlink ref="V6" r:id="rId90" tooltip="Original URL: https://www.advancedcellengineering.com/. Click or tap if you trust this link." display="https://gcc02.safelinks.protection.outlook.com/?url=https%3A%2F%2Fwww.advancedcellengineering.com%2F&amp;data=05%7C02%7CSara.Dunn%40nrel.gov%7Cdc339f0e2df34167960508dd4c6b9c87%7Ca0f29d7e28cd4f5484427885aee7c080%7C0%7C0%7C638750748270667116%7CUnknown%7CTWFpbGZsb3d8eyJFbXB0eU1hcGkiOnRydWUsIlYiOiIwLjAuMDAwMCIsIlAiOiJXaW4zMiIsIkFOIjoiTWFpbCIsIldUIjoyfQ%3D%3D%7C0%7C%7C%7C&amp;sdata=aklHAb5llfCdzKoxMmR3A2lt5YVOqXP%2Fe1wplgcfMwA%3D&amp;reserved=0" xr:uid="{7585C1C2-C4EC-2F4C-B7BD-39632F617AA3}"/>
    <hyperlink ref="I82" r:id="rId91" xr:uid="{AEC7C8F1-BF7E-487F-8C9F-8C1E78040EA4}"/>
    <hyperlink ref="I24" r:id="rId92" xr:uid="{54E8F4C4-39F2-430E-BA94-21E9708E46C0}"/>
    <hyperlink ref="I34" r:id="rId93" xr:uid="{48203E8F-62E0-425C-82E7-E9F74A004870}"/>
    <hyperlink ref="AB36" r:id="rId94" location=":~:text=Enpower%20Greentech%20General%20Information&amp;text=Developer%20of%20energy%20storage%20battery,energy%20and%20smart%20power%20applications; " display="https://pitchbook.com/profiles/company/439547-50#:~:text=Enpower%20Greentech%20General%20Information&amp;text=Developer%20of%20energy%20storage%20battery,energy%20and%20smart%20power%20applications; " xr:uid="{6F60F282-D416-4B21-9F40-894F05EC85B4}"/>
    <hyperlink ref="AB50" r:id="rId95" display="https://www.wzzm13.com/article/news/local/gotion-battery-plant-approved-near-big-rapids/69-3dbe01e7-2544-4ed7-b013-bbb1d74155ce; Battery Atlas; " xr:uid="{D3070FEA-4CF7-4CAE-9984-E31ED9578472}"/>
    <hyperlink ref="AB79" r:id="rId96" xr:uid="{31035BB1-11AD-4378-A2E1-D74F8BF80C9D}"/>
    <hyperlink ref="I61" r:id="rId97" xr:uid="{DD638E7A-747D-42D4-9DF8-22804407E482}"/>
    <hyperlink ref="V61" r:id="rId98" xr:uid="{D7F5050B-02A8-47C0-A181-13AD379F2251}"/>
    <hyperlink ref="I39" r:id="rId99" xr:uid="{E11CED1C-61AC-4D97-9BC1-7AECD9B5AF9F}"/>
    <hyperlink ref="V39" r:id="rId100" xr:uid="{942F68AC-BA78-4A9C-B8D0-24F8B16D84ED}"/>
    <hyperlink ref="V52" r:id="rId101" xr:uid="{3AE5ADC8-3C16-4535-96B4-36F99B7AEF6F}"/>
    <hyperlink ref="I93" r:id="rId102" xr:uid="{DC03F717-2284-4DEF-A736-A2298704DD2E}"/>
    <hyperlink ref="AE89" r:id="rId103" xr:uid="{0673A320-4854-4B2E-A684-7DDF76575578}"/>
    <hyperlink ref="I38" r:id="rId104" xr:uid="{7A0DCD32-7377-4182-9439-8BB93A91CDF9}"/>
    <hyperlink ref="V38" r:id="rId105" xr:uid="{DA2D23C7-8019-47A8-95BB-3D20ED008EB5}"/>
    <hyperlink ref="AB38" r:id="rId106" display="https://www.kentuckyliving.com/energy/shelbyville-battery-manufacturing-to-produce-utility-scale-batteries; " xr:uid="{DB8C4C0E-0C27-42CE-BA6E-A40EB98B62D2}"/>
    <hyperlink ref="V103" r:id="rId107" xr:uid="{D6094FEE-CE7F-464C-8E79-389DD34A4CBD}"/>
  </hyperlinks>
  <pageMargins left="0.7" right="0.7" top="0.75" bottom="0.75" header="0.3" footer="0.3"/>
  <pageSetup orientation="portrait" r:id="rId108"/>
  <drawing r:id="rId109"/>
  <legacyDrawing r:id="rId110"/>
  <tableParts count="1">
    <tablePart r:id="rId11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A370E-D65B-466F-8BE8-415F9FECF2B1}">
  <sheetPr codeName="Sheet12">
    <tabColor theme="8" tint="0.59999389629810485"/>
  </sheetPr>
  <dimension ref="A1:AJ286"/>
  <sheetViews>
    <sheetView tabSelected="1" zoomScale="87" zoomScaleNormal="89" workbookViewId="0">
      <pane xSplit="6" ySplit="1" topLeftCell="L249" activePane="bottomRight" state="frozen"/>
      <selection pane="topRight" activeCell="G1" sqref="G1"/>
      <selection pane="bottomLeft" activeCell="A2" sqref="A2"/>
      <selection pane="bottomRight" activeCell="M250" sqref="M250"/>
    </sheetView>
  </sheetViews>
  <sheetFormatPr defaultColWidth="9.1796875" defaultRowHeight="15" customHeight="1"/>
  <cols>
    <col min="1" max="1" width="9.36328125" style="17" customWidth="1"/>
    <col min="2" max="2" width="15.6328125" style="3" customWidth="1"/>
    <col min="3" max="3" width="13.36328125" style="4" customWidth="1"/>
    <col min="4" max="4" width="25.1796875" style="4" customWidth="1"/>
    <col min="5" max="5" width="11.6328125" style="3" customWidth="1"/>
    <col min="6" max="6" width="18.6328125" style="4" customWidth="1"/>
    <col min="7" max="7" width="22" style="4" customWidth="1"/>
    <col min="8" max="8" width="16.453125" style="4" customWidth="1"/>
    <col min="9" max="9" width="26.6328125" style="4" customWidth="1"/>
    <col min="10" max="10" width="20.6328125" style="4" customWidth="1"/>
    <col min="11" max="11" width="21.36328125" style="3" customWidth="1"/>
    <col min="12" max="12" width="10.6328125" style="4" customWidth="1"/>
    <col min="13" max="13" width="11.453125" style="4" customWidth="1"/>
    <col min="14" max="14" width="13.453125" style="4" customWidth="1"/>
    <col min="15" max="15" width="15.6328125" style="4" customWidth="1"/>
    <col min="16" max="16" width="15" style="46" customWidth="1"/>
    <col min="17" max="17" width="14.6328125" style="66" customWidth="1"/>
    <col min="18" max="18" width="14.6328125" style="46" customWidth="1"/>
    <col min="19" max="19" width="10.6328125" style="69" customWidth="1"/>
    <col min="20" max="20" width="14.6328125" style="67" customWidth="1"/>
    <col min="21" max="21" width="10.6328125" style="68" customWidth="1"/>
    <col min="22" max="22" width="22.453125" style="4" customWidth="1"/>
    <col min="23" max="23" width="19" style="4" customWidth="1"/>
    <col min="24" max="24" width="12.1796875" style="4" customWidth="1"/>
    <col min="25" max="25" width="9.1796875" style="65" customWidth="1"/>
    <col min="26" max="26" width="12.1796875" style="4" customWidth="1"/>
    <col min="27" max="27" width="13.6328125" style="4" customWidth="1"/>
    <col min="28" max="28" width="45.6328125" style="8" customWidth="1"/>
    <col min="29" max="29" width="46.453125" style="4" customWidth="1"/>
    <col min="30" max="30" width="40.6328125" style="4" customWidth="1"/>
    <col min="31" max="31" width="23.6328125" style="4" customWidth="1"/>
    <col min="32" max="32" width="15.1796875" style="4" customWidth="1"/>
    <col min="33" max="33" width="9.1796875" style="4"/>
    <col min="34" max="34" width="15.6328125" style="4" customWidth="1"/>
    <col min="35" max="35" width="16.36328125" style="4" customWidth="1"/>
    <col min="36" max="36" width="36.1796875" style="4" customWidth="1"/>
    <col min="37" max="16384" width="9.1796875" style="4"/>
  </cols>
  <sheetData>
    <row r="1" spans="1:36" s="56" customFormat="1" ht="43.5">
      <c r="A1" s="109" t="s">
        <v>113</v>
      </c>
      <c r="B1" s="110" t="s">
        <v>133</v>
      </c>
      <c r="C1" s="110" t="s">
        <v>4</v>
      </c>
      <c r="D1" s="110" t="s">
        <v>112</v>
      </c>
      <c r="E1" s="110" t="s">
        <v>134</v>
      </c>
      <c r="F1" s="110" t="s">
        <v>116</v>
      </c>
      <c r="G1" s="110" t="s">
        <v>135</v>
      </c>
      <c r="H1" s="110" t="s">
        <v>132</v>
      </c>
      <c r="I1" s="110" t="s">
        <v>136</v>
      </c>
      <c r="J1" s="110" t="s">
        <v>137</v>
      </c>
      <c r="K1" s="110" t="s">
        <v>117</v>
      </c>
      <c r="L1" s="110" t="s">
        <v>118</v>
      </c>
      <c r="M1" s="110" t="s">
        <v>119</v>
      </c>
      <c r="N1" s="110" t="s">
        <v>138</v>
      </c>
      <c r="O1" s="110" t="s">
        <v>139</v>
      </c>
      <c r="P1" s="110" t="s">
        <v>140</v>
      </c>
      <c r="Q1" s="109" t="s">
        <v>141</v>
      </c>
      <c r="R1" s="109" t="s">
        <v>142</v>
      </c>
      <c r="S1" s="114" t="s">
        <v>122</v>
      </c>
      <c r="T1" s="110" t="s">
        <v>143</v>
      </c>
      <c r="U1" s="110" t="s">
        <v>144</v>
      </c>
      <c r="V1" s="110" t="s">
        <v>145</v>
      </c>
      <c r="W1" s="110" t="s">
        <v>146</v>
      </c>
      <c r="X1" s="110" t="s">
        <v>147</v>
      </c>
      <c r="Y1" s="110" t="s">
        <v>148</v>
      </c>
      <c r="Z1" s="110" t="s">
        <v>149</v>
      </c>
      <c r="AA1" s="115" t="s">
        <v>150</v>
      </c>
      <c r="AB1" s="110" t="s">
        <v>151</v>
      </c>
      <c r="AC1" s="110" t="s">
        <v>154</v>
      </c>
      <c r="AD1" s="170" t="s">
        <v>152</v>
      </c>
      <c r="AE1" s="170" t="s">
        <v>158</v>
      </c>
      <c r="AF1" s="170" t="s">
        <v>153</v>
      </c>
      <c r="AG1" s="110" t="s">
        <v>155</v>
      </c>
      <c r="AH1" s="110" t="s">
        <v>156</v>
      </c>
      <c r="AI1" s="110" t="s">
        <v>157</v>
      </c>
      <c r="AJ1" s="110" t="s">
        <v>6432</v>
      </c>
    </row>
    <row r="2" spans="1:36" s="384" customFormat="1" ht="72.5">
      <c r="A2" s="92">
        <v>5001</v>
      </c>
      <c r="B2" s="1016" t="s">
        <v>174</v>
      </c>
      <c r="C2" s="1017" t="s">
        <v>2244</v>
      </c>
      <c r="D2" s="1017" t="s">
        <v>9749</v>
      </c>
      <c r="E2" s="1016" t="s">
        <v>164</v>
      </c>
      <c r="F2" s="1017" t="s">
        <v>9749</v>
      </c>
      <c r="G2" s="1017" t="s">
        <v>2270</v>
      </c>
      <c r="H2" s="1017" t="s">
        <v>2314</v>
      </c>
      <c r="I2" s="1017" t="s">
        <v>1545</v>
      </c>
      <c r="J2" s="1017" t="s">
        <v>2329</v>
      </c>
      <c r="K2" s="1016" t="s">
        <v>1547</v>
      </c>
      <c r="L2" s="1017" t="s">
        <v>804</v>
      </c>
      <c r="M2" s="1017" t="s">
        <v>5</v>
      </c>
      <c r="N2" s="1017">
        <v>46013</v>
      </c>
      <c r="O2" s="1017" t="s">
        <v>1548</v>
      </c>
      <c r="P2" s="1072">
        <v>40.040045018995301</v>
      </c>
      <c r="Q2" s="1073">
        <v>-85.728024971171905</v>
      </c>
      <c r="R2" s="1074"/>
      <c r="S2" s="1140"/>
      <c r="T2" s="1017"/>
      <c r="U2" s="1017" t="s">
        <v>9749</v>
      </c>
      <c r="V2" s="1017" t="s">
        <v>1545</v>
      </c>
      <c r="W2" s="1017" t="s">
        <v>1549</v>
      </c>
      <c r="X2" s="1017" t="s">
        <v>182</v>
      </c>
      <c r="Y2" s="1017" t="s">
        <v>5</v>
      </c>
      <c r="Z2" s="1017" t="s">
        <v>9752</v>
      </c>
      <c r="AA2" s="1077" t="s">
        <v>9753</v>
      </c>
      <c r="AB2" s="1017" t="s">
        <v>2330</v>
      </c>
      <c r="AC2" s="1017" t="s">
        <v>2331</v>
      </c>
      <c r="AD2" s="1183" t="s">
        <v>1551</v>
      </c>
      <c r="AE2" s="1138" t="s">
        <v>1545</v>
      </c>
      <c r="AF2" s="1017">
        <f t="shared" ref="AF2:AF33" si="0">IF(LEN(TRIM(AD2))=0,0,LEN(TRIM(AD2))-LEN(SUBSTITUTE(AD2," ",""))+1)</f>
        <v>22</v>
      </c>
      <c r="AG2" s="65"/>
      <c r="AH2" s="65"/>
      <c r="AI2" s="65"/>
      <c r="AJ2" s="65"/>
    </row>
    <row r="3" spans="1:36" s="384" customFormat="1" ht="72.5">
      <c r="A3" s="92">
        <v>5002</v>
      </c>
      <c r="B3" s="1016" t="s">
        <v>174</v>
      </c>
      <c r="C3" s="1017" t="s">
        <v>2244</v>
      </c>
      <c r="D3" s="1017" t="s">
        <v>9749</v>
      </c>
      <c r="E3" s="1016" t="s">
        <v>164</v>
      </c>
      <c r="F3" s="1017" t="s">
        <v>9749</v>
      </c>
      <c r="G3" s="1017" t="s">
        <v>2270</v>
      </c>
      <c r="H3" s="1017" t="s">
        <v>2332</v>
      </c>
      <c r="I3" s="1017" t="s">
        <v>1545</v>
      </c>
      <c r="J3" s="1017" t="s">
        <v>2329</v>
      </c>
      <c r="K3" s="1016" t="s">
        <v>1547</v>
      </c>
      <c r="L3" s="1017" t="s">
        <v>804</v>
      </c>
      <c r="M3" s="1017" t="s">
        <v>5</v>
      </c>
      <c r="N3" s="1017">
        <v>46013</v>
      </c>
      <c r="O3" s="1017" t="s">
        <v>1548</v>
      </c>
      <c r="P3" s="1072">
        <v>40.040045018995301</v>
      </c>
      <c r="Q3" s="1073">
        <v>-85.728024971171905</v>
      </c>
      <c r="R3" s="1074"/>
      <c r="S3" s="1140"/>
      <c r="T3" s="1017"/>
      <c r="U3" s="1017" t="s">
        <v>9749</v>
      </c>
      <c r="V3" s="1017" t="s">
        <v>1545</v>
      </c>
      <c r="W3" s="1017" t="s">
        <v>1549</v>
      </c>
      <c r="X3" s="1017" t="s">
        <v>182</v>
      </c>
      <c r="Y3" s="1017" t="s">
        <v>5</v>
      </c>
      <c r="Z3" s="1017" t="s">
        <v>9752</v>
      </c>
      <c r="AA3" s="1077" t="s">
        <v>9753</v>
      </c>
      <c r="AB3" s="1017" t="s">
        <v>2330</v>
      </c>
      <c r="AC3" s="1017" t="s">
        <v>2333</v>
      </c>
      <c r="AD3" s="1183" t="s">
        <v>1551</v>
      </c>
      <c r="AE3" s="1138" t="s">
        <v>1545</v>
      </c>
      <c r="AF3" s="1017">
        <f t="shared" si="0"/>
        <v>22</v>
      </c>
      <c r="AG3" s="65"/>
      <c r="AH3" s="65"/>
      <c r="AI3" s="65"/>
      <c r="AJ3" s="65"/>
    </row>
    <row r="4" spans="1:36" ht="116">
      <c r="A4" s="92">
        <v>5003</v>
      </c>
      <c r="B4" s="47" t="s">
        <v>174</v>
      </c>
      <c r="C4" s="65" t="s">
        <v>2244</v>
      </c>
      <c r="D4" s="65" t="s">
        <v>2269</v>
      </c>
      <c r="E4" s="47" t="s">
        <v>164</v>
      </c>
      <c r="F4" s="65" t="s">
        <v>2269</v>
      </c>
      <c r="G4" s="65" t="s">
        <v>2270</v>
      </c>
      <c r="H4" s="65" t="s">
        <v>2271</v>
      </c>
      <c r="I4" s="65" t="s">
        <v>2272</v>
      </c>
      <c r="J4" s="65" t="s">
        <v>2273</v>
      </c>
      <c r="K4" s="47" t="s">
        <v>2274</v>
      </c>
      <c r="L4" s="65" t="s">
        <v>170</v>
      </c>
      <c r="M4" s="65" t="s">
        <v>5</v>
      </c>
      <c r="N4" s="65">
        <v>94804</v>
      </c>
      <c r="O4" s="65" t="s">
        <v>2275</v>
      </c>
      <c r="P4" s="151">
        <v>37.9208482060344</v>
      </c>
      <c r="Q4" s="152">
        <v>-122.352250245024</v>
      </c>
      <c r="R4" s="126">
        <v>30</v>
      </c>
      <c r="S4" s="334"/>
      <c r="T4" s="163"/>
      <c r="U4" s="65" t="s">
        <v>2269</v>
      </c>
      <c r="V4" s="65" t="s">
        <v>2272</v>
      </c>
      <c r="W4" s="65" t="s">
        <v>2274</v>
      </c>
      <c r="X4" s="65" t="s">
        <v>170</v>
      </c>
      <c r="Y4" s="65" t="s">
        <v>5</v>
      </c>
      <c r="Z4" s="65" t="s">
        <v>2254</v>
      </c>
      <c r="AA4" s="119">
        <v>44417</v>
      </c>
      <c r="AB4" s="65" t="s">
        <v>2276</v>
      </c>
      <c r="AC4" s="65" t="s">
        <v>2278</v>
      </c>
      <c r="AD4" s="333" t="s">
        <v>2277</v>
      </c>
      <c r="AE4" s="213" t="s">
        <v>2279</v>
      </c>
      <c r="AF4" s="65">
        <f t="shared" si="0"/>
        <v>19</v>
      </c>
      <c r="AG4" s="65"/>
      <c r="AH4" s="65"/>
      <c r="AI4" s="65"/>
      <c r="AJ4" s="381"/>
    </row>
    <row r="5" spans="1:36" ht="65.5">
      <c r="A5" s="92">
        <v>5004</v>
      </c>
      <c r="B5" s="47" t="s">
        <v>174</v>
      </c>
      <c r="C5" s="65" t="s">
        <v>2244</v>
      </c>
      <c r="D5" s="522" t="s">
        <v>7796</v>
      </c>
      <c r="E5" s="56" t="s">
        <v>164</v>
      </c>
      <c r="F5" s="65" t="s">
        <v>7799</v>
      </c>
      <c r="G5" s="65" t="s">
        <v>7769</v>
      </c>
      <c r="H5" s="65" t="s">
        <v>8002</v>
      </c>
      <c r="I5" s="388" t="s">
        <v>7795</v>
      </c>
      <c r="J5" s="65" t="s">
        <v>7802</v>
      </c>
      <c r="K5" s="47" t="s">
        <v>7803</v>
      </c>
      <c r="L5" s="65" t="s">
        <v>804</v>
      </c>
      <c r="M5" s="65" t="s">
        <v>5</v>
      </c>
      <c r="N5" s="65">
        <v>47201</v>
      </c>
      <c r="O5" s="65"/>
      <c r="P5" s="118">
        <v>40.604878351048299</v>
      </c>
      <c r="Q5" s="152">
        <v>-85.858077579154894</v>
      </c>
      <c r="R5" s="118"/>
      <c r="T5" s="93"/>
      <c r="U5" s="68" t="s">
        <v>7800</v>
      </c>
      <c r="V5" s="65" t="s">
        <v>7801</v>
      </c>
      <c r="W5" s="522" t="s">
        <v>2285</v>
      </c>
      <c r="X5" s="522" t="s">
        <v>804</v>
      </c>
      <c r="Y5" s="65" t="s">
        <v>5</v>
      </c>
      <c r="Z5" s="65" t="s">
        <v>760</v>
      </c>
      <c r="AA5" s="119">
        <v>45529</v>
      </c>
      <c r="AB5" s="523" t="s">
        <v>7797</v>
      </c>
      <c r="AC5" s="388" t="s">
        <v>7798</v>
      </c>
      <c r="AD5" s="388" t="s">
        <v>8004</v>
      </c>
      <c r="AF5" s="65">
        <f t="shared" si="0"/>
        <v>30</v>
      </c>
    </row>
    <row r="6" spans="1:36" ht="72.5">
      <c r="A6" s="92">
        <v>5005</v>
      </c>
      <c r="B6" s="47" t="s">
        <v>161</v>
      </c>
      <c r="C6" s="65" t="s">
        <v>2244</v>
      </c>
      <c r="D6" s="502" t="s">
        <v>2280</v>
      </c>
      <c r="E6" s="99" t="s">
        <v>164</v>
      </c>
      <c r="F6" s="502" t="s">
        <v>2281</v>
      </c>
      <c r="G6" s="65" t="s">
        <v>2247</v>
      </c>
      <c r="H6" s="65" t="s">
        <v>8072</v>
      </c>
      <c r="I6" s="395" t="s">
        <v>2283</v>
      </c>
      <c r="J6" s="65" t="s">
        <v>2284</v>
      </c>
      <c r="K6" s="65" t="s">
        <v>2285</v>
      </c>
      <c r="L6" s="65" t="s">
        <v>916</v>
      </c>
      <c r="M6" s="65" t="s">
        <v>5</v>
      </c>
      <c r="N6" s="65">
        <v>43212</v>
      </c>
      <c r="O6" s="502" t="s">
        <v>2286</v>
      </c>
      <c r="P6" s="151">
        <v>39.9976328506567</v>
      </c>
      <c r="Q6" s="524">
        <v>-83.042169807956597</v>
      </c>
      <c r="R6" s="126">
        <v>15</v>
      </c>
      <c r="S6" s="153">
        <v>100</v>
      </c>
      <c r="T6" s="175"/>
      <c r="U6" s="502" t="s">
        <v>2280</v>
      </c>
      <c r="V6" s="395" t="s">
        <v>2283</v>
      </c>
      <c r="W6" s="65" t="s">
        <v>2285</v>
      </c>
      <c r="X6" s="65" t="s">
        <v>916</v>
      </c>
      <c r="Y6" s="65" t="s">
        <v>5</v>
      </c>
      <c r="Z6" s="65" t="s">
        <v>312</v>
      </c>
      <c r="AA6" s="119">
        <v>45432</v>
      </c>
      <c r="AB6" s="119" t="s">
        <v>313</v>
      </c>
      <c r="AC6" s="65"/>
      <c r="AD6" s="246" t="s">
        <v>2287</v>
      </c>
      <c r="AE6" s="390" t="s">
        <v>313</v>
      </c>
      <c r="AF6" s="65">
        <f t="shared" si="0"/>
        <v>24</v>
      </c>
      <c r="AG6" s="502" t="s">
        <v>2288</v>
      </c>
      <c r="AH6" s="502" t="s">
        <v>2289</v>
      </c>
      <c r="AI6" s="502" t="s">
        <v>2290</v>
      </c>
      <c r="AJ6" s="65"/>
    </row>
    <row r="7" spans="1:36" ht="72.5">
      <c r="A7" s="92">
        <v>5006</v>
      </c>
      <c r="B7" s="47" t="s">
        <v>161</v>
      </c>
      <c r="C7" s="65" t="s">
        <v>2244</v>
      </c>
      <c r="D7" s="502" t="s">
        <v>2280</v>
      </c>
      <c r="E7" s="99" t="s">
        <v>164</v>
      </c>
      <c r="F7" s="502" t="s">
        <v>2281</v>
      </c>
      <c r="G7" s="65" t="s">
        <v>2270</v>
      </c>
      <c r="H7" s="65" t="s">
        <v>2271</v>
      </c>
      <c r="I7" s="395" t="s">
        <v>2283</v>
      </c>
      <c r="J7" s="65" t="s">
        <v>2284</v>
      </c>
      <c r="K7" s="65" t="s">
        <v>2285</v>
      </c>
      <c r="L7" s="65" t="s">
        <v>916</v>
      </c>
      <c r="M7" s="65" t="s">
        <v>5</v>
      </c>
      <c r="N7" s="65">
        <v>43212</v>
      </c>
      <c r="O7" s="502" t="s">
        <v>2286</v>
      </c>
      <c r="P7" s="151">
        <v>39.9976328506567</v>
      </c>
      <c r="Q7" s="524">
        <v>-83.042169807956597</v>
      </c>
      <c r="R7" s="126">
        <v>15</v>
      </c>
      <c r="S7" s="153">
        <v>100</v>
      </c>
      <c r="T7" s="175"/>
      <c r="U7" s="502" t="s">
        <v>2280</v>
      </c>
      <c r="V7" s="395" t="s">
        <v>2283</v>
      </c>
      <c r="W7" s="65" t="s">
        <v>2285</v>
      </c>
      <c r="X7" s="65" t="s">
        <v>916</v>
      </c>
      <c r="Y7" s="65" t="s">
        <v>5</v>
      </c>
      <c r="Z7" s="65" t="s">
        <v>312</v>
      </c>
      <c r="AA7" s="119">
        <v>45432</v>
      </c>
      <c r="AB7" s="119" t="s">
        <v>313</v>
      </c>
      <c r="AC7" s="65"/>
      <c r="AD7" s="246" t="s">
        <v>2287</v>
      </c>
      <c r="AE7" s="390" t="s">
        <v>313</v>
      </c>
      <c r="AF7" s="65">
        <f t="shared" si="0"/>
        <v>24</v>
      </c>
      <c r="AG7" s="502" t="s">
        <v>2288</v>
      </c>
      <c r="AH7" s="502" t="s">
        <v>2289</v>
      </c>
      <c r="AI7" s="502" t="s">
        <v>2290</v>
      </c>
      <c r="AJ7" s="65"/>
    </row>
    <row r="8" spans="1:36" ht="87">
      <c r="A8" s="92">
        <v>5007</v>
      </c>
      <c r="B8" s="1016" t="s">
        <v>174</v>
      </c>
      <c r="C8" s="1017" t="s">
        <v>2244</v>
      </c>
      <c r="D8" s="1058" t="s">
        <v>10750</v>
      </c>
      <c r="E8" s="1071" t="s">
        <v>164</v>
      </c>
      <c r="F8" s="1026" t="s">
        <v>10751</v>
      </c>
      <c r="G8" s="1017" t="s">
        <v>10759</v>
      </c>
      <c r="H8" s="1017" t="s">
        <v>10760</v>
      </c>
      <c r="I8" s="1430" t="s">
        <v>10756</v>
      </c>
      <c r="J8" s="1058" t="s">
        <v>10752</v>
      </c>
      <c r="K8" s="1016" t="s">
        <v>10753</v>
      </c>
      <c r="L8" s="1017" t="s">
        <v>740</v>
      </c>
      <c r="M8" s="1017" t="s">
        <v>5</v>
      </c>
      <c r="N8" s="1144" t="s">
        <v>10754</v>
      </c>
      <c r="O8" s="1017" t="s">
        <v>10755</v>
      </c>
      <c r="P8" s="1072">
        <v>42.185499999999998</v>
      </c>
      <c r="Q8" s="1073">
        <v>-71.204999999999998</v>
      </c>
      <c r="R8" s="1074"/>
      <c r="S8" s="1136"/>
      <c r="T8" s="1146"/>
      <c r="U8" s="1026" t="s">
        <v>10750</v>
      </c>
      <c r="V8" s="1078" t="s">
        <v>10756</v>
      </c>
      <c r="W8" s="1017" t="s">
        <v>10753</v>
      </c>
      <c r="X8" s="1017" t="s">
        <v>740</v>
      </c>
      <c r="Y8" s="1017" t="s">
        <v>5</v>
      </c>
      <c r="Z8" s="1017" t="s">
        <v>7932</v>
      </c>
      <c r="AA8" s="1077">
        <v>46063</v>
      </c>
      <c r="AB8" s="1077" t="s">
        <v>10757</v>
      </c>
      <c r="AC8" s="1017"/>
      <c r="AD8" s="1026" t="s">
        <v>10758</v>
      </c>
      <c r="AE8" s="1078"/>
      <c r="AF8" s="1017">
        <f t="shared" si="0"/>
        <v>31</v>
      </c>
      <c r="AG8" s="1017"/>
      <c r="AH8" s="1017"/>
      <c r="AI8" s="1017"/>
      <c r="AJ8" s="1017"/>
    </row>
    <row r="9" spans="1:36" ht="101.5">
      <c r="A9" s="92">
        <v>5008</v>
      </c>
      <c r="B9" s="1016" t="s">
        <v>198</v>
      </c>
      <c r="C9" s="1017" t="s">
        <v>2244</v>
      </c>
      <c r="D9" s="1017" t="s">
        <v>1526</v>
      </c>
      <c r="E9" s="1016" t="s">
        <v>164</v>
      </c>
      <c r="F9" s="1017" t="s">
        <v>1527</v>
      </c>
      <c r="G9" s="1017" t="s">
        <v>2270</v>
      </c>
      <c r="H9" s="1017" t="s">
        <v>2271</v>
      </c>
      <c r="I9" s="1058" t="s">
        <v>1528</v>
      </c>
      <c r="J9" s="1017" t="s">
        <v>1529</v>
      </c>
      <c r="K9" s="1016" t="s">
        <v>1530</v>
      </c>
      <c r="L9" s="1017" t="s">
        <v>878</v>
      </c>
      <c r="M9" s="1017" t="s">
        <v>5</v>
      </c>
      <c r="N9" s="1017">
        <v>42101</v>
      </c>
      <c r="O9" s="1017" t="s">
        <v>1531</v>
      </c>
      <c r="P9" s="1072">
        <v>37.04</v>
      </c>
      <c r="Q9" s="1245">
        <v>-86.32</v>
      </c>
      <c r="R9" s="1074" t="s">
        <v>8737</v>
      </c>
      <c r="S9" s="1140">
        <v>30</v>
      </c>
      <c r="T9" s="1017" t="s">
        <v>1595</v>
      </c>
      <c r="U9" s="1017" t="s">
        <v>1526</v>
      </c>
      <c r="V9" s="1070" t="s">
        <v>1528</v>
      </c>
      <c r="W9" s="1017" t="s">
        <v>1533</v>
      </c>
      <c r="X9" s="1017" t="s">
        <v>1534</v>
      </c>
      <c r="Y9" s="1017" t="s">
        <v>926</v>
      </c>
      <c r="Z9" s="1017" t="s">
        <v>9771</v>
      </c>
      <c r="AA9" s="1077" t="s">
        <v>9978</v>
      </c>
      <c r="AB9" s="1017" t="s">
        <v>2300</v>
      </c>
      <c r="AC9" s="1017" t="s">
        <v>10005</v>
      </c>
      <c r="AD9" s="1183" t="s">
        <v>10299</v>
      </c>
      <c r="AE9" s="1138"/>
      <c r="AF9" s="1017">
        <f t="shared" si="0"/>
        <v>30</v>
      </c>
      <c r="AG9" s="65"/>
      <c r="AH9" s="65"/>
      <c r="AI9" s="65"/>
      <c r="AJ9" s="65"/>
    </row>
    <row r="10" spans="1:36" ht="101.5">
      <c r="A10" s="92">
        <v>5009</v>
      </c>
      <c r="B10" s="1016" t="s">
        <v>174</v>
      </c>
      <c r="C10" s="1017" t="s">
        <v>2244</v>
      </c>
      <c r="D10" s="1017" t="s">
        <v>1526</v>
      </c>
      <c r="E10" s="1016" t="s">
        <v>164</v>
      </c>
      <c r="F10" s="1017" t="s">
        <v>2301</v>
      </c>
      <c r="G10" s="1017" t="s">
        <v>2270</v>
      </c>
      <c r="H10" s="1017" t="s">
        <v>2271</v>
      </c>
      <c r="I10" s="1017" t="s">
        <v>1528</v>
      </c>
      <c r="J10" s="1017" t="s">
        <v>2302</v>
      </c>
      <c r="K10" s="1016" t="s">
        <v>1542</v>
      </c>
      <c r="L10" s="1017" t="s">
        <v>308</v>
      </c>
      <c r="M10" s="1017" t="s">
        <v>5</v>
      </c>
      <c r="N10" s="1017">
        <v>37167</v>
      </c>
      <c r="O10" s="1017" t="s">
        <v>1543</v>
      </c>
      <c r="P10" s="1072">
        <v>36.217687117253597</v>
      </c>
      <c r="Q10" s="1073">
        <v>-86.461029528818699</v>
      </c>
      <c r="R10" s="1074">
        <v>400</v>
      </c>
      <c r="S10" s="1140"/>
      <c r="T10" s="1017"/>
      <c r="U10" s="1017" t="s">
        <v>1526</v>
      </c>
      <c r="V10" s="1017" t="s">
        <v>1528</v>
      </c>
      <c r="W10" s="1017" t="s">
        <v>1533</v>
      </c>
      <c r="X10" s="1017" t="s">
        <v>1534</v>
      </c>
      <c r="Y10" s="1017" t="s">
        <v>926</v>
      </c>
      <c r="Z10" s="1017" t="s">
        <v>8379</v>
      </c>
      <c r="AA10" s="1077" t="s">
        <v>10003</v>
      </c>
      <c r="AB10" s="1017" t="s">
        <v>2303</v>
      </c>
      <c r="AC10" s="1017" t="s">
        <v>10004</v>
      </c>
      <c r="AD10" s="1182" t="s">
        <v>10299</v>
      </c>
      <c r="AE10" s="1138"/>
      <c r="AF10" s="1017">
        <f t="shared" si="0"/>
        <v>30</v>
      </c>
      <c r="AG10" s="65"/>
      <c r="AH10" s="65"/>
      <c r="AI10" s="65"/>
      <c r="AJ10" s="65"/>
    </row>
    <row r="11" spans="1:36" ht="101.5">
      <c r="A11" s="92">
        <v>5010</v>
      </c>
      <c r="B11" s="1028" t="s">
        <v>9759</v>
      </c>
      <c r="C11" s="1029" t="s">
        <v>2244</v>
      </c>
      <c r="D11" s="1029" t="s">
        <v>2304</v>
      </c>
      <c r="E11" s="1028" t="s">
        <v>176</v>
      </c>
      <c r="F11" s="1029" t="s">
        <v>2305</v>
      </c>
      <c r="G11" s="1029" t="s">
        <v>2270</v>
      </c>
      <c r="H11" s="1029" t="s">
        <v>2271</v>
      </c>
      <c r="I11" s="1029" t="s">
        <v>2306</v>
      </c>
      <c r="J11" s="1029" t="s">
        <v>2307</v>
      </c>
      <c r="K11" s="1028" t="s">
        <v>2305</v>
      </c>
      <c r="L11" s="1029" t="s">
        <v>436</v>
      </c>
      <c r="M11" s="1029" t="s">
        <v>5</v>
      </c>
      <c r="N11" s="1029">
        <v>48030</v>
      </c>
      <c r="O11" s="1029" t="s">
        <v>2308</v>
      </c>
      <c r="P11" s="1236">
        <v>42.475023405197199</v>
      </c>
      <c r="Q11" s="1266">
        <v>-83.092156273002203</v>
      </c>
      <c r="R11" s="1238">
        <v>20</v>
      </c>
      <c r="S11" s="1267">
        <v>400</v>
      </c>
      <c r="T11" s="1029" t="s">
        <v>1648</v>
      </c>
      <c r="U11" s="1029" t="s">
        <v>2309</v>
      </c>
      <c r="V11" s="1029" t="s">
        <v>2310</v>
      </c>
      <c r="W11" s="1029" t="s">
        <v>2061</v>
      </c>
      <c r="X11" s="1029" t="s">
        <v>436</v>
      </c>
      <c r="Y11" s="1029" t="s">
        <v>5</v>
      </c>
      <c r="Z11" s="1029" t="s">
        <v>172</v>
      </c>
      <c r="AA11" s="1240">
        <v>44044</v>
      </c>
      <c r="AB11" s="1268" t="s">
        <v>2311</v>
      </c>
      <c r="AC11" s="1029"/>
      <c r="AD11" s="1029" t="s">
        <v>2312</v>
      </c>
      <c r="AE11" s="1199" t="s">
        <v>2313</v>
      </c>
      <c r="AF11" s="1029">
        <f t="shared" si="0"/>
        <v>28</v>
      </c>
      <c r="AG11" s="65"/>
      <c r="AH11" s="65"/>
      <c r="AI11" s="65"/>
      <c r="AJ11" s="65"/>
    </row>
    <row r="12" spans="1:36" ht="101.25" customHeight="1">
      <c r="A12" s="92">
        <v>5011</v>
      </c>
      <c r="B12" s="1028" t="s">
        <v>9759</v>
      </c>
      <c r="C12" s="1029" t="s">
        <v>2244</v>
      </c>
      <c r="D12" s="1029" t="s">
        <v>2304</v>
      </c>
      <c r="E12" s="1028" t="s">
        <v>176</v>
      </c>
      <c r="F12" s="1029" t="s">
        <v>2305</v>
      </c>
      <c r="G12" s="1029" t="s">
        <v>2270</v>
      </c>
      <c r="H12" s="1029" t="s">
        <v>2314</v>
      </c>
      <c r="I12" s="1029" t="s">
        <v>2306</v>
      </c>
      <c r="J12" s="1029" t="s">
        <v>2307</v>
      </c>
      <c r="K12" s="1028" t="s">
        <v>2305</v>
      </c>
      <c r="L12" s="1029" t="s">
        <v>436</v>
      </c>
      <c r="M12" s="1029" t="s">
        <v>5</v>
      </c>
      <c r="N12" s="1029">
        <v>48030</v>
      </c>
      <c r="O12" s="1029" t="s">
        <v>2308</v>
      </c>
      <c r="P12" s="1236">
        <v>42.475023405197199</v>
      </c>
      <c r="Q12" s="1266">
        <v>-83.092156273002203</v>
      </c>
      <c r="R12" s="1238">
        <v>20</v>
      </c>
      <c r="S12" s="1267">
        <v>400</v>
      </c>
      <c r="T12" s="1029" t="s">
        <v>1648</v>
      </c>
      <c r="U12" s="1029" t="s">
        <v>2309</v>
      </c>
      <c r="V12" s="1029" t="s">
        <v>2310</v>
      </c>
      <c r="W12" s="1029" t="s">
        <v>2061</v>
      </c>
      <c r="X12" s="1029" t="s">
        <v>436</v>
      </c>
      <c r="Y12" s="1029" t="s">
        <v>5</v>
      </c>
      <c r="Z12" s="1029" t="s">
        <v>172</v>
      </c>
      <c r="AA12" s="1240">
        <v>44044</v>
      </c>
      <c r="AB12" s="1268" t="s">
        <v>2311</v>
      </c>
      <c r="AC12" s="1029"/>
      <c r="AD12" s="1029" t="s">
        <v>2312</v>
      </c>
      <c r="AE12" s="1199" t="s">
        <v>2313</v>
      </c>
      <c r="AF12" s="1029">
        <f t="shared" si="0"/>
        <v>28</v>
      </c>
      <c r="AG12" s="65"/>
      <c r="AH12" s="65"/>
      <c r="AI12" s="65"/>
      <c r="AJ12" s="65"/>
    </row>
    <row r="13" spans="1:36" ht="72.5">
      <c r="A13" s="92">
        <v>5012</v>
      </c>
      <c r="B13" s="380" t="s">
        <v>392</v>
      </c>
      <c r="C13" s="381" t="s">
        <v>2244</v>
      </c>
      <c r="D13" s="383" t="s">
        <v>8482</v>
      </c>
      <c r="E13" s="766" t="s">
        <v>164</v>
      </c>
      <c r="F13" s="383" t="s">
        <v>8482</v>
      </c>
      <c r="G13" s="381" t="s">
        <v>4674</v>
      </c>
      <c r="H13" s="381" t="s">
        <v>2271</v>
      </c>
      <c r="I13" s="1370" t="s">
        <v>8486</v>
      </c>
      <c r="J13" s="381" t="s">
        <v>8487</v>
      </c>
      <c r="K13" s="380" t="s">
        <v>5713</v>
      </c>
      <c r="L13" s="381" t="s">
        <v>723</v>
      </c>
      <c r="M13" s="381" t="s">
        <v>5</v>
      </c>
      <c r="N13" s="381">
        <v>80205</v>
      </c>
      <c r="O13" s="383" t="s">
        <v>8485</v>
      </c>
      <c r="P13" s="767">
        <v>39.7719660408629</v>
      </c>
      <c r="Q13" s="768">
        <v>-104.955293804158</v>
      </c>
      <c r="R13" s="769"/>
      <c r="S13" s="770"/>
      <c r="T13" s="381"/>
      <c r="U13" s="383" t="s">
        <v>8482</v>
      </c>
      <c r="V13" s="381" t="s">
        <v>8486</v>
      </c>
      <c r="W13" s="381" t="s">
        <v>5713</v>
      </c>
      <c r="X13" s="381" t="s">
        <v>723</v>
      </c>
      <c r="Y13" s="381" t="s">
        <v>5</v>
      </c>
      <c r="Z13" s="381" t="s">
        <v>7932</v>
      </c>
      <c r="AA13" s="771">
        <v>45671</v>
      </c>
      <c r="AB13" s="381" t="s">
        <v>313</v>
      </c>
      <c r="AC13" s="381"/>
      <c r="AD13" s="381" t="s">
        <v>8977</v>
      </c>
      <c r="AE13" s="763"/>
      <c r="AF13" s="381">
        <f t="shared" si="0"/>
        <v>24</v>
      </c>
      <c r="AG13" s="381" t="s">
        <v>8483</v>
      </c>
      <c r="AH13" s="760" t="s">
        <v>8484</v>
      </c>
      <c r="AI13" s="758" t="s">
        <v>8485</v>
      </c>
      <c r="AJ13" s="381"/>
    </row>
    <row r="14" spans="1:36" ht="87.5" customHeight="1">
      <c r="A14" s="92">
        <v>5013</v>
      </c>
      <c r="B14" s="47" t="s">
        <v>174</v>
      </c>
      <c r="C14" s="65" t="s">
        <v>2244</v>
      </c>
      <c r="D14" s="65" t="s">
        <v>2320</v>
      </c>
      <c r="E14" s="47" t="s">
        <v>176</v>
      </c>
      <c r="F14" s="65" t="s">
        <v>2320</v>
      </c>
      <c r="G14" s="65" t="s">
        <v>2270</v>
      </c>
      <c r="H14" s="65" t="s">
        <v>2314</v>
      </c>
      <c r="I14" s="65" t="s">
        <v>2321</v>
      </c>
      <c r="J14" s="145" t="s">
        <v>2322</v>
      </c>
      <c r="K14" s="47" t="s">
        <v>2323</v>
      </c>
      <c r="L14" s="65" t="s">
        <v>842</v>
      </c>
      <c r="M14" s="65" t="s">
        <v>5</v>
      </c>
      <c r="N14" s="65">
        <v>30024</v>
      </c>
      <c r="O14" s="65" t="s">
        <v>2324</v>
      </c>
      <c r="P14" s="151">
        <v>34.019066714157603</v>
      </c>
      <c r="Q14" s="152">
        <v>-84.069398816234596</v>
      </c>
      <c r="R14" s="126"/>
      <c r="S14" s="334"/>
      <c r="T14" s="65"/>
      <c r="U14" s="65" t="s">
        <v>2325</v>
      </c>
      <c r="V14" s="65" t="s">
        <v>1521</v>
      </c>
      <c r="W14" s="65" t="s">
        <v>1522</v>
      </c>
      <c r="X14" s="65" t="s">
        <v>1300</v>
      </c>
      <c r="Y14" s="65" t="s">
        <v>5</v>
      </c>
      <c r="Z14" s="65" t="s">
        <v>172</v>
      </c>
      <c r="AA14" s="119">
        <v>44429</v>
      </c>
      <c r="AB14" s="65" t="s">
        <v>2326</v>
      </c>
      <c r="AC14" s="65"/>
      <c r="AD14" s="305" t="s">
        <v>2327</v>
      </c>
      <c r="AE14" s="213" t="s">
        <v>2328</v>
      </c>
      <c r="AF14" s="65">
        <f t="shared" si="0"/>
        <v>27</v>
      </c>
      <c r="AG14" s="65"/>
      <c r="AH14" s="65"/>
      <c r="AI14" s="65"/>
      <c r="AJ14" s="65"/>
    </row>
    <row r="15" spans="1:36" ht="87.75" customHeight="1">
      <c r="A15" s="92">
        <v>5014</v>
      </c>
      <c r="B15" s="47" t="s">
        <v>174</v>
      </c>
      <c r="C15" s="65" t="s">
        <v>2244</v>
      </c>
      <c r="D15" s="100" t="s">
        <v>7767</v>
      </c>
      <c r="E15" s="99" t="s">
        <v>176</v>
      </c>
      <c r="F15" s="471" t="s">
        <v>7767</v>
      </c>
      <c r="G15" s="65" t="s">
        <v>7769</v>
      </c>
      <c r="H15" s="65" t="s">
        <v>7768</v>
      </c>
      <c r="I15" s="395" t="s">
        <v>7770</v>
      </c>
      <c r="J15" s="65" t="s">
        <v>7771</v>
      </c>
      <c r="K15" s="47" t="s">
        <v>7772</v>
      </c>
      <c r="L15" s="65" t="s">
        <v>723</v>
      </c>
      <c r="M15" s="65" t="s">
        <v>5</v>
      </c>
      <c r="N15" s="65" t="s">
        <v>7773</v>
      </c>
      <c r="O15" s="65" t="s">
        <v>7774</v>
      </c>
      <c r="P15" s="521">
        <v>39.705527037183202</v>
      </c>
      <c r="Q15" s="152">
        <v>-105.138418361793</v>
      </c>
      <c r="R15" s="126"/>
      <c r="S15" s="153"/>
      <c r="T15" s="175"/>
      <c r="U15" s="471" t="s">
        <v>7767</v>
      </c>
      <c r="V15" s="395" t="s">
        <v>7770</v>
      </c>
      <c r="W15" s="65" t="s">
        <v>7318</v>
      </c>
      <c r="X15" s="65" t="s">
        <v>740</v>
      </c>
      <c r="Y15" s="65" t="s">
        <v>5</v>
      </c>
      <c r="Z15" s="65" t="s">
        <v>760</v>
      </c>
      <c r="AA15" s="119">
        <v>45527</v>
      </c>
      <c r="AB15" s="119"/>
      <c r="AC15" s="65"/>
      <c r="AD15" s="65" t="s">
        <v>7775</v>
      </c>
      <c r="AE15" s="390"/>
      <c r="AF15" s="65">
        <f t="shared" si="0"/>
        <v>30</v>
      </c>
      <c r="AG15" s="65"/>
      <c r="AH15" s="65"/>
      <c r="AI15" s="65"/>
      <c r="AJ15" s="65"/>
    </row>
    <row r="16" spans="1:36" ht="97.5" customHeight="1">
      <c r="A16" s="92">
        <v>5015</v>
      </c>
      <c r="B16" s="47" t="s">
        <v>174</v>
      </c>
      <c r="C16" s="65" t="s">
        <v>2244</v>
      </c>
      <c r="D16" s="65" t="s">
        <v>2334</v>
      </c>
      <c r="E16" s="47" t="s">
        <v>176</v>
      </c>
      <c r="F16" s="65" t="s">
        <v>7919</v>
      </c>
      <c r="G16" s="65" t="s">
        <v>2031</v>
      </c>
      <c r="H16" s="65" t="s">
        <v>7920</v>
      </c>
      <c r="I16" s="65" t="s">
        <v>2335</v>
      </c>
      <c r="J16" t="s">
        <v>7921</v>
      </c>
      <c r="K16" s="47" t="s">
        <v>2337</v>
      </c>
      <c r="L16" s="65" t="s">
        <v>436</v>
      </c>
      <c r="M16" s="65" t="s">
        <v>5</v>
      </c>
      <c r="N16" s="65">
        <v>48539</v>
      </c>
      <c r="O16" t="s">
        <v>4699</v>
      </c>
      <c r="P16" s="151">
        <v>42.727072535315898</v>
      </c>
      <c r="Q16" s="152">
        <v>-83.243592988563805</v>
      </c>
      <c r="R16" s="126">
        <v>156</v>
      </c>
      <c r="S16" s="335">
        <v>2</v>
      </c>
      <c r="T16" s="65" t="s">
        <v>2336</v>
      </c>
      <c r="U16" s="65" t="s">
        <v>7918</v>
      </c>
      <c r="V16" s="65" t="s">
        <v>2335</v>
      </c>
      <c r="W16" s="65" t="s">
        <v>2337</v>
      </c>
      <c r="X16" s="65" t="s">
        <v>436</v>
      </c>
      <c r="Y16" s="65" t="s">
        <v>5</v>
      </c>
      <c r="Z16" s="65" t="s">
        <v>7894</v>
      </c>
      <c r="AA16" s="119" t="s">
        <v>7922</v>
      </c>
      <c r="AB16" s="65" t="s">
        <v>2338</v>
      </c>
      <c r="AC16" s="65" t="s">
        <v>2340</v>
      </c>
      <c r="AD16" s="65" t="s">
        <v>2339</v>
      </c>
      <c r="AE16" s="302" t="s">
        <v>2335</v>
      </c>
      <c r="AF16" s="65">
        <f t="shared" si="0"/>
        <v>13</v>
      </c>
      <c r="AG16" s="1" t="s">
        <v>7923</v>
      </c>
      <c r="AH16" s="1" t="s">
        <v>7924</v>
      </c>
      <c r="AI16" s="520" t="s">
        <v>7925</v>
      </c>
      <c r="AJ16" s="65"/>
    </row>
    <row r="17" spans="1:36" ht="87">
      <c r="A17" s="92">
        <v>5016</v>
      </c>
      <c r="B17" s="1016" t="s">
        <v>174</v>
      </c>
      <c r="C17" s="1017" t="s">
        <v>2244</v>
      </c>
      <c r="D17" s="1017" t="s">
        <v>2334</v>
      </c>
      <c r="E17" s="1071" t="s">
        <v>176</v>
      </c>
      <c r="F17" s="1017" t="s">
        <v>10011</v>
      </c>
      <c r="G17" s="1017" t="s">
        <v>2031</v>
      </c>
      <c r="H17" s="1017" t="s">
        <v>2271</v>
      </c>
      <c r="I17" s="1017" t="s">
        <v>2335</v>
      </c>
      <c r="J17" s="1017" t="s">
        <v>10012</v>
      </c>
      <c r="K17" s="1016" t="s">
        <v>10013</v>
      </c>
      <c r="L17" s="1017" t="s">
        <v>916</v>
      </c>
      <c r="M17" s="1017" t="s">
        <v>5</v>
      </c>
      <c r="N17" s="1017">
        <v>45066</v>
      </c>
      <c r="O17" s="1017" t="s">
        <v>10014</v>
      </c>
      <c r="P17" s="1072">
        <v>39.553199999999997</v>
      </c>
      <c r="Q17" s="1072">
        <v>84.262500000000003</v>
      </c>
      <c r="R17" s="1074"/>
      <c r="S17" s="1075">
        <v>2</v>
      </c>
      <c r="T17" s="1017" t="s">
        <v>10015</v>
      </c>
      <c r="U17" s="1017" t="s">
        <v>7918</v>
      </c>
      <c r="V17" s="1017" t="s">
        <v>2335</v>
      </c>
      <c r="W17" s="1017" t="s">
        <v>2337</v>
      </c>
      <c r="X17" s="1017" t="s">
        <v>436</v>
      </c>
      <c r="Y17" s="1017" t="s">
        <v>5</v>
      </c>
      <c r="Z17" s="1017" t="s">
        <v>7932</v>
      </c>
      <c r="AA17" s="1077">
        <v>45918</v>
      </c>
      <c r="AB17" s="1017" t="s">
        <v>10016</v>
      </c>
      <c r="AC17" s="1017"/>
      <c r="AD17" s="1017" t="s">
        <v>10300</v>
      </c>
      <c r="AE17" s="1078"/>
      <c r="AF17" s="1017">
        <f t="shared" si="0"/>
        <v>13</v>
      </c>
      <c r="AG17" s="1026" t="s">
        <v>7923</v>
      </c>
      <c r="AH17" s="1026" t="s">
        <v>7924</v>
      </c>
      <c r="AI17" s="1269" t="s">
        <v>7925</v>
      </c>
      <c r="AJ17" s="65"/>
    </row>
    <row r="18" spans="1:36" ht="58">
      <c r="A18" s="92">
        <v>5017</v>
      </c>
      <c r="B18" s="1016" t="s">
        <v>161</v>
      </c>
      <c r="C18" s="1017" t="s">
        <v>2244</v>
      </c>
      <c r="D18" s="1017" t="s">
        <v>1560</v>
      </c>
      <c r="E18" s="1016" t="s">
        <v>164</v>
      </c>
      <c r="F18" s="1017" t="s">
        <v>1560</v>
      </c>
      <c r="G18" s="1017" t="s">
        <v>2270</v>
      </c>
      <c r="H18" s="1017" t="s">
        <v>2271</v>
      </c>
      <c r="I18" s="1017" t="s">
        <v>1562</v>
      </c>
      <c r="J18" s="1017" t="s">
        <v>1563</v>
      </c>
      <c r="K18" s="1016" t="s">
        <v>268</v>
      </c>
      <c r="L18" s="1017" t="s">
        <v>170</v>
      </c>
      <c r="M18" s="1017" t="s">
        <v>5</v>
      </c>
      <c r="N18" s="1017">
        <v>92008</v>
      </c>
      <c r="O18" s="1081" t="s">
        <v>1564</v>
      </c>
      <c r="P18" s="1217">
        <v>33.131817517359899</v>
      </c>
      <c r="Q18" s="1218">
        <v>-117.27595937319499</v>
      </c>
      <c r="R18" s="1270">
        <v>13</v>
      </c>
      <c r="S18" s="1271">
        <v>0.2</v>
      </c>
      <c r="T18" s="1070" t="s">
        <v>10015</v>
      </c>
      <c r="U18" s="1070" t="s">
        <v>1560</v>
      </c>
      <c r="V18" s="1070" t="s">
        <v>1562</v>
      </c>
      <c r="W18" s="1070" t="s">
        <v>268</v>
      </c>
      <c r="X18" s="1070" t="s">
        <v>170</v>
      </c>
      <c r="Y18" s="1070" t="s">
        <v>5</v>
      </c>
      <c r="Z18" s="1070" t="s">
        <v>8379</v>
      </c>
      <c r="AA18" s="1246" t="s">
        <v>10003</v>
      </c>
      <c r="AB18" s="1070" t="s">
        <v>2341</v>
      </c>
      <c r="AC18" s="1070" t="s">
        <v>1565</v>
      </c>
      <c r="AD18" s="1017" t="s">
        <v>2342</v>
      </c>
      <c r="AE18" s="1017" t="s">
        <v>1566</v>
      </c>
      <c r="AF18" s="1017">
        <f t="shared" si="0"/>
        <v>13</v>
      </c>
      <c r="AG18" s="65"/>
      <c r="AH18" s="65"/>
      <c r="AI18" s="65"/>
      <c r="AJ18" s="65"/>
    </row>
    <row r="19" spans="1:36" ht="87">
      <c r="A19" s="92">
        <v>5018</v>
      </c>
      <c r="B19" s="47" t="s">
        <v>174</v>
      </c>
      <c r="C19" s="65" t="s">
        <v>2244</v>
      </c>
      <c r="D19" s="65" t="s">
        <v>2343</v>
      </c>
      <c r="E19" s="47" t="s">
        <v>164</v>
      </c>
      <c r="F19" s="65" t="s">
        <v>2344</v>
      </c>
      <c r="G19" s="65" t="s">
        <v>2247</v>
      </c>
      <c r="H19" s="65" t="s">
        <v>2345</v>
      </c>
      <c r="I19" s="65" t="s">
        <v>2346</v>
      </c>
      <c r="J19" s="65" t="s">
        <v>2347</v>
      </c>
      <c r="K19" s="47" t="s">
        <v>2348</v>
      </c>
      <c r="L19" s="65" t="s">
        <v>1342</v>
      </c>
      <c r="M19" s="65" t="s">
        <v>957</v>
      </c>
      <c r="N19" s="65">
        <v>84090</v>
      </c>
      <c r="O19" s="65" t="s">
        <v>2349</v>
      </c>
      <c r="P19" s="151">
        <v>31.2705702027366</v>
      </c>
      <c r="Q19" s="152">
        <v>-110.94232197397901</v>
      </c>
      <c r="R19" s="126"/>
      <c r="S19" s="335"/>
      <c r="T19" s="65"/>
      <c r="U19" s="65" t="s">
        <v>2350</v>
      </c>
      <c r="V19" s="65" t="s">
        <v>2346</v>
      </c>
      <c r="W19" s="65" t="s">
        <v>2351</v>
      </c>
      <c r="X19" s="65" t="s">
        <v>2352</v>
      </c>
      <c r="Y19" s="65" t="s">
        <v>5</v>
      </c>
      <c r="Z19" s="65" t="s">
        <v>172</v>
      </c>
      <c r="AA19" s="119">
        <v>44435</v>
      </c>
      <c r="AB19" s="65" t="s">
        <v>2353</v>
      </c>
      <c r="AC19" s="65"/>
      <c r="AD19" s="65" t="s">
        <v>2354</v>
      </c>
      <c r="AE19" s="213" t="s">
        <v>2346</v>
      </c>
      <c r="AF19" s="65">
        <f t="shared" si="0"/>
        <v>30</v>
      </c>
      <c r="AG19" s="65"/>
      <c r="AH19" s="65"/>
      <c r="AI19" s="65"/>
      <c r="AJ19" s="65"/>
    </row>
    <row r="20" spans="1:36" ht="72.5">
      <c r="A20" s="92">
        <v>5019</v>
      </c>
      <c r="B20" s="47" t="s">
        <v>174</v>
      </c>
      <c r="C20" s="65" t="s">
        <v>2244</v>
      </c>
      <c r="D20" s="65" t="s">
        <v>2343</v>
      </c>
      <c r="E20" s="47" t="s">
        <v>164</v>
      </c>
      <c r="F20" s="65" t="s">
        <v>2355</v>
      </c>
      <c r="G20" s="65" t="s">
        <v>2247</v>
      </c>
      <c r="H20" s="65" t="s">
        <v>2345</v>
      </c>
      <c r="I20" s="65" t="s">
        <v>2356</v>
      </c>
      <c r="J20" s="65" t="s">
        <v>2357</v>
      </c>
      <c r="K20" s="47" t="s">
        <v>2358</v>
      </c>
      <c r="L20" s="65" t="s">
        <v>808</v>
      </c>
      <c r="M20" s="65" t="s">
        <v>5</v>
      </c>
      <c r="N20" s="65">
        <v>13838</v>
      </c>
      <c r="O20" s="65" t="s">
        <v>2359</v>
      </c>
      <c r="P20" s="151">
        <v>42.295298098858296</v>
      </c>
      <c r="Q20" s="152">
        <v>-75.414420844814998</v>
      </c>
      <c r="R20" s="126"/>
      <c r="S20" s="335"/>
      <c r="T20" s="65"/>
      <c r="U20" s="65" t="s">
        <v>2350</v>
      </c>
      <c r="V20" s="65" t="s">
        <v>2346</v>
      </c>
      <c r="W20" s="65" t="s">
        <v>2351</v>
      </c>
      <c r="X20" s="65" t="s">
        <v>2352</v>
      </c>
      <c r="Y20" s="65" t="s">
        <v>5</v>
      </c>
      <c r="Z20" s="65" t="s">
        <v>172</v>
      </c>
      <c r="AA20" s="119">
        <v>44435</v>
      </c>
      <c r="AB20" s="65" t="s">
        <v>2353</v>
      </c>
      <c r="AC20" s="65"/>
      <c r="AD20" s="65" t="s">
        <v>2360</v>
      </c>
      <c r="AE20" s="213" t="s">
        <v>2356</v>
      </c>
      <c r="AF20" s="65">
        <f t="shared" si="0"/>
        <v>25</v>
      </c>
      <c r="AG20" s="65"/>
      <c r="AH20" s="65"/>
      <c r="AI20" s="65"/>
      <c r="AJ20" s="65"/>
    </row>
    <row r="21" spans="1:36" ht="87">
      <c r="A21" s="92">
        <v>5020</v>
      </c>
      <c r="B21" s="47" t="s">
        <v>174</v>
      </c>
      <c r="C21" s="65" t="s">
        <v>2244</v>
      </c>
      <c r="D21" s="142" t="s">
        <v>2343</v>
      </c>
      <c r="E21" s="47" t="s">
        <v>164</v>
      </c>
      <c r="F21" s="65" t="s">
        <v>2361</v>
      </c>
      <c r="G21" s="65" t="s">
        <v>2247</v>
      </c>
      <c r="H21" s="65" t="s">
        <v>2345</v>
      </c>
      <c r="I21" s="65" t="s">
        <v>2362</v>
      </c>
      <c r="J21" s="65" t="s">
        <v>2363</v>
      </c>
      <c r="K21" s="47" t="s">
        <v>2364</v>
      </c>
      <c r="L21" s="65" t="s">
        <v>808</v>
      </c>
      <c r="M21" s="65" t="s">
        <v>5</v>
      </c>
      <c r="N21" s="65">
        <v>13760</v>
      </c>
      <c r="O21" s="65" t="s">
        <v>2365</v>
      </c>
      <c r="P21" s="151">
        <v>42.1089948574365</v>
      </c>
      <c r="Q21" s="152">
        <v>-76.013846431329</v>
      </c>
      <c r="R21" s="126"/>
      <c r="S21" s="335"/>
      <c r="T21" s="65"/>
      <c r="U21" s="65" t="s">
        <v>2350</v>
      </c>
      <c r="V21" s="65" t="s">
        <v>2346</v>
      </c>
      <c r="W21" s="65" t="s">
        <v>2351</v>
      </c>
      <c r="X21" s="65" t="s">
        <v>2352</v>
      </c>
      <c r="Y21" s="65" t="s">
        <v>5</v>
      </c>
      <c r="Z21" s="65" t="s">
        <v>172</v>
      </c>
      <c r="AA21" s="119">
        <v>44435</v>
      </c>
      <c r="AB21" s="65" t="s">
        <v>2353</v>
      </c>
      <c r="AC21" s="100"/>
      <c r="AD21" s="65" t="s">
        <v>2366</v>
      </c>
      <c r="AE21" s="213" t="s">
        <v>2367</v>
      </c>
      <c r="AF21" s="65">
        <f t="shared" si="0"/>
        <v>29</v>
      </c>
      <c r="AG21" s="65"/>
      <c r="AH21" s="65"/>
      <c r="AI21" s="65"/>
      <c r="AJ21" s="65"/>
    </row>
    <row r="22" spans="1:36" ht="188.5">
      <c r="A22" s="92">
        <v>5021</v>
      </c>
      <c r="B22" s="47" t="s">
        <v>174</v>
      </c>
      <c r="C22" s="65" t="s">
        <v>2244</v>
      </c>
      <c r="D22" s="65" t="s">
        <v>2368</v>
      </c>
      <c r="E22" s="47" t="s">
        <v>164</v>
      </c>
      <c r="F22" s="65" t="s">
        <v>2368</v>
      </c>
      <c r="G22" s="65" t="s">
        <v>2247</v>
      </c>
      <c r="H22" s="65" t="s">
        <v>2264</v>
      </c>
      <c r="I22" s="65" t="s">
        <v>2369</v>
      </c>
      <c r="J22" s="68" t="s">
        <v>2370</v>
      </c>
      <c r="K22" s="47" t="s">
        <v>1306</v>
      </c>
      <c r="L22" s="65" t="s">
        <v>1300</v>
      </c>
      <c r="M22" s="65" t="s">
        <v>5</v>
      </c>
      <c r="N22" s="65">
        <v>15857</v>
      </c>
      <c r="O22" s="65" t="s">
        <v>2371</v>
      </c>
      <c r="P22" s="151">
        <v>41.456931884237498</v>
      </c>
      <c r="Q22" s="152">
        <v>-78.559207617858505</v>
      </c>
      <c r="R22" s="126"/>
      <c r="S22" s="335"/>
      <c r="T22" s="65"/>
      <c r="U22" s="65" t="s">
        <v>2350</v>
      </c>
      <c r="V22" s="65" t="s">
        <v>2346</v>
      </c>
      <c r="W22" s="65" t="s">
        <v>2351</v>
      </c>
      <c r="X22" s="65" t="s">
        <v>2352</v>
      </c>
      <c r="Y22" s="65" t="s">
        <v>5</v>
      </c>
      <c r="Z22" s="65" t="s">
        <v>172</v>
      </c>
      <c r="AA22" s="119">
        <v>44421</v>
      </c>
      <c r="AB22" s="65" t="s">
        <v>2353</v>
      </c>
      <c r="AC22" s="65" t="s">
        <v>2373</v>
      </c>
      <c r="AD22" s="65" t="s">
        <v>2372</v>
      </c>
      <c r="AE22" s="213" t="s">
        <v>2369</v>
      </c>
      <c r="AF22" s="65">
        <f t="shared" si="0"/>
        <v>24</v>
      </c>
      <c r="AG22" s="65"/>
      <c r="AH22" s="65"/>
      <c r="AI22" s="65"/>
      <c r="AJ22" s="65"/>
    </row>
    <row r="23" spans="1:36" ht="87">
      <c r="A23" s="92">
        <v>5022</v>
      </c>
      <c r="B23" s="47" t="s">
        <v>174</v>
      </c>
      <c r="C23" s="65" t="s">
        <v>2244</v>
      </c>
      <c r="D23" s="65" t="s">
        <v>2374</v>
      </c>
      <c r="E23" s="47" t="s">
        <v>176</v>
      </c>
      <c r="F23" s="65" t="s">
        <v>2375</v>
      </c>
      <c r="G23" s="65" t="s">
        <v>2247</v>
      </c>
      <c r="H23" s="65" t="s">
        <v>2345</v>
      </c>
      <c r="I23" s="65" t="s">
        <v>2369</v>
      </c>
      <c r="J23" s="68" t="s">
        <v>2370</v>
      </c>
      <c r="K23" s="47" t="s">
        <v>1306</v>
      </c>
      <c r="L23" s="65" t="s">
        <v>1300</v>
      </c>
      <c r="M23" s="65" t="s">
        <v>5</v>
      </c>
      <c r="N23" s="65">
        <v>15857</v>
      </c>
      <c r="O23" s="65" t="s">
        <v>2371</v>
      </c>
      <c r="P23" s="151">
        <v>41.456931884237498</v>
      </c>
      <c r="Q23" s="152">
        <v>-78.559207617858505</v>
      </c>
      <c r="R23" s="126"/>
      <c r="S23" s="335"/>
      <c r="T23" s="65"/>
      <c r="U23" s="65" t="s">
        <v>2350</v>
      </c>
      <c r="V23" s="65" t="s">
        <v>2346</v>
      </c>
      <c r="W23" s="65" t="s">
        <v>2351</v>
      </c>
      <c r="X23" s="65" t="s">
        <v>2352</v>
      </c>
      <c r="Y23" s="65" t="s">
        <v>5</v>
      </c>
      <c r="Z23" s="65" t="s">
        <v>172</v>
      </c>
      <c r="AA23" s="119">
        <v>44435</v>
      </c>
      <c r="AB23" s="65" t="s">
        <v>2353</v>
      </c>
      <c r="AC23" s="65"/>
      <c r="AD23" s="65" t="s">
        <v>2376</v>
      </c>
      <c r="AE23" s="213" t="s">
        <v>2369</v>
      </c>
      <c r="AF23" s="65">
        <f t="shared" si="0"/>
        <v>30</v>
      </c>
      <c r="AG23" s="65"/>
      <c r="AH23" s="65"/>
      <c r="AI23" s="65"/>
      <c r="AJ23" s="65"/>
    </row>
    <row r="24" spans="1:36" ht="87">
      <c r="A24" s="92">
        <v>5023</v>
      </c>
      <c r="B24" s="47" t="s">
        <v>174</v>
      </c>
      <c r="C24" s="65" t="s">
        <v>2244</v>
      </c>
      <c r="D24" s="65" t="s">
        <v>2374</v>
      </c>
      <c r="E24" s="47" t="s">
        <v>176</v>
      </c>
      <c r="F24" s="65" t="s">
        <v>2377</v>
      </c>
      <c r="G24" s="65" t="s">
        <v>2247</v>
      </c>
      <c r="H24" s="65" t="s">
        <v>2264</v>
      </c>
      <c r="I24" t="s">
        <v>2369</v>
      </c>
      <c r="J24" s="65" t="s">
        <v>2378</v>
      </c>
      <c r="K24" s="47" t="s">
        <v>2379</v>
      </c>
      <c r="L24" s="65" t="s">
        <v>956</v>
      </c>
      <c r="M24" s="65" t="s">
        <v>957</v>
      </c>
      <c r="N24" s="65">
        <v>22435</v>
      </c>
      <c r="O24" s="65" t="s">
        <v>2380</v>
      </c>
      <c r="P24" s="151">
        <v>32.5388032622566</v>
      </c>
      <c r="Q24" s="152">
        <v>-116.918655116274</v>
      </c>
      <c r="R24" s="126"/>
      <c r="S24" s="335"/>
      <c r="T24" s="65"/>
      <c r="U24" s="65" t="s">
        <v>2350</v>
      </c>
      <c r="V24" s="65" t="s">
        <v>2346</v>
      </c>
      <c r="W24" s="65" t="s">
        <v>2351</v>
      </c>
      <c r="X24" s="65" t="s">
        <v>2352</v>
      </c>
      <c r="Y24" s="65" t="s">
        <v>5</v>
      </c>
      <c r="Z24" s="65" t="s">
        <v>172</v>
      </c>
      <c r="AA24" s="119">
        <v>44421</v>
      </c>
      <c r="AB24" s="65" t="s">
        <v>2353</v>
      </c>
      <c r="AC24" s="65"/>
      <c r="AD24" s="65" t="s">
        <v>2376</v>
      </c>
      <c r="AE24" s="213" t="s">
        <v>2369</v>
      </c>
      <c r="AF24" s="65">
        <f t="shared" si="0"/>
        <v>30</v>
      </c>
      <c r="AG24" s="65"/>
      <c r="AH24" s="65"/>
      <c r="AI24" s="65"/>
      <c r="AJ24" s="65"/>
    </row>
    <row r="25" spans="1:36" ht="58">
      <c r="A25" s="92">
        <v>5024</v>
      </c>
      <c r="B25" s="1016" t="s">
        <v>161</v>
      </c>
      <c r="C25" s="1017" t="s">
        <v>2244</v>
      </c>
      <c r="D25" s="1070" t="s">
        <v>9693</v>
      </c>
      <c r="E25" s="1071" t="s">
        <v>164</v>
      </c>
      <c r="F25" s="1017" t="s">
        <v>9694</v>
      </c>
      <c r="G25" s="1017" t="s">
        <v>7769</v>
      </c>
      <c r="H25" s="1017" t="s">
        <v>2271</v>
      </c>
      <c r="I25" s="1070" t="s">
        <v>9695</v>
      </c>
      <c r="J25" s="1017" t="s">
        <v>9697</v>
      </c>
      <c r="K25" s="1016" t="s">
        <v>9696</v>
      </c>
      <c r="L25" s="1017" t="s">
        <v>170</v>
      </c>
      <c r="M25" s="1017" t="s">
        <v>5</v>
      </c>
      <c r="N25" s="1144" t="s">
        <v>9698</v>
      </c>
      <c r="O25" s="1017"/>
      <c r="P25" s="1072">
        <v>37.410200000000003</v>
      </c>
      <c r="Q25" s="1073">
        <v>-121.9456</v>
      </c>
      <c r="R25" s="1074"/>
      <c r="S25" s="1075"/>
      <c r="T25" s="1017"/>
      <c r="U25" s="1070" t="s">
        <v>9693</v>
      </c>
      <c r="V25" s="1070" t="s">
        <v>9695</v>
      </c>
      <c r="W25" s="1017" t="s">
        <v>2034</v>
      </c>
      <c r="X25" s="1017" t="s">
        <v>170</v>
      </c>
      <c r="Y25" s="1017" t="s">
        <v>5</v>
      </c>
      <c r="Z25" s="1017" t="s">
        <v>7932</v>
      </c>
      <c r="AA25" s="1077">
        <v>45876</v>
      </c>
      <c r="AB25" s="1138" t="s">
        <v>9699</v>
      </c>
      <c r="AC25" s="1026" t="s">
        <v>9700</v>
      </c>
      <c r="AD25" s="1026" t="s">
        <v>10306</v>
      </c>
      <c r="AE25" s="1078"/>
      <c r="AF25" s="1017">
        <f t="shared" si="0"/>
        <v>25</v>
      </c>
      <c r="AG25" s="1017"/>
      <c r="AH25" s="1017"/>
      <c r="AI25" s="1017"/>
      <c r="AJ25" s="1017"/>
    </row>
    <row r="26" spans="1:36" ht="87">
      <c r="A26" s="92">
        <v>5025</v>
      </c>
      <c r="B26" s="1016" t="s">
        <v>392</v>
      </c>
      <c r="C26" s="1017" t="s">
        <v>2244</v>
      </c>
      <c r="D26" s="1070" t="s">
        <v>9693</v>
      </c>
      <c r="E26" s="1071" t="s">
        <v>164</v>
      </c>
      <c r="F26" s="1017" t="s">
        <v>9694</v>
      </c>
      <c r="G26" s="1017" t="s">
        <v>7769</v>
      </c>
      <c r="H26" s="1017" t="s">
        <v>2271</v>
      </c>
      <c r="I26" s="1070" t="s">
        <v>9695</v>
      </c>
      <c r="J26" s="1017" t="s">
        <v>9707</v>
      </c>
      <c r="K26" s="1016" t="s">
        <v>6578</v>
      </c>
      <c r="L26" s="1017" t="s">
        <v>842</v>
      </c>
      <c r="M26" s="1017" t="s">
        <v>5</v>
      </c>
      <c r="N26" s="1144" t="s">
        <v>9708</v>
      </c>
      <c r="O26" s="1017"/>
      <c r="P26" s="1072">
        <v>33.633499999999998</v>
      </c>
      <c r="Q26" s="1073">
        <v>-83.847499999999997</v>
      </c>
      <c r="R26" s="1074">
        <v>1000</v>
      </c>
      <c r="S26" s="1075">
        <v>650</v>
      </c>
      <c r="T26" s="1017" t="s">
        <v>9660</v>
      </c>
      <c r="U26" s="1070" t="s">
        <v>9693</v>
      </c>
      <c r="V26" s="1070" t="s">
        <v>9695</v>
      </c>
      <c r="W26" s="1017" t="s">
        <v>2034</v>
      </c>
      <c r="X26" s="1017" t="s">
        <v>170</v>
      </c>
      <c r="Y26" s="1017" t="s">
        <v>5</v>
      </c>
      <c r="Z26" s="1017" t="s">
        <v>7932</v>
      </c>
      <c r="AA26" s="1077">
        <v>45876</v>
      </c>
      <c r="AB26" s="1138" t="s">
        <v>9718</v>
      </c>
      <c r="AC26" s="1026" t="s">
        <v>9709</v>
      </c>
      <c r="AD26" s="1026" t="s">
        <v>10306</v>
      </c>
      <c r="AE26" s="1078"/>
      <c r="AF26" s="1017">
        <f t="shared" si="0"/>
        <v>25</v>
      </c>
      <c r="AG26" s="1017"/>
      <c r="AH26" s="1017"/>
      <c r="AI26" s="1017"/>
      <c r="AJ26" s="1017"/>
    </row>
    <row r="27" spans="1:36" ht="72.5">
      <c r="A27" s="92">
        <v>5026</v>
      </c>
      <c r="B27" s="47" t="s">
        <v>174</v>
      </c>
      <c r="C27" s="65" t="s">
        <v>2244</v>
      </c>
      <c r="D27" s="65" t="s">
        <v>2381</v>
      </c>
      <c r="E27" s="47" t="s">
        <v>176</v>
      </c>
      <c r="F27" s="65" t="s">
        <v>2382</v>
      </c>
      <c r="G27" s="65" t="s">
        <v>2247</v>
      </c>
      <c r="H27" s="65" t="s">
        <v>1498</v>
      </c>
      <c r="I27" s="65" t="s">
        <v>2383</v>
      </c>
      <c r="J27" s="65" t="s">
        <v>2384</v>
      </c>
      <c r="K27" s="47" t="s">
        <v>2385</v>
      </c>
      <c r="L27" s="65" t="s">
        <v>987</v>
      </c>
      <c r="M27" s="65" t="s">
        <v>5</v>
      </c>
      <c r="N27" s="92">
        <v>53226</v>
      </c>
      <c r="O27" s="117" t="s">
        <v>2386</v>
      </c>
      <c r="P27" s="151">
        <v>43.047413649137603</v>
      </c>
      <c r="Q27" s="152">
        <v>-88.0539510736251</v>
      </c>
      <c r="R27" s="126"/>
      <c r="S27" s="126"/>
      <c r="T27" s="92"/>
      <c r="U27" s="68" t="s">
        <v>2381</v>
      </c>
      <c r="V27" s="68" t="s">
        <v>2383</v>
      </c>
      <c r="W27" s="68" t="s">
        <v>2387</v>
      </c>
      <c r="X27" s="68" t="s">
        <v>1300</v>
      </c>
      <c r="Y27" s="68" t="s">
        <v>5</v>
      </c>
      <c r="Z27" s="65" t="s">
        <v>172</v>
      </c>
      <c r="AA27" s="119">
        <v>44421</v>
      </c>
      <c r="AB27" s="65" t="s">
        <v>2388</v>
      </c>
      <c r="AC27" s="65" t="s">
        <v>2390</v>
      </c>
      <c r="AD27" s="65" t="s">
        <v>2389</v>
      </c>
      <c r="AE27" s="213" t="s">
        <v>2391</v>
      </c>
      <c r="AF27" s="65">
        <f t="shared" si="0"/>
        <v>26</v>
      </c>
      <c r="AG27" s="65"/>
      <c r="AH27" s="65"/>
      <c r="AI27" s="65"/>
      <c r="AJ27" s="65"/>
    </row>
    <row r="28" spans="1:36" ht="73.5" customHeight="1">
      <c r="A28" s="92">
        <v>5027</v>
      </c>
      <c r="B28" s="99" t="s">
        <v>174</v>
      </c>
      <c r="C28" s="65" t="s">
        <v>2244</v>
      </c>
      <c r="D28" s="100" t="s">
        <v>2392</v>
      </c>
      <c r="E28" s="99" t="s">
        <v>176</v>
      </c>
      <c r="F28" s="100" t="s">
        <v>2393</v>
      </c>
      <c r="G28" s="100" t="s">
        <v>2247</v>
      </c>
      <c r="H28" s="100" t="s">
        <v>2248</v>
      </c>
      <c r="I28" s="100" t="s">
        <v>2394</v>
      </c>
      <c r="J28" s="100" t="s">
        <v>2395</v>
      </c>
      <c r="K28" s="99" t="s">
        <v>2396</v>
      </c>
      <c r="L28" s="100" t="s">
        <v>740</v>
      </c>
      <c r="M28" s="100" t="s">
        <v>5</v>
      </c>
      <c r="N28" s="809" t="s">
        <v>2397</v>
      </c>
      <c r="O28" s="100" t="s">
        <v>2398</v>
      </c>
      <c r="P28" s="101">
        <v>42.349209304640603</v>
      </c>
      <c r="Q28" s="157">
        <v>-71.623000503716696</v>
      </c>
      <c r="R28" s="101">
        <v>75</v>
      </c>
      <c r="S28" s="101"/>
      <c r="T28" s="100"/>
      <c r="U28" s="100" t="s">
        <v>2392</v>
      </c>
      <c r="V28" s="100" t="s">
        <v>2399</v>
      </c>
      <c r="W28" s="100" t="s">
        <v>2400</v>
      </c>
      <c r="X28" s="100" t="s">
        <v>740</v>
      </c>
      <c r="Y28" s="100" t="s">
        <v>5</v>
      </c>
      <c r="Z28" s="100" t="s">
        <v>172</v>
      </c>
      <c r="AA28" s="102">
        <v>45304</v>
      </c>
      <c r="AB28" s="1" t="s">
        <v>2401</v>
      </c>
      <c r="AC28" s="100"/>
      <c r="AD28" s="246" t="s">
        <v>2402</v>
      </c>
      <c r="AE28" s="302"/>
      <c r="AF28" s="65">
        <f t="shared" si="0"/>
        <v>24</v>
      </c>
      <c r="AG28" s="65"/>
      <c r="AH28" s="65"/>
      <c r="AI28" s="65"/>
      <c r="AJ28" s="65"/>
    </row>
    <row r="29" spans="1:36" ht="87">
      <c r="A29" s="92">
        <v>5028</v>
      </c>
      <c r="B29" s="47" t="s">
        <v>174</v>
      </c>
      <c r="C29" s="65" t="s">
        <v>2244</v>
      </c>
      <c r="D29" s="65" t="s">
        <v>2403</v>
      </c>
      <c r="E29" s="47" t="s">
        <v>176</v>
      </c>
      <c r="F29" s="65" t="s">
        <v>2404</v>
      </c>
      <c r="G29" s="65" t="s">
        <v>2247</v>
      </c>
      <c r="H29" s="65" t="s">
        <v>2345</v>
      </c>
      <c r="I29" t="s">
        <v>2405</v>
      </c>
      <c r="J29" s="65" t="s">
        <v>2406</v>
      </c>
      <c r="K29" s="47" t="s">
        <v>1646</v>
      </c>
      <c r="L29" s="65" t="s">
        <v>436</v>
      </c>
      <c r="M29" s="65" t="s">
        <v>5</v>
      </c>
      <c r="N29" s="65">
        <v>49423</v>
      </c>
      <c r="O29" s="65" t="s">
        <v>2407</v>
      </c>
      <c r="P29" s="151">
        <v>42.775484157466202</v>
      </c>
      <c r="Q29" s="152">
        <v>-86.126509117813796</v>
      </c>
      <c r="R29" s="126">
        <v>163</v>
      </c>
      <c r="S29" s="334"/>
      <c r="T29" s="65"/>
      <c r="U29" s="65" t="s">
        <v>2403</v>
      </c>
      <c r="V29" t="s">
        <v>2405</v>
      </c>
      <c r="W29" s="65" t="s">
        <v>2408</v>
      </c>
      <c r="X29" s="65" t="s">
        <v>436</v>
      </c>
      <c r="Y29" s="65" t="s">
        <v>5</v>
      </c>
      <c r="Z29" s="65" t="s">
        <v>2254</v>
      </c>
      <c r="AA29" s="119">
        <v>44418</v>
      </c>
      <c r="AB29" s="65" t="s">
        <v>2409</v>
      </c>
      <c r="AC29" s="65"/>
      <c r="AD29" s="65" t="s">
        <v>2410</v>
      </c>
      <c r="AE29" s="213" t="s">
        <v>2411</v>
      </c>
      <c r="AF29" s="65">
        <f t="shared" si="0"/>
        <v>29</v>
      </c>
      <c r="AG29" s="65"/>
      <c r="AH29" s="65"/>
      <c r="AI29" s="65"/>
      <c r="AJ29" s="65"/>
    </row>
    <row r="30" spans="1:36" ht="87">
      <c r="A30" s="92">
        <v>5029</v>
      </c>
      <c r="B30" s="1223" t="s">
        <v>9759</v>
      </c>
      <c r="C30" s="1203" t="s">
        <v>2244</v>
      </c>
      <c r="D30" s="1203" t="s">
        <v>2412</v>
      </c>
      <c r="E30" s="1223" t="s">
        <v>164</v>
      </c>
      <c r="F30" s="1203" t="s">
        <v>2412</v>
      </c>
      <c r="G30" s="1203" t="s">
        <v>2270</v>
      </c>
      <c r="H30" s="1203" t="s">
        <v>2271</v>
      </c>
      <c r="I30" s="1203" t="s">
        <v>2413</v>
      </c>
      <c r="J30" s="1203" t="s">
        <v>2414</v>
      </c>
      <c r="K30" s="1223" t="s">
        <v>2415</v>
      </c>
      <c r="L30" s="1203" t="s">
        <v>170</v>
      </c>
      <c r="M30" s="1203" t="s">
        <v>5</v>
      </c>
      <c r="N30" s="1203">
        <v>90670</v>
      </c>
      <c r="O30" s="1203" t="s">
        <v>2416</v>
      </c>
      <c r="P30" s="1272">
        <v>33.56</v>
      </c>
      <c r="Q30" s="1237">
        <v>-118.5</v>
      </c>
      <c r="R30" s="1272">
        <v>100</v>
      </c>
      <c r="S30" s="1272"/>
      <c r="T30" s="1203"/>
      <c r="U30" s="1203" t="s">
        <v>2412</v>
      </c>
      <c r="V30" s="1203" t="s">
        <v>2413</v>
      </c>
      <c r="W30" s="1203" t="s">
        <v>2415</v>
      </c>
      <c r="X30" s="1203" t="s">
        <v>170</v>
      </c>
      <c r="Y30" s="1203" t="s">
        <v>5</v>
      </c>
      <c r="Z30" s="1203"/>
      <c r="AA30" s="1203"/>
      <c r="AB30" s="1203" t="s">
        <v>2417</v>
      </c>
      <c r="AC30" s="1203" t="s">
        <v>2419</v>
      </c>
      <c r="AD30" s="1029" t="s">
        <v>2418</v>
      </c>
      <c r="AE30" s="1199" t="s">
        <v>2420</v>
      </c>
      <c r="AF30" s="1029">
        <f t="shared" si="0"/>
        <v>26</v>
      </c>
      <c r="AG30" s="65"/>
      <c r="AH30" s="65"/>
      <c r="AI30" s="65"/>
      <c r="AJ30" s="65"/>
    </row>
    <row r="31" spans="1:36" ht="58">
      <c r="A31" s="92">
        <v>5030</v>
      </c>
      <c r="B31" s="1016" t="s">
        <v>392</v>
      </c>
      <c r="C31" s="1017" t="s">
        <v>2244</v>
      </c>
      <c r="D31" s="1070" t="s">
        <v>9334</v>
      </c>
      <c r="E31" s="1071" t="s">
        <v>176</v>
      </c>
      <c r="F31" s="1070" t="s">
        <v>9334</v>
      </c>
      <c r="G31" s="1017" t="s">
        <v>2031</v>
      </c>
      <c r="H31" s="1017" t="s">
        <v>7768</v>
      </c>
      <c r="I31" s="1018" t="s">
        <v>6600</v>
      </c>
      <c r="J31" s="1017"/>
      <c r="K31" s="1016" t="s">
        <v>9335</v>
      </c>
      <c r="L31" s="1017" t="s">
        <v>755</v>
      </c>
      <c r="M31" s="1017" t="s">
        <v>5</v>
      </c>
      <c r="N31" s="1144"/>
      <c r="O31" s="1017"/>
      <c r="P31" s="1072">
        <v>29.424099999999999</v>
      </c>
      <c r="Q31" s="1073">
        <v>-98.493600000000001</v>
      </c>
      <c r="R31" s="1074"/>
      <c r="S31" s="1075">
        <v>24</v>
      </c>
      <c r="T31" s="1017" t="s">
        <v>9215</v>
      </c>
      <c r="U31" s="1017" t="s">
        <v>9334</v>
      </c>
      <c r="V31" s="1017"/>
      <c r="W31" s="1017" t="s">
        <v>1222</v>
      </c>
      <c r="X31" s="1017" t="s">
        <v>170</v>
      </c>
      <c r="Y31" s="1017" t="s">
        <v>5</v>
      </c>
      <c r="Z31" s="1017" t="s">
        <v>7932</v>
      </c>
      <c r="AA31" s="1077">
        <v>45872</v>
      </c>
      <c r="AB31" s="1017" t="s">
        <v>9336</v>
      </c>
      <c r="AC31" s="1026" t="s">
        <v>9339</v>
      </c>
      <c r="AD31" s="1026" t="s">
        <v>9338</v>
      </c>
      <c r="AE31" s="1078"/>
      <c r="AF31" s="1017">
        <f t="shared" si="0"/>
        <v>19</v>
      </c>
      <c r="AG31" s="1017"/>
      <c r="AH31" s="1017"/>
      <c r="AI31" s="1017"/>
      <c r="AJ31" s="1017"/>
    </row>
    <row r="32" spans="1:36" ht="58.75" customHeight="1">
      <c r="A32" s="92">
        <v>5031</v>
      </c>
      <c r="B32" s="47" t="s">
        <v>174</v>
      </c>
      <c r="C32" s="65" t="s">
        <v>2244</v>
      </c>
      <c r="D32" s="65" t="s">
        <v>2421</v>
      </c>
      <c r="E32" s="47" t="s">
        <v>164</v>
      </c>
      <c r="F32" s="65" t="s">
        <v>2421</v>
      </c>
      <c r="G32" s="65" t="s">
        <v>2270</v>
      </c>
      <c r="H32" s="65" t="s">
        <v>2271</v>
      </c>
      <c r="I32" s="65" t="s">
        <v>2422</v>
      </c>
      <c r="J32" s="65" t="s">
        <v>2423</v>
      </c>
      <c r="K32" s="47" t="s">
        <v>2424</v>
      </c>
      <c r="L32" s="65" t="s">
        <v>170</v>
      </c>
      <c r="M32" s="65" t="s">
        <v>5</v>
      </c>
      <c r="N32" s="65">
        <v>92626</v>
      </c>
      <c r="O32" s="65" t="s">
        <v>2425</v>
      </c>
      <c r="P32" s="151">
        <v>33.697463913628098</v>
      </c>
      <c r="Q32" s="152">
        <v>-117.930018258635</v>
      </c>
      <c r="R32" s="126">
        <v>35</v>
      </c>
      <c r="S32" s="126"/>
      <c r="T32" s="92"/>
      <c r="U32" s="65" t="s">
        <v>2421</v>
      </c>
      <c r="V32" s="65" t="s">
        <v>2422</v>
      </c>
      <c r="W32" s="65" t="s">
        <v>2424</v>
      </c>
      <c r="X32" s="65" t="s">
        <v>170</v>
      </c>
      <c r="Y32" s="65" t="s">
        <v>5</v>
      </c>
      <c r="Z32" s="65" t="s">
        <v>172</v>
      </c>
      <c r="AA32" s="119">
        <v>44774</v>
      </c>
      <c r="AB32" s="65" t="s">
        <v>2426</v>
      </c>
      <c r="AC32" s="65" t="s">
        <v>2428</v>
      </c>
      <c r="AD32" s="65" t="s">
        <v>2427</v>
      </c>
      <c r="AE32" s="213" t="s">
        <v>2429</v>
      </c>
      <c r="AF32" s="65">
        <f t="shared" si="0"/>
        <v>10</v>
      </c>
      <c r="AG32" s="65"/>
      <c r="AH32" s="65"/>
      <c r="AI32" s="65"/>
      <c r="AJ32" s="65"/>
    </row>
    <row r="33" spans="1:36" ht="80.25" customHeight="1">
      <c r="A33" s="92">
        <v>5032</v>
      </c>
      <c r="B33" s="1016" t="s">
        <v>174</v>
      </c>
      <c r="C33" s="1017" t="s">
        <v>2244</v>
      </c>
      <c r="D33" s="1017" t="s">
        <v>10006</v>
      </c>
      <c r="E33" s="1016" t="s">
        <v>164</v>
      </c>
      <c r="F33" s="1017" t="s">
        <v>2315</v>
      </c>
      <c r="G33" s="1017" t="s">
        <v>2270</v>
      </c>
      <c r="H33" s="1017" t="s">
        <v>2314</v>
      </c>
      <c r="I33" s="1058" t="s">
        <v>10007</v>
      </c>
      <c r="J33" s="1017" t="s">
        <v>2316</v>
      </c>
      <c r="K33" s="1016" t="s">
        <v>2315</v>
      </c>
      <c r="L33" s="1017" t="s">
        <v>836</v>
      </c>
      <c r="M33" s="1017" t="s">
        <v>5</v>
      </c>
      <c r="N33" s="1017">
        <v>60155</v>
      </c>
      <c r="O33" s="1017" t="s">
        <v>2317</v>
      </c>
      <c r="P33" s="1072">
        <v>41.854976973989999</v>
      </c>
      <c r="Q33" s="1073">
        <v>-87.864274625138805</v>
      </c>
      <c r="R33" s="1074">
        <v>44</v>
      </c>
      <c r="S33" s="1140"/>
      <c r="T33" s="1017"/>
      <c r="U33" s="1017" t="s">
        <v>10008</v>
      </c>
      <c r="V33" s="1058" t="s">
        <v>10007</v>
      </c>
      <c r="W33" s="1017" t="s">
        <v>1488</v>
      </c>
      <c r="X33" s="1017" t="s">
        <v>170</v>
      </c>
      <c r="Y33" s="1017" t="s">
        <v>5</v>
      </c>
      <c r="Z33" s="1017" t="s">
        <v>8379</v>
      </c>
      <c r="AA33" s="1077" t="s">
        <v>10003</v>
      </c>
      <c r="AB33" s="1017" t="s">
        <v>10010</v>
      </c>
      <c r="AC33" s="1017" t="s">
        <v>10009</v>
      </c>
      <c r="AD33" s="1017" t="s">
        <v>2318</v>
      </c>
      <c r="AE33" s="1138" t="s">
        <v>2319</v>
      </c>
      <c r="AF33" s="1017">
        <f t="shared" si="0"/>
        <v>6</v>
      </c>
      <c r="AG33" s="65"/>
      <c r="AH33" s="65"/>
      <c r="AI33" s="65"/>
      <c r="AJ33" s="65"/>
    </row>
    <row r="34" spans="1:36" ht="58">
      <c r="A34" s="92">
        <v>5033</v>
      </c>
      <c r="B34" s="1016" t="s">
        <v>174</v>
      </c>
      <c r="C34" s="1017" t="s">
        <v>2244</v>
      </c>
      <c r="D34" s="1070" t="s">
        <v>9701</v>
      </c>
      <c r="E34" s="1071" t="s">
        <v>164</v>
      </c>
      <c r="F34" s="1026" t="s">
        <v>9702</v>
      </c>
      <c r="G34" s="1017" t="s">
        <v>7769</v>
      </c>
      <c r="H34" s="1017" t="s">
        <v>2271</v>
      </c>
      <c r="I34" s="1070" t="s">
        <v>9703</v>
      </c>
      <c r="J34" s="1017" t="s">
        <v>9704</v>
      </c>
      <c r="K34" s="1016" t="s">
        <v>8906</v>
      </c>
      <c r="L34" s="1017" t="s">
        <v>8902</v>
      </c>
      <c r="M34" s="1017" t="s">
        <v>5</v>
      </c>
      <c r="N34" s="1144" t="s">
        <v>9705</v>
      </c>
      <c r="O34" s="1017" t="s">
        <v>8905</v>
      </c>
      <c r="P34" s="1072">
        <v>44.468200000000003</v>
      </c>
      <c r="Q34" s="1073">
        <v>-73.155500000000004</v>
      </c>
      <c r="R34" s="1074"/>
      <c r="S34" s="1075"/>
      <c r="T34" s="1017"/>
      <c r="U34" s="1070" t="s">
        <v>9701</v>
      </c>
      <c r="V34" s="1017" t="s">
        <v>9703</v>
      </c>
      <c r="W34" s="1017" t="s">
        <v>8906</v>
      </c>
      <c r="X34" s="1017" t="s">
        <v>8902</v>
      </c>
      <c r="Y34" s="1017" t="s">
        <v>5</v>
      </c>
      <c r="Z34" s="1017" t="s">
        <v>7932</v>
      </c>
      <c r="AA34" s="1077">
        <v>45876</v>
      </c>
      <c r="AB34" s="1017" t="s">
        <v>9703</v>
      </c>
      <c r="AC34" s="1026" t="s">
        <v>9706</v>
      </c>
      <c r="AD34" s="1026" t="s">
        <v>10307</v>
      </c>
      <c r="AE34" s="1078"/>
      <c r="AF34" s="1017">
        <f t="shared" ref="AF34:AF65" si="1">IF(LEN(TRIM(AD34))=0,0,LEN(TRIM(AD34))-LEN(SUBSTITUTE(AD34," ",""))+1)</f>
        <v>22</v>
      </c>
      <c r="AG34" s="1017"/>
      <c r="AH34" s="1017"/>
      <c r="AI34" s="1017"/>
      <c r="AJ34" s="1017"/>
    </row>
    <row r="35" spans="1:36" s="384" customFormat="1" ht="87">
      <c r="A35" s="92">
        <v>5034</v>
      </c>
      <c r="B35" s="47" t="s">
        <v>174</v>
      </c>
      <c r="C35" s="65" t="s">
        <v>2244</v>
      </c>
      <c r="D35" s="100" t="s">
        <v>2430</v>
      </c>
      <c r="E35" s="99" t="s">
        <v>164</v>
      </c>
      <c r="F35" s="65" t="s">
        <v>2430</v>
      </c>
      <c r="G35" s="65" t="s">
        <v>2270</v>
      </c>
      <c r="H35" s="65" t="s">
        <v>2431</v>
      </c>
      <c r="I35" s="100" t="s">
        <v>2432</v>
      </c>
      <c r="J35" s="1" t="s">
        <v>2433</v>
      </c>
      <c r="K35" s="47" t="s">
        <v>1911</v>
      </c>
      <c r="L35" s="65" t="s">
        <v>170</v>
      </c>
      <c r="M35" s="65" t="s">
        <v>5</v>
      </c>
      <c r="N35" s="65">
        <v>95838</v>
      </c>
      <c r="O35" s="65" t="s">
        <v>2434</v>
      </c>
      <c r="P35" s="151">
        <v>38.639532034072197</v>
      </c>
      <c r="Q35" s="152">
        <v>-121.45951511925099</v>
      </c>
      <c r="R35" s="126">
        <v>22</v>
      </c>
      <c r="S35" s="153"/>
      <c r="T35" s="65"/>
      <c r="U35" s="65" t="s">
        <v>2430</v>
      </c>
      <c r="V35" s="65" t="s">
        <v>2432</v>
      </c>
      <c r="W35" s="65" t="s">
        <v>1911</v>
      </c>
      <c r="X35" s="65" t="s">
        <v>170</v>
      </c>
      <c r="Y35" s="65" t="s">
        <v>5</v>
      </c>
      <c r="Z35" s="65" t="s">
        <v>760</v>
      </c>
      <c r="AA35" s="119">
        <v>45336</v>
      </c>
      <c r="AB35" s="395" t="s">
        <v>2432</v>
      </c>
      <c r="AC35" s="65"/>
      <c r="AD35" s="409" t="s">
        <v>2436</v>
      </c>
      <c r="AE35" s="390"/>
      <c r="AF35" s="65">
        <f t="shared" si="1"/>
        <v>29</v>
      </c>
      <c r="AG35" s="65"/>
      <c r="AH35" s="65"/>
      <c r="AI35" s="65"/>
      <c r="AJ35" s="65"/>
    </row>
    <row r="36" spans="1:36" ht="116">
      <c r="A36" s="92">
        <v>5035</v>
      </c>
      <c r="B36" s="368" t="s">
        <v>174</v>
      </c>
      <c r="C36" s="366" t="s">
        <v>2244</v>
      </c>
      <c r="D36" s="366" t="s">
        <v>2437</v>
      </c>
      <c r="E36" s="368" t="s">
        <v>164</v>
      </c>
      <c r="F36" s="366" t="s">
        <v>2437</v>
      </c>
      <c r="G36" s="366" t="s">
        <v>2270</v>
      </c>
      <c r="H36" s="366" t="s">
        <v>2271</v>
      </c>
      <c r="I36" s="366" t="s">
        <v>2438</v>
      </c>
      <c r="J36" s="366" t="s">
        <v>2439</v>
      </c>
      <c r="K36" s="368" t="s">
        <v>2440</v>
      </c>
      <c r="L36" s="366" t="s">
        <v>987</v>
      </c>
      <c r="M36" s="366" t="s">
        <v>5</v>
      </c>
      <c r="N36" s="366">
        <v>53511</v>
      </c>
      <c r="O36" s="366" t="s">
        <v>2441</v>
      </c>
      <c r="P36" s="240">
        <v>42.503143726984902</v>
      </c>
      <c r="Q36" s="164">
        <v>-89.035219618753302</v>
      </c>
      <c r="R36" s="240">
        <v>12</v>
      </c>
      <c r="S36" s="240"/>
      <c r="T36" s="366"/>
      <c r="U36" s="366" t="s">
        <v>2437</v>
      </c>
      <c r="V36" s="366" t="s">
        <v>2438</v>
      </c>
      <c r="W36" s="366" t="s">
        <v>2442</v>
      </c>
      <c r="X36" s="366" t="s">
        <v>987</v>
      </c>
      <c r="Y36" s="366" t="s">
        <v>5</v>
      </c>
      <c r="Z36" s="366" t="s">
        <v>647</v>
      </c>
      <c r="AA36" s="369">
        <v>44774</v>
      </c>
      <c r="AB36" s="366" t="s">
        <v>2443</v>
      </c>
      <c r="AC36" s="366" t="s">
        <v>2445</v>
      </c>
      <c r="AD36" s="65" t="s">
        <v>2444</v>
      </c>
      <c r="AE36" s="213" t="s">
        <v>2446</v>
      </c>
      <c r="AF36" s="65">
        <f t="shared" si="1"/>
        <v>11</v>
      </c>
      <c r="AG36" s="65"/>
      <c r="AH36" s="65"/>
      <c r="AI36" s="65"/>
      <c r="AJ36" s="65"/>
    </row>
    <row r="37" spans="1:36" ht="43.5">
      <c r="A37" s="92">
        <v>5036</v>
      </c>
      <c r="B37" s="47" t="s">
        <v>174</v>
      </c>
      <c r="C37" s="65" t="s">
        <v>2244</v>
      </c>
      <c r="D37" s="65" t="s">
        <v>1574</v>
      </c>
      <c r="E37" s="47" t="s">
        <v>176</v>
      </c>
      <c r="F37" s="65" t="s">
        <v>1574</v>
      </c>
      <c r="G37" s="65" t="s">
        <v>2270</v>
      </c>
      <c r="H37" s="65" t="s">
        <v>2271</v>
      </c>
      <c r="I37" s="65" t="s">
        <v>1575</v>
      </c>
      <c r="J37" s="65" t="s">
        <v>1576</v>
      </c>
      <c r="K37" s="47" t="s">
        <v>1577</v>
      </c>
      <c r="L37" s="65" t="s">
        <v>149</v>
      </c>
      <c r="M37" s="65" t="s">
        <v>6</v>
      </c>
      <c r="N37" s="65" t="s">
        <v>1578</v>
      </c>
      <c r="O37" s="65" t="s">
        <v>1579</v>
      </c>
      <c r="P37" s="151">
        <v>45.556091015749701</v>
      </c>
      <c r="Q37" s="152">
        <v>-73.425185844494905</v>
      </c>
      <c r="R37" s="335">
        <v>228</v>
      </c>
      <c r="S37" s="335"/>
      <c r="T37" s="65"/>
      <c r="U37" s="65" t="s">
        <v>1574</v>
      </c>
      <c r="V37" s="65" t="s">
        <v>1575</v>
      </c>
      <c r="W37" s="65" t="s">
        <v>1577</v>
      </c>
      <c r="X37" s="65" t="s">
        <v>149</v>
      </c>
      <c r="Y37" s="65" t="s">
        <v>6</v>
      </c>
      <c r="Z37" s="65" t="s">
        <v>172</v>
      </c>
      <c r="AA37" s="119">
        <v>44414</v>
      </c>
      <c r="AB37" s="65" t="s">
        <v>2447</v>
      </c>
      <c r="AC37" s="65"/>
      <c r="AD37" s="65" t="s">
        <v>2448</v>
      </c>
      <c r="AE37" s="213" t="s">
        <v>1575</v>
      </c>
      <c r="AF37" s="65">
        <f t="shared" si="1"/>
        <v>11</v>
      </c>
      <c r="AG37" s="65"/>
      <c r="AH37" s="65"/>
      <c r="AI37" s="65"/>
      <c r="AJ37" s="65"/>
    </row>
    <row r="38" spans="1:36" ht="116">
      <c r="A38" s="92">
        <v>5037</v>
      </c>
      <c r="B38" s="1028" t="s">
        <v>9759</v>
      </c>
      <c r="C38" s="1029" t="s">
        <v>2244</v>
      </c>
      <c r="D38" s="1029" t="s">
        <v>2449</v>
      </c>
      <c r="E38" s="1028" t="s">
        <v>164</v>
      </c>
      <c r="F38" s="1029" t="s">
        <v>2450</v>
      </c>
      <c r="G38" s="1029" t="s">
        <v>2270</v>
      </c>
      <c r="H38" s="1029" t="s">
        <v>2271</v>
      </c>
      <c r="I38" s="1203" t="s">
        <v>2451</v>
      </c>
      <c r="J38" s="1029" t="s">
        <v>2452</v>
      </c>
      <c r="K38" s="1028" t="s">
        <v>1586</v>
      </c>
      <c r="L38" s="1029" t="s">
        <v>878</v>
      </c>
      <c r="M38" s="1029" t="s">
        <v>5</v>
      </c>
      <c r="N38" s="1029">
        <v>42740</v>
      </c>
      <c r="O38" s="1029" t="s">
        <v>1587</v>
      </c>
      <c r="P38" s="1236">
        <v>37.6</v>
      </c>
      <c r="Q38" s="1272">
        <v>-85.9</v>
      </c>
      <c r="R38" s="1238" t="s">
        <v>8740</v>
      </c>
      <c r="S38" s="1267">
        <v>20</v>
      </c>
      <c r="T38" s="1029" t="s">
        <v>1595</v>
      </c>
      <c r="U38" s="1029" t="s">
        <v>1588</v>
      </c>
      <c r="V38" s="1203" t="s">
        <v>1584</v>
      </c>
      <c r="W38" s="1029" t="s">
        <v>1589</v>
      </c>
      <c r="X38" s="1029" t="s">
        <v>1179</v>
      </c>
      <c r="Y38" s="1029" t="s">
        <v>1590</v>
      </c>
      <c r="Z38" s="1029" t="s">
        <v>8379</v>
      </c>
      <c r="AA38" s="1240" t="s">
        <v>10017</v>
      </c>
      <c r="AB38" s="1202" t="s">
        <v>10019</v>
      </c>
      <c r="AC38" s="1029" t="s">
        <v>11177</v>
      </c>
      <c r="AD38" s="1029" t="s">
        <v>10301</v>
      </c>
      <c r="AE38" s="1199" t="s">
        <v>2453</v>
      </c>
      <c r="AF38" s="1029">
        <f t="shared" si="1"/>
        <v>12</v>
      </c>
      <c r="AG38" s="65"/>
      <c r="AH38" s="65"/>
      <c r="AI38" s="65"/>
      <c r="AJ38" s="65"/>
    </row>
    <row r="39" spans="1:36" ht="84.5" customHeight="1">
      <c r="A39" s="92">
        <v>5038</v>
      </c>
      <c r="B39" s="1016" t="s">
        <v>392</v>
      </c>
      <c r="C39" s="1018" t="s">
        <v>2244</v>
      </c>
      <c r="D39" s="1017" t="s">
        <v>1596</v>
      </c>
      <c r="E39" s="1016" t="s">
        <v>164</v>
      </c>
      <c r="F39" s="1017" t="s">
        <v>1597</v>
      </c>
      <c r="G39" s="1017" t="s">
        <v>7769</v>
      </c>
      <c r="H39" s="1017" t="s">
        <v>2271</v>
      </c>
      <c r="I39" s="1559" t="s">
        <v>1598</v>
      </c>
      <c r="J39" s="1017" t="s">
        <v>1599</v>
      </c>
      <c r="K39" s="1017" t="s">
        <v>1600</v>
      </c>
      <c r="L39" s="1017" t="s">
        <v>1600</v>
      </c>
      <c r="M39" s="1017" t="s">
        <v>957</v>
      </c>
      <c r="N39" s="1189" t="s">
        <v>1601</v>
      </c>
      <c r="O39" s="1190" t="s">
        <v>1602</v>
      </c>
      <c r="P39" s="1060">
        <v>22.462813418990599</v>
      </c>
      <c r="Q39" s="1060">
        <v>-100.870698010767</v>
      </c>
      <c r="R39" s="1136" t="s">
        <v>8696</v>
      </c>
      <c r="S39" s="1185">
        <v>8.75</v>
      </c>
      <c r="T39" s="1181" t="s">
        <v>822</v>
      </c>
      <c r="U39" s="1017" t="s">
        <v>1603</v>
      </c>
      <c r="V39" s="1161" t="s">
        <v>1604</v>
      </c>
      <c r="W39" s="1017" t="s">
        <v>1605</v>
      </c>
      <c r="X39" s="1017" t="s">
        <v>1606</v>
      </c>
      <c r="Y39" s="1077" t="s">
        <v>907</v>
      </c>
      <c r="Z39" s="1016" t="s">
        <v>8379</v>
      </c>
      <c r="AA39" s="1025" t="s">
        <v>9767</v>
      </c>
      <c r="AB39" s="1026" t="s">
        <v>9769</v>
      </c>
      <c r="AC39" s="1017" t="s">
        <v>11191</v>
      </c>
      <c r="AD39" s="1018" t="s">
        <v>10309</v>
      </c>
      <c r="AE39" s="1138" t="s">
        <v>1607</v>
      </c>
      <c r="AF39" s="1083">
        <f t="shared" si="1"/>
        <v>30</v>
      </c>
      <c r="AG39" s="1017"/>
      <c r="AH39" s="1017"/>
      <c r="AI39" s="1017"/>
      <c r="AJ39" s="1017"/>
    </row>
    <row r="40" spans="1:36" ht="130.5">
      <c r="A40" s="92">
        <v>5039</v>
      </c>
      <c r="B40" s="1016" t="s">
        <v>392</v>
      </c>
      <c r="C40" s="1017" t="s">
        <v>2244</v>
      </c>
      <c r="D40" s="1017" t="s">
        <v>2457</v>
      </c>
      <c r="E40" s="1016" t="s">
        <v>164</v>
      </c>
      <c r="F40" s="1017" t="s">
        <v>2458</v>
      </c>
      <c r="G40" s="1017" t="s">
        <v>2270</v>
      </c>
      <c r="H40" s="1017" t="s">
        <v>2271</v>
      </c>
      <c r="I40" s="1017" t="s">
        <v>2459</v>
      </c>
      <c r="J40" s="1017"/>
      <c r="K40" s="1016" t="s">
        <v>10020</v>
      </c>
      <c r="L40" s="1017" t="s">
        <v>786</v>
      </c>
      <c r="M40" s="1017" t="s">
        <v>5</v>
      </c>
      <c r="N40" s="1017">
        <v>29651</v>
      </c>
      <c r="O40" s="1017" t="s">
        <v>2460</v>
      </c>
      <c r="P40" s="1072">
        <v>34.8946479772789</v>
      </c>
      <c r="Q40" s="1073">
        <v>-82.180365673943697</v>
      </c>
      <c r="R40" s="1074">
        <v>120</v>
      </c>
      <c r="S40" s="1140">
        <v>22500</v>
      </c>
      <c r="T40" s="1273" t="s">
        <v>2461</v>
      </c>
      <c r="U40" s="1017" t="s">
        <v>1603</v>
      </c>
      <c r="V40" s="1017" t="s">
        <v>2462</v>
      </c>
      <c r="W40" s="1017" t="s">
        <v>1605</v>
      </c>
      <c r="X40" s="1017" t="s">
        <v>1606</v>
      </c>
      <c r="Y40" s="1017" t="s">
        <v>907</v>
      </c>
      <c r="Z40" s="1017" t="s">
        <v>9752</v>
      </c>
      <c r="AA40" s="1077" t="s">
        <v>10002</v>
      </c>
      <c r="AB40" s="1017" t="s">
        <v>10021</v>
      </c>
      <c r="AC40" s="1017" t="s">
        <v>11190</v>
      </c>
      <c r="AD40" s="1274" t="s">
        <v>2463</v>
      </c>
      <c r="AE40" s="1138" t="s">
        <v>2459</v>
      </c>
      <c r="AF40" s="1017">
        <f t="shared" si="1"/>
        <v>24</v>
      </c>
      <c r="AG40" s="65"/>
      <c r="AH40" s="65"/>
      <c r="AI40" s="65"/>
      <c r="AJ40" s="65"/>
    </row>
    <row r="41" spans="1:36" ht="58">
      <c r="A41" s="92">
        <v>5040</v>
      </c>
      <c r="B41" s="1016" t="s">
        <v>174</v>
      </c>
      <c r="C41" s="1018" t="s">
        <v>2244</v>
      </c>
      <c r="D41" s="1017" t="s">
        <v>1608</v>
      </c>
      <c r="E41" s="1016" t="s">
        <v>164</v>
      </c>
      <c r="F41" s="1017" t="s">
        <v>1609</v>
      </c>
      <c r="G41" s="1017" t="s">
        <v>7769</v>
      </c>
      <c r="H41" s="1017" t="s">
        <v>2271</v>
      </c>
      <c r="I41" s="1188" t="s">
        <v>1610</v>
      </c>
      <c r="J41" s="1017" t="s">
        <v>1611</v>
      </c>
      <c r="K41" s="1017" t="s">
        <v>1612</v>
      </c>
      <c r="L41" s="1017" t="s">
        <v>1613</v>
      </c>
      <c r="M41" s="1017" t="s">
        <v>5</v>
      </c>
      <c r="N41" s="1189" t="s">
        <v>1614</v>
      </c>
      <c r="O41" s="1190" t="s">
        <v>1615</v>
      </c>
      <c r="P41" s="1060">
        <v>36.895567189474903</v>
      </c>
      <c r="Q41" s="1060">
        <v>-76.191424753963304</v>
      </c>
      <c r="R41" s="1136">
        <v>100</v>
      </c>
      <c r="S41" s="1135">
        <v>2</v>
      </c>
      <c r="T41" s="1181" t="s">
        <v>822</v>
      </c>
      <c r="U41" s="1017" t="s">
        <v>1616</v>
      </c>
      <c r="V41" s="1161" t="s">
        <v>1617</v>
      </c>
      <c r="W41" s="1017" t="s">
        <v>1618</v>
      </c>
      <c r="X41" s="1017" t="s">
        <v>1606</v>
      </c>
      <c r="Y41" s="1077" t="s">
        <v>907</v>
      </c>
      <c r="Z41" s="1016" t="s">
        <v>8379</v>
      </c>
      <c r="AA41" s="1025" t="s">
        <v>9767</v>
      </c>
      <c r="AB41" s="1017" t="s">
        <v>9768</v>
      </c>
      <c r="AC41" s="1017"/>
      <c r="AD41" s="1322" t="s">
        <v>1619</v>
      </c>
      <c r="AE41" s="1138" t="s">
        <v>1610</v>
      </c>
      <c r="AF41" s="1083">
        <f t="shared" si="1"/>
        <v>22</v>
      </c>
      <c r="AG41" s="1017"/>
      <c r="AH41" s="1017"/>
      <c r="AI41" s="1017"/>
      <c r="AJ41" s="1017"/>
    </row>
    <row r="42" spans="1:36" ht="72.5">
      <c r="A42" s="92">
        <v>5041</v>
      </c>
      <c r="B42" s="1016" t="s">
        <v>174</v>
      </c>
      <c r="C42" s="1017" t="s">
        <v>2244</v>
      </c>
      <c r="D42" s="1070" t="s">
        <v>10024</v>
      </c>
      <c r="E42" s="1071" t="s">
        <v>164</v>
      </c>
      <c r="F42" s="1017" t="s">
        <v>10023</v>
      </c>
      <c r="G42" s="1017" t="s">
        <v>2031</v>
      </c>
      <c r="H42" s="1026" t="s">
        <v>10025</v>
      </c>
      <c r="I42" s="1070" t="s">
        <v>10026</v>
      </c>
      <c r="J42" s="1017" t="s">
        <v>10027</v>
      </c>
      <c r="K42" s="1016" t="s">
        <v>1971</v>
      </c>
      <c r="L42" s="1016" t="s">
        <v>214</v>
      </c>
      <c r="M42" s="1017" t="s">
        <v>6</v>
      </c>
      <c r="N42" s="1017" t="s">
        <v>10028</v>
      </c>
      <c r="O42" s="1017"/>
      <c r="P42" s="1072">
        <v>42.2789</v>
      </c>
      <c r="Q42" s="1072">
        <v>-82.899600000000007</v>
      </c>
      <c r="R42" s="1135">
        <v>100</v>
      </c>
      <c r="S42" s="1136"/>
      <c r="T42" s="1181"/>
      <c r="U42" s="1017" t="s">
        <v>10029</v>
      </c>
      <c r="V42" s="1017" t="s">
        <v>10030</v>
      </c>
      <c r="W42" s="1058" t="s">
        <v>10031</v>
      </c>
      <c r="X42" s="1017"/>
      <c r="Y42" s="1077" t="s">
        <v>4332</v>
      </c>
      <c r="Z42" s="1017" t="s">
        <v>7932</v>
      </c>
      <c r="AA42" s="1077">
        <v>45918</v>
      </c>
      <c r="AB42" s="1017" t="s">
        <v>10033</v>
      </c>
      <c r="AC42" s="1017"/>
      <c r="AD42" s="1322" t="s">
        <v>10032</v>
      </c>
      <c r="AE42" s="1078"/>
      <c r="AF42" s="1017">
        <f t="shared" si="1"/>
        <v>30</v>
      </c>
      <c r="AG42" s="1017"/>
      <c r="AH42" s="1017"/>
      <c r="AI42" s="1017"/>
      <c r="AJ42" s="1017"/>
    </row>
    <row r="43" spans="1:36" ht="87">
      <c r="A43" s="92">
        <v>5042</v>
      </c>
      <c r="B43" s="1016" t="s">
        <v>174</v>
      </c>
      <c r="C43" s="1017" t="s">
        <v>2244</v>
      </c>
      <c r="D43" s="1070" t="s">
        <v>11332</v>
      </c>
      <c r="E43" s="1071" t="s">
        <v>164</v>
      </c>
      <c r="F43" s="1058" t="s">
        <v>11333</v>
      </c>
      <c r="G43" s="1017" t="s">
        <v>2270</v>
      </c>
      <c r="H43" s="1017" t="s">
        <v>2314</v>
      </c>
      <c r="I43" s="1430" t="s">
        <v>11334</v>
      </c>
      <c r="J43" s="1058" t="s">
        <v>11335</v>
      </c>
      <c r="K43" s="1016" t="s">
        <v>11336</v>
      </c>
      <c r="L43" s="1017" t="s">
        <v>786</v>
      </c>
      <c r="M43" s="1017" t="s">
        <v>5</v>
      </c>
      <c r="N43" s="1017">
        <v>29678</v>
      </c>
      <c r="O43" s="1017" t="s">
        <v>11337</v>
      </c>
      <c r="P43" s="1072">
        <v>34.664099999999998</v>
      </c>
      <c r="Q43" s="1072">
        <v>-82.975399999999993</v>
      </c>
      <c r="R43" s="1074">
        <v>122</v>
      </c>
      <c r="S43" s="1136">
        <v>3</v>
      </c>
      <c r="T43" s="1146" t="s">
        <v>1595</v>
      </c>
      <c r="U43" s="1026" t="s">
        <v>11341</v>
      </c>
      <c r="V43" s="1017" t="s">
        <v>11342</v>
      </c>
      <c r="W43" s="1017" t="s">
        <v>2061</v>
      </c>
      <c r="X43" s="1017" t="s">
        <v>436</v>
      </c>
      <c r="Y43" s="1017" t="s">
        <v>5</v>
      </c>
      <c r="Z43" s="1017" t="s">
        <v>7932</v>
      </c>
      <c r="AA43" s="1077">
        <v>46097</v>
      </c>
      <c r="AB43" s="1077" t="s">
        <v>11338</v>
      </c>
      <c r="AC43" s="1017" t="s">
        <v>11339</v>
      </c>
      <c r="AD43" s="1026" t="s">
        <v>11370</v>
      </c>
      <c r="AE43" s="1078"/>
      <c r="AF43" s="1017">
        <f t="shared" si="1"/>
        <v>11</v>
      </c>
      <c r="AG43" s="1017"/>
      <c r="AH43" s="1017"/>
      <c r="AI43" s="1017"/>
      <c r="AJ43" s="1017"/>
    </row>
    <row r="44" spans="1:36" ht="72.5">
      <c r="A44" s="92">
        <v>5043</v>
      </c>
      <c r="B44" s="1016" t="s">
        <v>174</v>
      </c>
      <c r="C44" s="1017" t="s">
        <v>2244</v>
      </c>
      <c r="D44" s="1070" t="s">
        <v>10771</v>
      </c>
      <c r="E44" s="1071" t="s">
        <v>164</v>
      </c>
      <c r="F44" s="1058" t="s">
        <v>10772</v>
      </c>
      <c r="G44" s="1017" t="s">
        <v>10759</v>
      </c>
      <c r="H44" s="1017" t="s">
        <v>10760</v>
      </c>
      <c r="I44" s="1430" t="s">
        <v>10773</v>
      </c>
      <c r="J44" s="1017" t="s">
        <v>10774</v>
      </c>
      <c r="K44" s="1016" t="s">
        <v>4072</v>
      </c>
      <c r="L44" s="1017" t="s">
        <v>170</v>
      </c>
      <c r="M44" s="1017" t="s">
        <v>5</v>
      </c>
      <c r="N44" s="1144" t="s">
        <v>10775</v>
      </c>
      <c r="O44" s="1017" t="s">
        <v>10776</v>
      </c>
      <c r="P44" s="1072">
        <v>37.700099999999999</v>
      </c>
      <c r="Q44" s="1073">
        <v>-121.89449999999999</v>
      </c>
      <c r="R44" s="1074"/>
      <c r="S44" s="1136"/>
      <c r="T44" s="1146"/>
      <c r="U44" s="1058" t="s">
        <v>10778</v>
      </c>
      <c r="V44" s="1078" t="s">
        <v>10773</v>
      </c>
      <c r="W44" s="1017" t="s">
        <v>4072</v>
      </c>
      <c r="X44" s="1017" t="s">
        <v>170</v>
      </c>
      <c r="Y44" s="1017" t="s">
        <v>5</v>
      </c>
      <c r="Z44" s="1017" t="s">
        <v>7932</v>
      </c>
      <c r="AA44" s="1077">
        <v>46063</v>
      </c>
      <c r="AB44" s="1077" t="s">
        <v>10777</v>
      </c>
      <c r="AC44" s="1017"/>
      <c r="AD44" s="1026" t="s">
        <v>10779</v>
      </c>
      <c r="AE44" s="1078"/>
      <c r="AF44" s="1017">
        <f t="shared" si="1"/>
        <v>23</v>
      </c>
      <c r="AG44" s="1017"/>
      <c r="AH44" s="1017"/>
      <c r="AI44" s="1017"/>
      <c r="AJ44" s="1017"/>
    </row>
    <row r="45" spans="1:36" ht="87.75" customHeight="1">
      <c r="A45" s="92">
        <v>5044</v>
      </c>
      <c r="B45" s="47" t="s">
        <v>174</v>
      </c>
      <c r="C45" s="65" t="s">
        <v>2244</v>
      </c>
      <c r="D45" s="65" t="s">
        <v>2464</v>
      </c>
      <c r="E45" s="47" t="s">
        <v>164</v>
      </c>
      <c r="F45" s="65" t="s">
        <v>2464</v>
      </c>
      <c r="G45" s="65" t="s">
        <v>2270</v>
      </c>
      <c r="H45" s="65" t="s">
        <v>2271</v>
      </c>
      <c r="I45" s="65" t="s">
        <v>2465</v>
      </c>
      <c r="J45" s="65" t="s">
        <v>2466</v>
      </c>
      <c r="K45" s="47" t="s">
        <v>2467</v>
      </c>
      <c r="L45" s="65" t="s">
        <v>1418</v>
      </c>
      <c r="M45" s="65" t="s">
        <v>5</v>
      </c>
      <c r="N45" s="65">
        <v>34243</v>
      </c>
      <c r="O45" s="65" t="s">
        <v>2468</v>
      </c>
      <c r="P45" s="151">
        <v>27.4174068288131</v>
      </c>
      <c r="Q45" s="152">
        <v>-82.545678987562297</v>
      </c>
      <c r="R45" s="126">
        <v>15</v>
      </c>
      <c r="S45" s="334"/>
      <c r="T45" s="239"/>
      <c r="U45" s="65" t="s">
        <v>2469</v>
      </c>
      <c r="V45" s="65" t="s">
        <v>2465</v>
      </c>
      <c r="W45" s="65" t="s">
        <v>2467</v>
      </c>
      <c r="X45" s="65" t="s">
        <v>1418</v>
      </c>
      <c r="Y45" s="65" t="s">
        <v>5</v>
      </c>
      <c r="Z45" s="65" t="s">
        <v>172</v>
      </c>
      <c r="AA45" s="119">
        <v>44781</v>
      </c>
      <c r="AB45" s="65" t="s">
        <v>2470</v>
      </c>
      <c r="AC45" s="65" t="s">
        <v>2472</v>
      </c>
      <c r="AD45" s="65" t="s">
        <v>2471</v>
      </c>
      <c r="AE45" s="65" t="s">
        <v>2473</v>
      </c>
      <c r="AF45" s="65">
        <f t="shared" si="1"/>
        <v>10</v>
      </c>
      <c r="AG45" s="65"/>
      <c r="AH45" s="65"/>
      <c r="AI45" s="65"/>
      <c r="AJ45" s="65"/>
    </row>
    <row r="46" spans="1:36" ht="102" customHeight="1">
      <c r="A46" s="92">
        <v>5045</v>
      </c>
      <c r="B46" s="1016" t="s">
        <v>174</v>
      </c>
      <c r="C46" s="1017" t="s">
        <v>2244</v>
      </c>
      <c r="D46" s="1058" t="s">
        <v>11314</v>
      </c>
      <c r="E46" s="1071" t="s">
        <v>176</v>
      </c>
      <c r="F46" s="1058" t="s">
        <v>11314</v>
      </c>
      <c r="G46" s="1017" t="s">
        <v>6488</v>
      </c>
      <c r="H46" s="1026" t="s">
        <v>11315</v>
      </c>
      <c r="I46" s="1430" t="s">
        <v>11316</v>
      </c>
      <c r="J46" s="1058" t="s">
        <v>11317</v>
      </c>
      <c r="K46" s="1016" t="s">
        <v>11318</v>
      </c>
      <c r="L46" s="1017" t="s">
        <v>808</v>
      </c>
      <c r="M46" s="1017" t="s">
        <v>5</v>
      </c>
      <c r="N46" s="1017">
        <v>11725</v>
      </c>
      <c r="O46" s="1017" t="s">
        <v>11319</v>
      </c>
      <c r="P46" s="1072">
        <v>40.828200000000002</v>
      </c>
      <c r="Q46" s="1072">
        <v>-73.284700000000001</v>
      </c>
      <c r="R46" s="1074">
        <v>280</v>
      </c>
      <c r="S46" s="1136"/>
      <c r="T46" s="1146"/>
      <c r="U46" s="1017" t="s">
        <v>2325</v>
      </c>
      <c r="V46" s="1017" t="s">
        <v>1521</v>
      </c>
      <c r="W46" s="1017" t="s">
        <v>1522</v>
      </c>
      <c r="X46" s="1016" t="s">
        <v>1300</v>
      </c>
      <c r="Y46" s="1016" t="s">
        <v>5</v>
      </c>
      <c r="Z46" s="1017" t="s">
        <v>7932</v>
      </c>
      <c r="AA46" s="1077">
        <v>46097</v>
      </c>
      <c r="AB46" s="1077" t="s">
        <v>11320</v>
      </c>
      <c r="AC46" s="1017" t="s">
        <v>11322</v>
      </c>
      <c r="AD46" s="1026" t="s">
        <v>11321</v>
      </c>
      <c r="AE46" s="1078"/>
      <c r="AF46" s="1017">
        <f t="shared" si="1"/>
        <v>22</v>
      </c>
      <c r="AG46" s="1017" t="s">
        <v>11323</v>
      </c>
      <c r="AH46" s="1026" t="s">
        <v>11324</v>
      </c>
      <c r="AI46" s="1017" t="s">
        <v>11325</v>
      </c>
      <c r="AJ46" s="1017"/>
    </row>
    <row r="47" spans="1:36" ht="101.5">
      <c r="A47" s="92">
        <v>5046</v>
      </c>
      <c r="B47" s="1028" t="s">
        <v>9759</v>
      </c>
      <c r="C47" s="1029" t="s">
        <v>2244</v>
      </c>
      <c r="D47" s="1029" t="s">
        <v>1620</v>
      </c>
      <c r="E47" s="1028" t="s">
        <v>164</v>
      </c>
      <c r="F47" s="1029" t="s">
        <v>1620</v>
      </c>
      <c r="G47" s="1029" t="s">
        <v>2270</v>
      </c>
      <c r="H47" s="1029" t="s">
        <v>2271</v>
      </c>
      <c r="I47" s="1037" t="s">
        <v>2474</v>
      </c>
      <c r="J47" s="1029" t="s">
        <v>1622</v>
      </c>
      <c r="K47" s="1028" t="s">
        <v>477</v>
      </c>
      <c r="L47" s="1029" t="s">
        <v>149</v>
      </c>
      <c r="M47" s="1029" t="s">
        <v>6</v>
      </c>
      <c r="N47" s="1029" t="s">
        <v>1623</v>
      </c>
      <c r="O47" s="1029" t="s">
        <v>1624</v>
      </c>
      <c r="P47" s="1236">
        <v>45.62</v>
      </c>
      <c r="Q47" s="1272">
        <v>-73.5</v>
      </c>
      <c r="R47" s="1238" t="s">
        <v>1587</v>
      </c>
      <c r="S47" s="1267">
        <v>60</v>
      </c>
      <c r="T47" s="1029" t="s">
        <v>1595</v>
      </c>
      <c r="U47" s="1029" t="s">
        <v>1620</v>
      </c>
      <c r="V47" s="1203" t="s">
        <v>2474</v>
      </c>
      <c r="W47" s="1029" t="s">
        <v>1625</v>
      </c>
      <c r="X47" s="1029" t="s">
        <v>1626</v>
      </c>
      <c r="Y47" s="1029" t="s">
        <v>311</v>
      </c>
      <c r="Z47" s="1029" t="s">
        <v>9771</v>
      </c>
      <c r="AA47" s="1240" t="s">
        <v>9978</v>
      </c>
      <c r="AB47" s="1202" t="s">
        <v>10022</v>
      </c>
      <c r="AC47" s="1029" t="s">
        <v>1587</v>
      </c>
      <c r="AD47" s="1275" t="s">
        <v>1627</v>
      </c>
      <c r="AE47" s="1029" t="s">
        <v>1628</v>
      </c>
      <c r="AF47" s="1029">
        <f t="shared" si="1"/>
        <v>28</v>
      </c>
      <c r="AG47" s="65"/>
      <c r="AH47" s="65"/>
      <c r="AI47" s="65"/>
      <c r="AJ47" s="65"/>
    </row>
    <row r="48" spans="1:36" ht="72.5">
      <c r="A48" s="92">
        <v>5047</v>
      </c>
      <c r="B48" s="1016" t="s">
        <v>174</v>
      </c>
      <c r="C48" s="1017" t="s">
        <v>2244</v>
      </c>
      <c r="D48" s="1070" t="s">
        <v>10034</v>
      </c>
      <c r="E48" s="1071" t="s">
        <v>164</v>
      </c>
      <c r="F48" s="1017" t="s">
        <v>10034</v>
      </c>
      <c r="G48" s="1017" t="s">
        <v>2031</v>
      </c>
      <c r="H48" s="1026" t="s">
        <v>10035</v>
      </c>
      <c r="I48" s="1070" t="s">
        <v>10036</v>
      </c>
      <c r="J48" s="1017" t="s">
        <v>10037</v>
      </c>
      <c r="K48" s="1016" t="s">
        <v>10038</v>
      </c>
      <c r="L48" s="1016" t="s">
        <v>2352</v>
      </c>
      <c r="M48" s="1016" t="s">
        <v>5</v>
      </c>
      <c r="N48" s="1017" t="s">
        <v>10039</v>
      </c>
      <c r="O48" s="1017" t="s">
        <v>10040</v>
      </c>
      <c r="P48" s="1072">
        <v>41.701099999999997</v>
      </c>
      <c r="Q48" s="1072">
        <v>-71.956599999999995</v>
      </c>
      <c r="R48" s="1135"/>
      <c r="S48" s="1136"/>
      <c r="T48" s="1181"/>
      <c r="U48" s="1017" t="s">
        <v>10034</v>
      </c>
      <c r="V48" s="1017" t="s">
        <v>10036</v>
      </c>
      <c r="W48" s="1017" t="s">
        <v>10038</v>
      </c>
      <c r="X48" s="1017" t="s">
        <v>2352</v>
      </c>
      <c r="Y48" s="1077" t="s">
        <v>5</v>
      </c>
      <c r="Z48" s="1017" t="s">
        <v>7932</v>
      </c>
      <c r="AA48" s="1077">
        <v>45918</v>
      </c>
      <c r="AB48" s="1017" t="s">
        <v>10041</v>
      </c>
      <c r="AC48" s="1017"/>
      <c r="AD48" s="1026" t="s">
        <v>10042</v>
      </c>
      <c r="AE48" s="1078"/>
      <c r="AF48" s="1017">
        <f t="shared" si="1"/>
        <v>26</v>
      </c>
      <c r="AG48" s="1017"/>
      <c r="AH48" s="1017"/>
      <c r="AI48" s="1017"/>
      <c r="AJ48" s="1017"/>
    </row>
    <row r="49" spans="1:36" ht="72.5">
      <c r="A49" s="92">
        <v>5048</v>
      </c>
      <c r="B49" s="47" t="s">
        <v>174</v>
      </c>
      <c r="C49" s="65" t="s">
        <v>2244</v>
      </c>
      <c r="D49" s="100" t="s">
        <v>8000</v>
      </c>
      <c r="E49" s="99" t="s">
        <v>176</v>
      </c>
      <c r="F49" s="65" t="s">
        <v>8000</v>
      </c>
      <c r="G49" s="65" t="s">
        <v>7769</v>
      </c>
      <c r="H49" s="65" t="s">
        <v>7768</v>
      </c>
      <c r="I49" s="100" t="s">
        <v>7784</v>
      </c>
      <c r="J49" s="65" t="s">
        <v>7785</v>
      </c>
      <c r="K49" s="47" t="s">
        <v>7786</v>
      </c>
      <c r="L49" s="65" t="s">
        <v>755</v>
      </c>
      <c r="M49" s="65" t="s">
        <v>5</v>
      </c>
      <c r="N49" s="65">
        <v>75309</v>
      </c>
      <c r="O49" s="65"/>
      <c r="P49" s="65">
        <v>32.870364740976498</v>
      </c>
      <c r="Q49" s="151">
        <v>-96.939507404453096</v>
      </c>
      <c r="R49" s="126"/>
      <c r="S49" s="153"/>
      <c r="T49" s="175"/>
      <c r="U49" s="100" t="s">
        <v>8000</v>
      </c>
      <c r="V49" s="65" t="s">
        <v>7781</v>
      </c>
      <c r="W49" s="65" t="s">
        <v>7787</v>
      </c>
      <c r="X49" s="65" t="s">
        <v>755</v>
      </c>
      <c r="Y49" s="65" t="s">
        <v>5</v>
      </c>
      <c r="Z49" s="65" t="s">
        <v>760</v>
      </c>
      <c r="AA49" s="119">
        <v>45527</v>
      </c>
      <c r="AB49" s="119" t="s">
        <v>7782</v>
      </c>
      <c r="AC49" s="65" t="s">
        <v>7783</v>
      </c>
      <c r="AD49" s="65" t="s">
        <v>8209</v>
      </c>
      <c r="AE49" s="390"/>
      <c r="AF49" s="65">
        <f t="shared" si="1"/>
        <v>28</v>
      </c>
      <c r="AG49" s="65"/>
      <c r="AH49" s="65"/>
      <c r="AI49" s="65"/>
      <c r="AJ49" s="65"/>
    </row>
    <row r="50" spans="1:36" ht="72.5">
      <c r="A50" s="92">
        <v>5049</v>
      </c>
      <c r="B50" s="47" t="s">
        <v>174</v>
      </c>
      <c r="C50" s="65" t="s">
        <v>2244</v>
      </c>
      <c r="D50" s="65" t="s">
        <v>2475</v>
      </c>
      <c r="E50" s="47" t="s">
        <v>164</v>
      </c>
      <c r="F50" s="65" t="s">
        <v>2475</v>
      </c>
      <c r="G50" s="65" t="s">
        <v>2270</v>
      </c>
      <c r="H50" s="65" t="s">
        <v>6480</v>
      </c>
      <c r="I50" s="65" t="s">
        <v>2476</v>
      </c>
      <c r="J50" s="65" t="s">
        <v>2477</v>
      </c>
      <c r="K50" s="47" t="s">
        <v>2478</v>
      </c>
      <c r="L50" s="65" t="s">
        <v>1300</v>
      </c>
      <c r="M50" s="65" t="s">
        <v>5</v>
      </c>
      <c r="N50" s="65">
        <v>15522</v>
      </c>
      <c r="O50" s="65" t="s">
        <v>2479</v>
      </c>
      <c r="P50" s="151">
        <v>39.937091653565197</v>
      </c>
      <c r="Q50" s="152">
        <v>-78.581477744964502</v>
      </c>
      <c r="R50" s="126">
        <v>30</v>
      </c>
      <c r="S50" s="335"/>
      <c r="T50" s="163"/>
      <c r="U50" s="65" t="s">
        <v>2480</v>
      </c>
      <c r="V50" s="65" t="s">
        <v>2476</v>
      </c>
      <c r="W50" s="65" t="s">
        <v>2481</v>
      </c>
      <c r="X50" s="65" t="s">
        <v>1300</v>
      </c>
      <c r="Y50" s="65" t="s">
        <v>5</v>
      </c>
      <c r="Z50" s="65" t="s">
        <v>6481</v>
      </c>
      <c r="AA50" s="119" t="s">
        <v>6386</v>
      </c>
      <c r="AB50" s="65" t="s">
        <v>2482</v>
      </c>
      <c r="AC50" s="65" t="s">
        <v>2483</v>
      </c>
      <c r="AD50" s="65" t="s">
        <v>8073</v>
      </c>
      <c r="AE50" s="302" t="s">
        <v>2476</v>
      </c>
      <c r="AF50" s="65">
        <f t="shared" si="1"/>
        <v>28</v>
      </c>
      <c r="AG50" s="65"/>
      <c r="AH50" s="65"/>
      <c r="AI50" s="65"/>
      <c r="AJ50" s="65"/>
    </row>
    <row r="51" spans="1:36" ht="87">
      <c r="A51" s="92">
        <v>5050</v>
      </c>
      <c r="B51" s="47" t="s">
        <v>174</v>
      </c>
      <c r="C51" s="65" t="s">
        <v>2244</v>
      </c>
      <c r="D51" s="100" t="s">
        <v>1641</v>
      </c>
      <c r="E51" s="99" t="s">
        <v>176</v>
      </c>
      <c r="F51" s="100" t="s">
        <v>1641</v>
      </c>
      <c r="G51" s="65" t="s">
        <v>2270</v>
      </c>
      <c r="H51" s="100" t="s">
        <v>2271</v>
      </c>
      <c r="I51" s="65" t="s">
        <v>2484</v>
      </c>
      <c r="J51" s="100" t="s">
        <v>1645</v>
      </c>
      <c r="K51" s="99" t="s">
        <v>1646</v>
      </c>
      <c r="L51" s="100" t="s">
        <v>436</v>
      </c>
      <c r="M51" s="100" t="s">
        <v>5</v>
      </c>
      <c r="N51" s="100">
        <v>49423</v>
      </c>
      <c r="O51" s="65" t="s">
        <v>1647</v>
      </c>
      <c r="P51" s="151">
        <v>42.752922484303298</v>
      </c>
      <c r="Q51" s="152">
        <v>-86.108513328817295</v>
      </c>
      <c r="R51" s="334"/>
      <c r="S51" s="334"/>
      <c r="T51" s="278"/>
      <c r="U51" s="100" t="s">
        <v>2485</v>
      </c>
      <c r="V51" s="100" t="s">
        <v>2486</v>
      </c>
      <c r="W51" s="100" t="s">
        <v>986</v>
      </c>
      <c r="X51" s="100" t="s">
        <v>987</v>
      </c>
      <c r="Y51" s="100" t="s">
        <v>5</v>
      </c>
      <c r="Z51" s="100" t="s">
        <v>2254</v>
      </c>
      <c r="AA51" s="119">
        <v>44417</v>
      </c>
      <c r="AB51" s="100" t="s">
        <v>2487</v>
      </c>
      <c r="AC51" s="100" t="s">
        <v>2489</v>
      </c>
      <c r="AD51" s="304" t="s">
        <v>2488</v>
      </c>
      <c r="AE51" s="65" t="s">
        <v>1652</v>
      </c>
      <c r="AF51" s="65">
        <f t="shared" si="1"/>
        <v>21</v>
      </c>
      <c r="AG51" s="65"/>
      <c r="AH51" s="65"/>
      <c r="AI51" s="65"/>
      <c r="AJ51" s="65"/>
    </row>
    <row r="52" spans="1:36" ht="58">
      <c r="A52" s="92">
        <v>5051</v>
      </c>
      <c r="B52" s="1016" t="s">
        <v>174</v>
      </c>
      <c r="C52" s="1017" t="s">
        <v>2244</v>
      </c>
      <c r="D52" s="1070" t="s">
        <v>10780</v>
      </c>
      <c r="E52" s="1071" t="s">
        <v>164</v>
      </c>
      <c r="F52" s="1026" t="s">
        <v>10781</v>
      </c>
      <c r="G52" s="1017" t="s">
        <v>10759</v>
      </c>
      <c r="H52" s="1017" t="s">
        <v>10760</v>
      </c>
      <c r="I52" s="1430" t="s">
        <v>10782</v>
      </c>
      <c r="J52" s="1017" t="s">
        <v>10783</v>
      </c>
      <c r="K52" s="1016" t="s">
        <v>820</v>
      </c>
      <c r="L52" s="1017" t="s">
        <v>170</v>
      </c>
      <c r="M52" s="1017" t="s">
        <v>5</v>
      </c>
      <c r="N52" s="1144" t="s">
        <v>10784</v>
      </c>
      <c r="O52" s="1017" t="s">
        <v>10785</v>
      </c>
      <c r="P52" s="1072">
        <v>37.476399999999998</v>
      </c>
      <c r="Q52" s="1073">
        <v>121.92189999999999</v>
      </c>
      <c r="R52" s="1074">
        <v>70</v>
      </c>
      <c r="S52" s="1136"/>
      <c r="T52" s="1146"/>
      <c r="U52" s="1017" t="s">
        <v>10786</v>
      </c>
      <c r="V52" s="1078" t="s">
        <v>10787</v>
      </c>
      <c r="W52" s="1017" t="s">
        <v>6381</v>
      </c>
      <c r="X52" s="1017" t="s">
        <v>755</v>
      </c>
      <c r="Y52" s="1017" t="s">
        <v>5</v>
      </c>
      <c r="Z52" s="1017" t="s">
        <v>7932</v>
      </c>
      <c r="AA52" s="1077">
        <v>46063</v>
      </c>
      <c r="AB52" s="1077" t="s">
        <v>10788</v>
      </c>
      <c r="AC52" s="1017"/>
      <c r="AD52" s="1211" t="s">
        <v>10789</v>
      </c>
      <c r="AE52" s="1078"/>
      <c r="AF52" s="1017">
        <f t="shared" si="1"/>
        <v>19</v>
      </c>
      <c r="AG52" s="1017"/>
      <c r="AH52" s="1017"/>
      <c r="AI52" s="1017"/>
      <c r="AJ52" s="1017"/>
    </row>
    <row r="53" spans="1:36" ht="116">
      <c r="A53" s="92">
        <v>5052</v>
      </c>
      <c r="B53" s="99" t="s">
        <v>174</v>
      </c>
      <c r="C53" s="100" t="s">
        <v>2244</v>
      </c>
      <c r="D53" s="100" t="s">
        <v>2490</v>
      </c>
      <c r="E53" s="99" t="s">
        <v>164</v>
      </c>
      <c r="F53" s="100" t="s">
        <v>2490</v>
      </c>
      <c r="G53" s="100" t="s">
        <v>2270</v>
      </c>
      <c r="H53" s="100" t="s">
        <v>2271</v>
      </c>
      <c r="I53" s="100"/>
      <c r="J53" s="100" t="s">
        <v>2491</v>
      </c>
      <c r="K53" s="99" t="s">
        <v>2492</v>
      </c>
      <c r="L53" s="100" t="s">
        <v>808</v>
      </c>
      <c r="M53" s="100" t="s">
        <v>5</v>
      </c>
      <c r="N53" s="100">
        <v>14850</v>
      </c>
      <c r="O53" s="100" t="s">
        <v>2493</v>
      </c>
      <c r="P53" s="101">
        <v>42.44</v>
      </c>
      <c r="Q53" s="101">
        <v>-76.459999999999994</v>
      </c>
      <c r="R53" s="101">
        <v>14</v>
      </c>
      <c r="S53" s="101" t="s">
        <v>1587</v>
      </c>
      <c r="T53" s="100" t="s">
        <v>1587</v>
      </c>
      <c r="U53" s="100" t="s">
        <v>2490</v>
      </c>
      <c r="V53" s="100"/>
      <c r="W53" s="100" t="s">
        <v>1274</v>
      </c>
      <c r="X53" s="100" t="s">
        <v>2494</v>
      </c>
      <c r="Y53" s="100" t="s">
        <v>5</v>
      </c>
      <c r="Z53" s="100" t="s">
        <v>172</v>
      </c>
      <c r="AA53" s="102">
        <v>45243</v>
      </c>
      <c r="AB53" s="100" t="s">
        <v>1587</v>
      </c>
      <c r="AC53" s="100" t="s">
        <v>2496</v>
      </c>
      <c r="AD53" s="305" t="s">
        <v>2495</v>
      </c>
      <c r="AE53" s="213" t="s">
        <v>2497</v>
      </c>
      <c r="AF53" s="65">
        <f t="shared" si="1"/>
        <v>30</v>
      </c>
      <c r="AG53" s="65"/>
      <c r="AH53" s="65"/>
      <c r="AI53" s="65"/>
      <c r="AJ53" s="65"/>
    </row>
    <row r="54" spans="1:36" ht="72.5">
      <c r="A54" s="92">
        <v>5053</v>
      </c>
      <c r="B54" s="1016" t="s">
        <v>174</v>
      </c>
      <c r="C54" s="1017" t="s">
        <v>2244</v>
      </c>
      <c r="D54" s="1058" t="s">
        <v>10790</v>
      </c>
      <c r="E54" s="1071" t="s">
        <v>164</v>
      </c>
      <c r="F54" s="1026" t="s">
        <v>10791</v>
      </c>
      <c r="G54" s="1017" t="s">
        <v>10759</v>
      </c>
      <c r="H54" s="1017" t="s">
        <v>10760</v>
      </c>
      <c r="I54" s="1430" t="s">
        <v>10792</v>
      </c>
      <c r="J54" s="1026" t="s">
        <v>10793</v>
      </c>
      <c r="K54" s="1016" t="s">
        <v>3122</v>
      </c>
      <c r="L54" s="1017" t="s">
        <v>170</v>
      </c>
      <c r="M54" s="1017" t="s">
        <v>5</v>
      </c>
      <c r="N54" s="1144" t="s">
        <v>10794</v>
      </c>
      <c r="O54" s="1017" t="s">
        <v>10795</v>
      </c>
      <c r="P54" s="1072">
        <v>37.712299999999999</v>
      </c>
      <c r="Q54" s="1073">
        <v>-121.78879999999999</v>
      </c>
      <c r="R54" s="1074">
        <v>150</v>
      </c>
      <c r="S54" s="1136"/>
      <c r="T54" s="1146"/>
      <c r="U54" s="1026" t="s">
        <v>10790</v>
      </c>
      <c r="V54" s="1078" t="s">
        <v>10792</v>
      </c>
      <c r="W54" s="1017" t="s">
        <v>3122</v>
      </c>
      <c r="X54" s="1017" t="s">
        <v>170</v>
      </c>
      <c r="Y54" s="1017" t="s">
        <v>5</v>
      </c>
      <c r="Z54" s="1017" t="s">
        <v>7932</v>
      </c>
      <c r="AA54" s="1077">
        <v>46063</v>
      </c>
      <c r="AB54" s="1077" t="s">
        <v>10796</v>
      </c>
      <c r="AC54" s="1017"/>
      <c r="AD54" s="1026" t="s">
        <v>11371</v>
      </c>
      <c r="AE54" s="1078"/>
      <c r="AF54" s="1017">
        <f t="shared" si="1"/>
        <v>22</v>
      </c>
      <c r="AG54" s="1017"/>
      <c r="AH54" s="1017"/>
      <c r="AI54" s="1017"/>
      <c r="AJ54" s="1017"/>
    </row>
    <row r="55" spans="1:36" ht="58">
      <c r="A55" s="92">
        <v>5054</v>
      </c>
      <c r="B55" s="99" t="s">
        <v>174</v>
      </c>
      <c r="C55" s="100" t="s">
        <v>2244</v>
      </c>
      <c r="D55" s="100" t="s">
        <v>2498</v>
      </c>
      <c r="E55" s="99" t="s">
        <v>176</v>
      </c>
      <c r="F55" s="100" t="s">
        <v>2498</v>
      </c>
      <c r="G55" s="100" t="s">
        <v>2270</v>
      </c>
      <c r="H55" s="100" t="s">
        <v>2271</v>
      </c>
      <c r="I55" t="s">
        <v>2499</v>
      </c>
      <c r="J55" s="100" t="s">
        <v>2500</v>
      </c>
      <c r="K55" s="99" t="s">
        <v>2501</v>
      </c>
      <c r="L55" s="100" t="s">
        <v>170</v>
      </c>
      <c r="M55" s="100" t="s">
        <v>5</v>
      </c>
      <c r="N55" s="100">
        <v>94577</v>
      </c>
      <c r="O55" s="100" t="s">
        <v>2502</v>
      </c>
      <c r="P55" s="101">
        <v>37.71</v>
      </c>
      <c r="Q55" s="101">
        <v>-122.1</v>
      </c>
      <c r="R55" s="101">
        <v>5</v>
      </c>
      <c r="S55" s="101" t="s">
        <v>1587</v>
      </c>
      <c r="T55" s="100" t="s">
        <v>1587</v>
      </c>
      <c r="U55" s="100" t="s">
        <v>2498</v>
      </c>
      <c r="V55" t="s">
        <v>2499</v>
      </c>
      <c r="W55" s="100" t="s">
        <v>416</v>
      </c>
      <c r="X55" s="100" t="s">
        <v>170</v>
      </c>
      <c r="Y55" s="100" t="s">
        <v>5</v>
      </c>
      <c r="Z55" s="100" t="s">
        <v>647</v>
      </c>
      <c r="AA55" s="102">
        <v>44774</v>
      </c>
      <c r="AB55" s="100" t="s">
        <v>2503</v>
      </c>
      <c r="AC55" s="100" t="s">
        <v>2505</v>
      </c>
      <c r="AD55" s="65" t="s">
        <v>2504</v>
      </c>
      <c r="AE55" s="213" t="s">
        <v>2506</v>
      </c>
      <c r="AF55" s="65">
        <f t="shared" si="1"/>
        <v>28</v>
      </c>
      <c r="AG55" s="65"/>
      <c r="AH55" s="65"/>
      <c r="AI55" s="65"/>
      <c r="AJ55" s="65"/>
    </row>
    <row r="56" spans="1:36" ht="72.5">
      <c r="A56" s="92">
        <v>5055</v>
      </c>
      <c r="B56" s="1016" t="s">
        <v>198</v>
      </c>
      <c r="C56" s="1017" t="s">
        <v>2244</v>
      </c>
      <c r="D56" s="1017" t="s">
        <v>8949</v>
      </c>
      <c r="E56" s="1071"/>
      <c r="F56" s="1017" t="s">
        <v>8949</v>
      </c>
      <c r="G56" s="1017" t="s">
        <v>8947</v>
      </c>
      <c r="H56" s="1017" t="s">
        <v>2271</v>
      </c>
      <c r="I56" s="1076" t="s">
        <v>8948</v>
      </c>
      <c r="J56" s="1017" t="s">
        <v>10481</v>
      </c>
      <c r="K56" s="1016" t="s">
        <v>10481</v>
      </c>
      <c r="L56" s="1017" t="s">
        <v>10481</v>
      </c>
      <c r="M56" s="1017" t="s">
        <v>5</v>
      </c>
      <c r="N56" s="1017"/>
      <c r="O56" s="1017"/>
      <c r="P56" s="1072">
        <v>34.002190834957403</v>
      </c>
      <c r="Q56" s="1072">
        <v>-117.326251913493</v>
      </c>
      <c r="R56" s="1074">
        <v>50</v>
      </c>
      <c r="S56" s="1075"/>
      <c r="T56" s="1066"/>
      <c r="U56" s="1017" t="s">
        <v>8949</v>
      </c>
      <c r="V56" s="1327" t="s">
        <v>8948</v>
      </c>
      <c r="W56" s="1017" t="s">
        <v>3122</v>
      </c>
      <c r="X56" s="1017" t="s">
        <v>170</v>
      </c>
      <c r="Y56" s="1017" t="s">
        <v>5</v>
      </c>
      <c r="Z56" s="1017" t="s">
        <v>9201</v>
      </c>
      <c r="AA56" s="1077" t="s">
        <v>10516</v>
      </c>
      <c r="AB56" s="1017" t="s">
        <v>10517</v>
      </c>
      <c r="AC56" s="1017" t="s">
        <v>10515</v>
      </c>
      <c r="AD56" s="1620" t="s">
        <v>11372</v>
      </c>
      <c r="AE56" s="1188"/>
      <c r="AF56" s="1017">
        <f t="shared" si="1"/>
        <v>30</v>
      </c>
      <c r="AG56" s="304"/>
      <c r="AH56" s="304"/>
      <c r="AI56" s="304"/>
      <c r="AJ56" s="304"/>
    </row>
    <row r="57" spans="1:36" ht="72.5">
      <c r="A57" s="92">
        <v>5056</v>
      </c>
      <c r="B57" s="1016" t="s">
        <v>198</v>
      </c>
      <c r="C57" s="1017" t="s">
        <v>2244</v>
      </c>
      <c r="D57" s="1070" t="s">
        <v>8949</v>
      </c>
      <c r="E57" s="1071"/>
      <c r="F57" s="1017" t="s">
        <v>8949</v>
      </c>
      <c r="G57" s="1017" t="s">
        <v>8947</v>
      </c>
      <c r="H57" s="1017" t="s">
        <v>2271</v>
      </c>
      <c r="I57" s="1076" t="s">
        <v>10054</v>
      </c>
      <c r="J57" s="1017"/>
      <c r="K57" s="1016"/>
      <c r="L57" s="1017"/>
      <c r="M57" s="1017" t="s">
        <v>5</v>
      </c>
      <c r="N57" s="1017"/>
      <c r="O57" s="1017"/>
      <c r="P57" s="1072"/>
      <c r="Q57" s="1072"/>
      <c r="R57" s="1074"/>
      <c r="S57" s="1075"/>
      <c r="T57" s="1066"/>
      <c r="U57" s="1017" t="s">
        <v>8949</v>
      </c>
      <c r="V57" s="1076" t="s">
        <v>10054</v>
      </c>
      <c r="W57" s="1017" t="s">
        <v>3122</v>
      </c>
      <c r="X57" s="1017" t="s">
        <v>170</v>
      </c>
      <c r="Y57" s="1017" t="s">
        <v>5</v>
      </c>
      <c r="Z57" s="1017" t="s">
        <v>6355</v>
      </c>
      <c r="AA57" s="1077">
        <v>45922</v>
      </c>
      <c r="AB57" s="1278" t="s">
        <v>10055</v>
      </c>
      <c r="AC57" s="1017" t="s">
        <v>10056</v>
      </c>
      <c r="AD57" s="1017" t="s">
        <v>10316</v>
      </c>
      <c r="AE57" s="1188"/>
      <c r="AF57" s="1017">
        <f t="shared" si="1"/>
        <v>29</v>
      </c>
      <c r="AG57" s="1017"/>
      <c r="AH57" s="1017"/>
      <c r="AI57" s="1017"/>
      <c r="AJ57" s="1017"/>
    </row>
    <row r="58" spans="1:36" ht="72.5">
      <c r="A58" s="92">
        <v>5057</v>
      </c>
      <c r="B58" s="47" t="s">
        <v>161</v>
      </c>
      <c r="C58" s="65" t="s">
        <v>2244</v>
      </c>
      <c r="D58" s="65" t="s">
        <v>2507</v>
      </c>
      <c r="E58" s="47" t="s">
        <v>164</v>
      </c>
      <c r="F58" s="65" t="s">
        <v>2508</v>
      </c>
      <c r="G58" s="65" t="s">
        <v>2270</v>
      </c>
      <c r="H58" s="65" t="s">
        <v>2271</v>
      </c>
      <c r="I58" s="65" t="s">
        <v>2509</v>
      </c>
      <c r="J58" s="65" t="s">
        <v>2510</v>
      </c>
      <c r="K58" s="47" t="s">
        <v>2511</v>
      </c>
      <c r="L58" s="65" t="s">
        <v>170</v>
      </c>
      <c r="M58" s="65" t="s">
        <v>5</v>
      </c>
      <c r="N58" s="65">
        <v>947608</v>
      </c>
      <c r="O58" s="65"/>
      <c r="P58" s="151">
        <v>37.847688015409403</v>
      </c>
      <c r="Q58" s="151">
        <v>-122.28822684681001</v>
      </c>
      <c r="R58" s="336">
        <v>40</v>
      </c>
      <c r="S58" s="334"/>
      <c r="T58" s="278"/>
      <c r="U58" s="278" t="s">
        <v>1982</v>
      </c>
      <c r="V58" s="65" t="s">
        <v>2509</v>
      </c>
      <c r="W58" s="65" t="s">
        <v>2512</v>
      </c>
      <c r="X58" s="65" t="s">
        <v>2513</v>
      </c>
      <c r="Y58" s="65" t="s">
        <v>2514</v>
      </c>
      <c r="Z58" s="65" t="s">
        <v>172</v>
      </c>
      <c r="AA58" s="119">
        <v>44888</v>
      </c>
      <c r="AB58" s="65" t="s">
        <v>2515</v>
      </c>
      <c r="AC58" s="65" t="s">
        <v>2517</v>
      </c>
      <c r="AD58" s="65" t="s">
        <v>2516</v>
      </c>
      <c r="AE58" s="213" t="s">
        <v>2518</v>
      </c>
      <c r="AF58" s="65">
        <f t="shared" si="1"/>
        <v>21</v>
      </c>
      <c r="AG58" s="65"/>
      <c r="AH58" s="65"/>
      <c r="AI58" s="65"/>
      <c r="AJ58" s="65"/>
    </row>
    <row r="59" spans="1:36" ht="72.5">
      <c r="A59" s="92">
        <v>5058</v>
      </c>
      <c r="B59" s="47" t="s">
        <v>174</v>
      </c>
      <c r="C59" s="65" t="s">
        <v>2244</v>
      </c>
      <c r="D59" s="65" t="s">
        <v>2519</v>
      </c>
      <c r="E59" s="47" t="s">
        <v>164</v>
      </c>
      <c r="F59" s="65" t="s">
        <v>2519</v>
      </c>
      <c r="G59" s="65" t="s">
        <v>2270</v>
      </c>
      <c r="H59" s="65" t="s">
        <v>2271</v>
      </c>
      <c r="I59" s="65" t="s">
        <v>2520</v>
      </c>
      <c r="J59" s="65" t="s">
        <v>2521</v>
      </c>
      <c r="K59" s="47" t="s">
        <v>2522</v>
      </c>
      <c r="L59" s="65" t="s">
        <v>170</v>
      </c>
      <c r="M59" s="65" t="s">
        <v>5</v>
      </c>
      <c r="N59" s="65">
        <v>92708</v>
      </c>
      <c r="O59" s="65" t="s">
        <v>2523</v>
      </c>
      <c r="P59" s="151">
        <v>33.701599218303997</v>
      </c>
      <c r="Q59" s="151">
        <v>-117.93828546047899</v>
      </c>
      <c r="R59" s="126">
        <v>75</v>
      </c>
      <c r="S59" s="334"/>
      <c r="T59" s="65"/>
      <c r="U59" s="65" t="s">
        <v>2519</v>
      </c>
      <c r="V59" s="65" t="s">
        <v>2520</v>
      </c>
      <c r="W59" s="65" t="s">
        <v>2522</v>
      </c>
      <c r="X59" s="65" t="s">
        <v>170</v>
      </c>
      <c r="Y59" s="65" t="s">
        <v>5</v>
      </c>
      <c r="Z59" s="65" t="s">
        <v>172</v>
      </c>
      <c r="AA59" s="119">
        <v>44774</v>
      </c>
      <c r="AB59" s="65" t="s">
        <v>2524</v>
      </c>
      <c r="AC59" s="65" t="s">
        <v>2526</v>
      </c>
      <c r="AD59" s="65" t="s">
        <v>2525</v>
      </c>
      <c r="AE59" s="213" t="s">
        <v>2527</v>
      </c>
      <c r="AF59" s="65">
        <f t="shared" si="1"/>
        <v>25</v>
      </c>
      <c r="AG59" s="65"/>
      <c r="AH59" s="65"/>
      <c r="AI59" s="65"/>
      <c r="AJ59" s="65"/>
    </row>
    <row r="60" spans="1:36" ht="101.5">
      <c r="A60" s="92">
        <v>5059</v>
      </c>
      <c r="B60" s="1016" t="s">
        <v>174</v>
      </c>
      <c r="C60" s="1017" t="s">
        <v>2244</v>
      </c>
      <c r="D60" s="1026" t="s">
        <v>10798</v>
      </c>
      <c r="E60" s="1071" t="s">
        <v>164</v>
      </c>
      <c r="F60" s="1026" t="s">
        <v>10799</v>
      </c>
      <c r="G60" s="1017" t="s">
        <v>10800</v>
      </c>
      <c r="H60" s="1017" t="s">
        <v>10760</v>
      </c>
      <c r="I60" s="1430" t="s">
        <v>10801</v>
      </c>
      <c r="J60" s="1026" t="s">
        <v>10802</v>
      </c>
      <c r="K60" s="1016" t="s">
        <v>10803</v>
      </c>
      <c r="L60" s="1017" t="s">
        <v>755</v>
      </c>
      <c r="M60" s="1017" t="s">
        <v>5</v>
      </c>
      <c r="N60" s="1144" t="s">
        <v>10804</v>
      </c>
      <c r="O60" s="1017"/>
      <c r="P60" s="1072">
        <v>36.3934</v>
      </c>
      <c r="Q60" s="1072">
        <v>87.6434</v>
      </c>
      <c r="R60" s="1074">
        <v>83</v>
      </c>
      <c r="S60" s="1136"/>
      <c r="T60" s="1146"/>
      <c r="U60" s="1026" t="s">
        <v>10797</v>
      </c>
      <c r="V60" s="1078" t="s">
        <v>10801</v>
      </c>
      <c r="W60" s="1017" t="s">
        <v>1179</v>
      </c>
      <c r="X60" s="1017"/>
      <c r="Y60" s="1017" t="s">
        <v>10805</v>
      </c>
      <c r="Z60" s="1017" t="s">
        <v>7932</v>
      </c>
      <c r="AA60" s="1077">
        <v>46064</v>
      </c>
      <c r="AB60" s="1077" t="s">
        <v>10806</v>
      </c>
      <c r="AC60" s="1017"/>
      <c r="AD60" s="1026" t="s">
        <v>10807</v>
      </c>
      <c r="AE60" s="1078"/>
      <c r="AF60" s="1017">
        <f t="shared" si="1"/>
        <v>23</v>
      </c>
      <c r="AG60" s="1017"/>
      <c r="AH60" s="1017"/>
      <c r="AI60" s="1017"/>
      <c r="AJ60" s="1017"/>
    </row>
    <row r="61" spans="1:36" ht="73" thickBot="1">
      <c r="A61" s="92">
        <v>5060</v>
      </c>
      <c r="B61" s="47" t="s">
        <v>392</v>
      </c>
      <c r="C61" s="65" t="s">
        <v>2244</v>
      </c>
      <c r="D61" s="65" t="s">
        <v>2528</v>
      </c>
      <c r="E61" s="47" t="s">
        <v>164</v>
      </c>
      <c r="F61" s="65" t="s">
        <v>2529</v>
      </c>
      <c r="G61" s="65" t="s">
        <v>2270</v>
      </c>
      <c r="H61" s="65" t="s">
        <v>2271</v>
      </c>
      <c r="I61" s="65" t="s">
        <v>2530</v>
      </c>
      <c r="J61" s="65" t="s">
        <v>2531</v>
      </c>
      <c r="K61" s="47" t="s">
        <v>2532</v>
      </c>
      <c r="L61" s="65" t="s">
        <v>720</v>
      </c>
      <c r="M61" s="65" t="s">
        <v>5</v>
      </c>
      <c r="N61" s="65">
        <v>35490</v>
      </c>
      <c r="O61" s="65"/>
      <c r="P61" s="151">
        <v>33.184291500796697</v>
      </c>
      <c r="Q61" s="151">
        <v>-87.262439429511204</v>
      </c>
      <c r="R61" s="126" t="s">
        <v>8764</v>
      </c>
      <c r="S61" s="334"/>
      <c r="T61" s="65"/>
      <c r="U61" s="65" t="s">
        <v>2533</v>
      </c>
      <c r="V61" s="65" t="s">
        <v>2530</v>
      </c>
      <c r="W61" s="65" t="s">
        <v>2534</v>
      </c>
      <c r="X61" s="65" t="s">
        <v>2535</v>
      </c>
      <c r="Y61" s="65" t="s">
        <v>907</v>
      </c>
      <c r="Z61" s="65" t="s">
        <v>172</v>
      </c>
      <c r="AA61" s="119">
        <v>44774</v>
      </c>
      <c r="AB61" s="65" t="s">
        <v>2536</v>
      </c>
      <c r="AC61" s="65" t="s">
        <v>2538</v>
      </c>
      <c r="AD61" s="305" t="s">
        <v>2537</v>
      </c>
      <c r="AE61" s="213" t="s">
        <v>2539</v>
      </c>
      <c r="AF61" s="65">
        <f t="shared" si="1"/>
        <v>29</v>
      </c>
      <c r="AG61" s="65"/>
      <c r="AH61" s="65"/>
      <c r="AI61" s="65"/>
      <c r="AJ61" s="65"/>
    </row>
    <row r="62" spans="1:36" ht="87.5" thickBot="1">
      <c r="A62" s="92">
        <v>5061</v>
      </c>
      <c r="B62" s="47" t="s">
        <v>174</v>
      </c>
      <c r="C62" s="65" t="s">
        <v>2244</v>
      </c>
      <c r="D62" s="236" t="s">
        <v>8001</v>
      </c>
      <c r="E62" s="1479" t="s">
        <v>176</v>
      </c>
      <c r="F62" s="236" t="s">
        <v>7792</v>
      </c>
      <c r="G62" s="65" t="s">
        <v>7769</v>
      </c>
      <c r="H62" s="65" t="s">
        <v>8002</v>
      </c>
      <c r="I62" s="1488" t="s">
        <v>7790</v>
      </c>
      <c r="J62" s="236" t="s">
        <v>7791</v>
      </c>
      <c r="K62" s="237" t="s">
        <v>3404</v>
      </c>
      <c r="L62" s="236" t="s">
        <v>3405</v>
      </c>
      <c r="M62" s="236" t="s">
        <v>5</v>
      </c>
      <c r="N62" s="236">
        <v>97217</v>
      </c>
      <c r="O62" s="236"/>
      <c r="P62" s="466">
        <v>45.574042002381503</v>
      </c>
      <c r="Q62" s="466">
        <v>-122.713800673996</v>
      </c>
      <c r="R62" s="126">
        <v>2800</v>
      </c>
      <c r="S62" s="153"/>
      <c r="T62" s="175"/>
      <c r="U62" s="65" t="s">
        <v>8001</v>
      </c>
      <c r="V62" s="327" t="s">
        <v>7790</v>
      </c>
      <c r="W62" s="65" t="s">
        <v>3404</v>
      </c>
      <c r="X62" s="65" t="s">
        <v>3405</v>
      </c>
      <c r="Y62" s="65" t="s">
        <v>5</v>
      </c>
      <c r="Z62" s="65" t="s">
        <v>760</v>
      </c>
      <c r="AA62" s="119">
        <v>45529</v>
      </c>
      <c r="AB62" s="1502" t="s">
        <v>7793</v>
      </c>
      <c r="AC62" s="236" t="s">
        <v>8003</v>
      </c>
      <c r="AD62" s="65" t="s">
        <v>8074</v>
      </c>
      <c r="AE62" s="395" t="s">
        <v>7794</v>
      </c>
      <c r="AF62" s="65">
        <f t="shared" si="1"/>
        <v>29</v>
      </c>
      <c r="AG62" s="65"/>
      <c r="AH62" s="65"/>
      <c r="AI62" s="65"/>
      <c r="AJ62" s="65"/>
    </row>
    <row r="63" spans="1:36" ht="89.25" customHeight="1">
      <c r="A63" s="92">
        <v>5062</v>
      </c>
      <c r="B63" s="1028" t="s">
        <v>9759</v>
      </c>
      <c r="C63" s="1029" t="s">
        <v>2244</v>
      </c>
      <c r="D63" s="1203" t="s">
        <v>10809</v>
      </c>
      <c r="E63" s="1223" t="s">
        <v>164</v>
      </c>
      <c r="F63" s="1202" t="s">
        <v>10810</v>
      </c>
      <c r="G63" s="1029" t="s">
        <v>10759</v>
      </c>
      <c r="H63" s="1029" t="s">
        <v>10760</v>
      </c>
      <c r="I63" s="1534" t="s">
        <v>10811</v>
      </c>
      <c r="J63" s="1037" t="s">
        <v>10812</v>
      </c>
      <c r="K63" s="1028" t="s">
        <v>2061</v>
      </c>
      <c r="L63" s="1029" t="s">
        <v>436</v>
      </c>
      <c r="M63" s="1029" t="s">
        <v>5</v>
      </c>
      <c r="N63" s="1535" t="s">
        <v>10684</v>
      </c>
      <c r="O63" s="1029" t="s">
        <v>10813</v>
      </c>
      <c r="P63" s="1236">
        <v>42.712499999999999</v>
      </c>
      <c r="Q63" s="1236">
        <v>83.242000000000004</v>
      </c>
      <c r="R63" s="1238">
        <v>200</v>
      </c>
      <c r="S63" s="1206"/>
      <c r="T63" s="1536"/>
      <c r="U63" s="1029" t="s">
        <v>10809</v>
      </c>
      <c r="V63" s="1261" t="s">
        <v>10811</v>
      </c>
      <c r="W63" s="1029" t="s">
        <v>10814</v>
      </c>
      <c r="X63" s="1029" t="s">
        <v>916</v>
      </c>
      <c r="Y63" s="1029" t="s">
        <v>5</v>
      </c>
      <c r="Z63" s="1029" t="s">
        <v>7932</v>
      </c>
      <c r="AA63" s="1240">
        <v>46064</v>
      </c>
      <c r="AB63" s="1240" t="s">
        <v>10815</v>
      </c>
      <c r="AC63" s="1029"/>
      <c r="AD63" s="1202" t="s">
        <v>10816</v>
      </c>
      <c r="AE63" s="1261"/>
      <c r="AF63" s="1029">
        <f t="shared" si="1"/>
        <v>22</v>
      </c>
      <c r="AG63" s="1017"/>
      <c r="AH63" s="1017"/>
      <c r="AI63" s="1017"/>
      <c r="AJ63" s="1017"/>
    </row>
    <row r="64" spans="1:36" ht="43.5">
      <c r="A64" s="92">
        <v>5063</v>
      </c>
      <c r="B64" s="47" t="s">
        <v>174</v>
      </c>
      <c r="C64" s="65" t="s">
        <v>2244</v>
      </c>
      <c r="D64" s="65" t="s">
        <v>2540</v>
      </c>
      <c r="E64" s="47" t="s">
        <v>164</v>
      </c>
      <c r="F64" s="65" t="s">
        <v>2540</v>
      </c>
      <c r="G64" s="65" t="s">
        <v>2270</v>
      </c>
      <c r="H64" s="65" t="s">
        <v>2271</v>
      </c>
      <c r="I64" s="65" t="s">
        <v>2541</v>
      </c>
      <c r="J64" s="65" t="s">
        <v>2542</v>
      </c>
      <c r="K64" s="47" t="s">
        <v>2543</v>
      </c>
      <c r="L64" s="65" t="s">
        <v>808</v>
      </c>
      <c r="M64" s="65" t="s">
        <v>5</v>
      </c>
      <c r="N64" s="65">
        <v>11793</v>
      </c>
      <c r="O64" s="65" t="s">
        <v>2544</v>
      </c>
      <c r="P64" s="151">
        <v>40.672924151431197</v>
      </c>
      <c r="Q64" s="151">
        <v>-73.517658829602297</v>
      </c>
      <c r="R64" s="126">
        <v>30</v>
      </c>
      <c r="S64" s="334"/>
      <c r="T64" s="65"/>
      <c r="U64" s="65" t="s">
        <v>2540</v>
      </c>
      <c r="V64" s="65" t="s">
        <v>2541</v>
      </c>
      <c r="W64" s="65" t="s">
        <v>2543</v>
      </c>
      <c r="X64" s="65" t="s">
        <v>808</v>
      </c>
      <c r="Y64" s="65" t="s">
        <v>5</v>
      </c>
      <c r="Z64" s="65" t="s">
        <v>172</v>
      </c>
      <c r="AA64" s="119">
        <v>44774</v>
      </c>
      <c r="AB64" s="65" t="s">
        <v>2482</v>
      </c>
      <c r="AC64" s="65" t="s">
        <v>2546</v>
      </c>
      <c r="AD64" s="65" t="s">
        <v>2545</v>
      </c>
      <c r="AE64" s="213" t="s">
        <v>2541</v>
      </c>
      <c r="AF64" s="65">
        <f t="shared" si="1"/>
        <v>14</v>
      </c>
      <c r="AG64" s="65"/>
      <c r="AH64" s="65"/>
      <c r="AI64" s="65"/>
      <c r="AJ64" s="65"/>
    </row>
    <row r="65" spans="1:36" ht="72.5">
      <c r="A65" s="92">
        <v>5064</v>
      </c>
      <c r="B65" s="1016" t="s">
        <v>174</v>
      </c>
      <c r="C65" s="1017" t="s">
        <v>2244</v>
      </c>
      <c r="D65" s="1070" t="s">
        <v>10817</v>
      </c>
      <c r="E65" s="1071" t="s">
        <v>164</v>
      </c>
      <c r="F65" s="1026" t="s">
        <v>10818</v>
      </c>
      <c r="G65" s="1017" t="s">
        <v>10759</v>
      </c>
      <c r="H65" s="1017" t="s">
        <v>10760</v>
      </c>
      <c r="I65" s="1430" t="s">
        <v>10819</v>
      </c>
      <c r="J65" s="1017" t="s">
        <v>10820</v>
      </c>
      <c r="K65" s="1016" t="s">
        <v>4454</v>
      </c>
      <c r="L65" s="1017" t="s">
        <v>916</v>
      </c>
      <c r="M65" s="1017" t="s">
        <v>5</v>
      </c>
      <c r="N65" s="1144" t="s">
        <v>10821</v>
      </c>
      <c r="O65" s="1017" t="s">
        <v>10822</v>
      </c>
      <c r="P65" s="1072">
        <v>41.481499999999997</v>
      </c>
      <c r="Q65" s="1072">
        <v>-81.728499999999997</v>
      </c>
      <c r="R65" s="1074">
        <v>40</v>
      </c>
      <c r="S65" s="1136"/>
      <c r="T65" s="1146"/>
      <c r="U65" s="1026" t="s">
        <v>10824</v>
      </c>
      <c r="V65" s="1078" t="s">
        <v>10819</v>
      </c>
      <c r="W65" s="1017" t="s">
        <v>4454</v>
      </c>
      <c r="X65" s="1017" t="s">
        <v>916</v>
      </c>
      <c r="Y65" s="1017" t="s">
        <v>5</v>
      </c>
      <c r="Z65" s="1017" t="s">
        <v>7932</v>
      </c>
      <c r="AA65" s="1077">
        <v>46064</v>
      </c>
      <c r="AB65" s="1077" t="s">
        <v>10823</v>
      </c>
      <c r="AC65" s="1017"/>
      <c r="AD65" s="1026" t="s">
        <v>10825</v>
      </c>
      <c r="AE65" s="1078"/>
      <c r="AF65" s="1017">
        <f t="shared" si="1"/>
        <v>22</v>
      </c>
      <c r="AG65" s="1017"/>
      <c r="AH65" s="1017"/>
      <c r="AI65" s="1017"/>
      <c r="AJ65" s="1017"/>
    </row>
    <row r="66" spans="1:36" ht="87">
      <c r="A66" s="92">
        <v>5065</v>
      </c>
      <c r="B66" s="1016" t="s">
        <v>198</v>
      </c>
      <c r="C66" s="1017" t="s">
        <v>2244</v>
      </c>
      <c r="D66" s="1070" t="s">
        <v>10057</v>
      </c>
      <c r="E66" s="1071"/>
      <c r="F66" s="1017" t="s">
        <v>10057</v>
      </c>
      <c r="G66" s="1017" t="s">
        <v>2031</v>
      </c>
      <c r="H66" s="1017" t="s">
        <v>10058</v>
      </c>
      <c r="I66" s="1116" t="s">
        <v>9167</v>
      </c>
      <c r="J66" s="1017"/>
      <c r="K66" s="1016"/>
      <c r="L66" s="1017"/>
      <c r="M66" s="1017" t="s">
        <v>5</v>
      </c>
      <c r="N66" s="1017"/>
      <c r="O66" s="1017"/>
      <c r="P66" s="1072"/>
      <c r="Q66" s="1072"/>
      <c r="R66" s="1074"/>
      <c r="S66" s="1075"/>
      <c r="T66" s="1066"/>
      <c r="U66" s="1017" t="s">
        <v>10057</v>
      </c>
      <c r="V66" s="1076" t="s">
        <v>9167</v>
      </c>
      <c r="W66" s="1017" t="s">
        <v>10059</v>
      </c>
      <c r="X66" s="1017"/>
      <c r="Y66" s="1017" t="s">
        <v>5206</v>
      </c>
      <c r="Z66" s="1017" t="s">
        <v>6355</v>
      </c>
      <c r="AA66" s="1077">
        <v>45922</v>
      </c>
      <c r="AB66" s="1278" t="s">
        <v>9167</v>
      </c>
      <c r="AC66" s="1017" t="s">
        <v>11400</v>
      </c>
      <c r="AD66" s="1017" t="s">
        <v>10060</v>
      </c>
      <c r="AE66" s="1188"/>
      <c r="AF66" s="1017">
        <f t="shared" ref="AF66:AF97" si="2">IF(LEN(TRIM(AD66))=0,0,LEN(TRIM(AD66))-LEN(SUBSTITUTE(AD66," ",""))+1)</f>
        <v>31</v>
      </c>
      <c r="AG66" s="1017"/>
      <c r="AH66" s="1017"/>
      <c r="AI66" s="1017"/>
      <c r="AJ66" s="1017"/>
    </row>
    <row r="67" spans="1:36" ht="72.5">
      <c r="A67" s="92">
        <v>5066</v>
      </c>
      <c r="B67" s="47" t="s">
        <v>174</v>
      </c>
      <c r="C67" s="65" t="s">
        <v>2244</v>
      </c>
      <c r="D67" s="65" t="s">
        <v>1665</v>
      </c>
      <c r="E67" s="47" t="s">
        <v>176</v>
      </c>
      <c r="F67" s="65" t="s">
        <v>1680</v>
      </c>
      <c r="G67" s="65" t="s">
        <v>2270</v>
      </c>
      <c r="H67" s="65" t="s">
        <v>2271</v>
      </c>
      <c r="I67" s="65" t="s">
        <v>1668</v>
      </c>
      <c r="J67" s="65" t="s">
        <v>1683</v>
      </c>
      <c r="K67" s="47" t="s">
        <v>1684</v>
      </c>
      <c r="L67" s="68" t="s">
        <v>227</v>
      </c>
      <c r="M67" s="68" t="s">
        <v>6</v>
      </c>
      <c r="N67" s="68" t="s">
        <v>1685</v>
      </c>
      <c r="O67" s="117" t="s">
        <v>1686</v>
      </c>
      <c r="P67" s="151">
        <v>49.151970910832503</v>
      </c>
      <c r="Q67" s="151">
        <v>-122.859270715534</v>
      </c>
      <c r="R67" s="338"/>
      <c r="S67" s="165"/>
      <c r="T67" s="65"/>
      <c r="U67" s="65" t="s">
        <v>2547</v>
      </c>
      <c r="V67" s="68" t="s">
        <v>1668</v>
      </c>
      <c r="W67" s="65" t="s">
        <v>491</v>
      </c>
      <c r="X67" s="68" t="s">
        <v>487</v>
      </c>
      <c r="Y67" s="68" t="s">
        <v>5</v>
      </c>
      <c r="Z67" s="68" t="s">
        <v>172</v>
      </c>
      <c r="AA67" s="107">
        <v>44415</v>
      </c>
      <c r="AB67" s="65" t="s">
        <v>1673</v>
      </c>
      <c r="AC67" s="117" t="s">
        <v>2548</v>
      </c>
      <c r="AD67" s="65" t="s">
        <v>1674</v>
      </c>
      <c r="AE67" s="65" t="s">
        <v>1668</v>
      </c>
      <c r="AF67" s="65">
        <f t="shared" si="2"/>
        <v>23</v>
      </c>
      <c r="AG67" s="65"/>
      <c r="AH67" s="65"/>
      <c r="AI67" s="65"/>
      <c r="AJ67" s="65"/>
    </row>
    <row r="68" spans="1:36" ht="149.5" customHeight="1">
      <c r="A68" s="92">
        <v>5067</v>
      </c>
      <c r="B68" s="47" t="s">
        <v>174</v>
      </c>
      <c r="C68" s="65" t="s">
        <v>2244</v>
      </c>
      <c r="D68" s="65" t="s">
        <v>1665</v>
      </c>
      <c r="E68" s="47" t="s">
        <v>176</v>
      </c>
      <c r="F68" s="65" t="s">
        <v>1666</v>
      </c>
      <c r="G68" s="65" t="s">
        <v>2270</v>
      </c>
      <c r="H68" s="65" t="s">
        <v>2271</v>
      </c>
      <c r="I68" s="65" t="s">
        <v>1668</v>
      </c>
      <c r="J68" s="65" t="s">
        <v>1669</v>
      </c>
      <c r="K68" s="47" t="s">
        <v>1670</v>
      </c>
      <c r="L68" s="68" t="s">
        <v>487</v>
      </c>
      <c r="M68" s="68" t="s">
        <v>5</v>
      </c>
      <c r="N68" s="68">
        <v>64804</v>
      </c>
      <c r="O68" s="117" t="s">
        <v>1671</v>
      </c>
      <c r="P68" s="151">
        <v>37.0635414878614</v>
      </c>
      <c r="Q68" s="151">
        <v>-94.402179393441102</v>
      </c>
      <c r="R68" s="338"/>
      <c r="S68" s="165"/>
      <c r="T68" s="65"/>
      <c r="U68" s="65" t="s">
        <v>2547</v>
      </c>
      <c r="V68" s="68" t="s">
        <v>1668</v>
      </c>
      <c r="W68" s="65" t="s">
        <v>491</v>
      </c>
      <c r="X68" s="68" t="s">
        <v>487</v>
      </c>
      <c r="Y68" s="68" t="s">
        <v>5</v>
      </c>
      <c r="Z68" s="68" t="s">
        <v>172</v>
      </c>
      <c r="AA68" s="107">
        <v>44415</v>
      </c>
      <c r="AB68" s="65" t="s">
        <v>1673</v>
      </c>
      <c r="AC68" s="117" t="s">
        <v>2549</v>
      </c>
      <c r="AD68" s="65" t="s">
        <v>1674</v>
      </c>
      <c r="AE68" s="213" t="s">
        <v>1668</v>
      </c>
      <c r="AF68" s="65">
        <f t="shared" si="2"/>
        <v>23</v>
      </c>
      <c r="AG68" s="65"/>
      <c r="AH68" s="65"/>
      <c r="AI68" s="65"/>
      <c r="AJ68" s="65"/>
    </row>
    <row r="69" spans="1:36" ht="72.5">
      <c r="A69" s="92">
        <v>5068</v>
      </c>
      <c r="B69" s="47" t="s">
        <v>174</v>
      </c>
      <c r="C69" s="65" t="s">
        <v>2244</v>
      </c>
      <c r="D69" s="65" t="s">
        <v>1665</v>
      </c>
      <c r="E69" s="47" t="s">
        <v>176</v>
      </c>
      <c r="F69" s="65" t="s">
        <v>1676</v>
      </c>
      <c r="G69" s="65" t="s">
        <v>2270</v>
      </c>
      <c r="H69" s="65" t="s">
        <v>2271</v>
      </c>
      <c r="I69" s="65" t="s">
        <v>1668</v>
      </c>
      <c r="J69" s="65" t="s">
        <v>1677</v>
      </c>
      <c r="K69" s="47" t="s">
        <v>1670</v>
      </c>
      <c r="L69" s="68" t="s">
        <v>487</v>
      </c>
      <c r="M69" s="68" t="s">
        <v>5</v>
      </c>
      <c r="N69" s="68">
        <v>64801</v>
      </c>
      <c r="O69" s="117" t="s">
        <v>1678</v>
      </c>
      <c r="P69" s="151">
        <v>37.094713185978101</v>
      </c>
      <c r="Q69" s="151">
        <v>-94.528059591012294</v>
      </c>
      <c r="R69" s="338"/>
      <c r="S69" s="165"/>
      <c r="T69" s="65"/>
      <c r="U69" s="65" t="s">
        <v>2547</v>
      </c>
      <c r="V69" s="68" t="s">
        <v>1668</v>
      </c>
      <c r="W69" s="65" t="s">
        <v>491</v>
      </c>
      <c r="X69" s="68" t="s">
        <v>487</v>
      </c>
      <c r="Y69" s="68" t="s">
        <v>5</v>
      </c>
      <c r="Z69" s="68" t="s">
        <v>172</v>
      </c>
      <c r="AA69" s="107">
        <v>44415</v>
      </c>
      <c r="AB69" s="65" t="s">
        <v>1673</v>
      </c>
      <c r="AC69" s="117" t="s">
        <v>2550</v>
      </c>
      <c r="AD69" s="65" t="s">
        <v>1674</v>
      </c>
      <c r="AE69" s="213" t="s">
        <v>1668</v>
      </c>
      <c r="AF69" s="65">
        <f t="shared" si="2"/>
        <v>23</v>
      </c>
      <c r="AG69" s="65"/>
      <c r="AH69" s="65"/>
      <c r="AI69" s="65"/>
      <c r="AJ69" s="65"/>
    </row>
    <row r="70" spans="1:36" ht="72.5">
      <c r="A70" s="92">
        <v>5069</v>
      </c>
      <c r="B70" s="47" t="s">
        <v>174</v>
      </c>
      <c r="C70" s="65" t="s">
        <v>2244</v>
      </c>
      <c r="D70" s="65" t="s">
        <v>2551</v>
      </c>
      <c r="E70" s="47" t="s">
        <v>164</v>
      </c>
      <c r="F70" s="65" t="s">
        <v>2551</v>
      </c>
      <c r="G70" s="65" t="s">
        <v>2270</v>
      </c>
      <c r="H70" s="65" t="s">
        <v>2271</v>
      </c>
      <c r="I70" s="395" t="s">
        <v>2552</v>
      </c>
      <c r="J70" s="65" t="s">
        <v>8021</v>
      </c>
      <c r="K70" s="47" t="s">
        <v>5691</v>
      </c>
      <c r="L70" s="65" t="s">
        <v>188</v>
      </c>
      <c r="M70" s="65" t="s">
        <v>5</v>
      </c>
      <c r="N70" s="65">
        <v>27616</v>
      </c>
      <c r="O70" s="65"/>
      <c r="P70" s="151">
        <v>36.477544896147897</v>
      </c>
      <c r="Q70" s="151">
        <v>-78.403395765964902</v>
      </c>
      <c r="R70" s="126">
        <v>650</v>
      </c>
      <c r="S70" s="341"/>
      <c r="T70" s="65"/>
      <c r="U70" s="65" t="s">
        <v>2551</v>
      </c>
      <c r="V70" t="s">
        <v>2552</v>
      </c>
      <c r="W70" s="65" t="s">
        <v>2553</v>
      </c>
      <c r="X70" s="65" t="s">
        <v>2554</v>
      </c>
      <c r="Y70" s="65" t="s">
        <v>205</v>
      </c>
      <c r="Z70" s="65"/>
      <c r="AA70" s="119"/>
      <c r="AB70" s="65" t="s">
        <v>2555</v>
      </c>
      <c r="AC70" s="65" t="s">
        <v>2557</v>
      </c>
      <c r="AD70" s="65" t="s">
        <v>2556</v>
      </c>
      <c r="AE70" s="302" t="s">
        <v>2558</v>
      </c>
      <c r="AF70" s="65">
        <f t="shared" si="2"/>
        <v>29</v>
      </c>
      <c r="AG70" s="65"/>
      <c r="AH70" s="65"/>
      <c r="AI70" s="65"/>
      <c r="AJ70" s="65"/>
    </row>
    <row r="71" spans="1:36" ht="145">
      <c r="A71" s="92">
        <v>5070</v>
      </c>
      <c r="B71" s="1016" t="s">
        <v>174</v>
      </c>
      <c r="C71" s="1016" t="s">
        <v>2244</v>
      </c>
      <c r="D71" s="1017" t="s">
        <v>11189</v>
      </c>
      <c r="E71" s="1016" t="s">
        <v>164</v>
      </c>
      <c r="F71" s="1017" t="s">
        <v>7935</v>
      </c>
      <c r="G71" s="1017" t="s">
        <v>7769</v>
      </c>
      <c r="H71" s="1018" t="s">
        <v>8075</v>
      </c>
      <c r="I71" s="1017" t="s">
        <v>7936</v>
      </c>
      <c r="J71" s="1017" t="s">
        <v>7955</v>
      </c>
      <c r="K71" s="1017" t="s">
        <v>7937</v>
      </c>
      <c r="L71" s="1016" t="s">
        <v>363</v>
      </c>
      <c r="M71" s="1016" t="s">
        <v>5</v>
      </c>
      <c r="N71" s="1016">
        <v>98271</v>
      </c>
      <c r="O71" s="1016"/>
      <c r="P71" s="1060">
        <v>48.142240000000001</v>
      </c>
      <c r="Q71" s="1060">
        <v>-122.15975</v>
      </c>
      <c r="R71" s="1080">
        <v>25</v>
      </c>
      <c r="S71" s="1080"/>
      <c r="T71" s="1017"/>
      <c r="U71" s="1017" t="s">
        <v>11189</v>
      </c>
      <c r="V71" s="1076" t="s">
        <v>7936</v>
      </c>
      <c r="W71" s="1017" t="s">
        <v>7938</v>
      </c>
      <c r="X71" s="1016" t="s">
        <v>7939</v>
      </c>
      <c r="Y71" s="1016" t="s">
        <v>2514</v>
      </c>
      <c r="Z71" s="1016" t="s">
        <v>7986</v>
      </c>
      <c r="AA71" s="1025" t="s">
        <v>11344</v>
      </c>
      <c r="AB71" s="1081" t="s">
        <v>11343</v>
      </c>
      <c r="AC71" s="1017" t="s">
        <v>10050</v>
      </c>
      <c r="AD71" s="1017" t="s">
        <v>7940</v>
      </c>
      <c r="AE71" s="1083"/>
      <c r="AF71" s="1069">
        <f t="shared" si="2"/>
        <v>22</v>
      </c>
      <c r="AG71"/>
      <c r="AH71"/>
      <c r="AI71"/>
      <c r="AJ71" s="6"/>
    </row>
    <row r="72" spans="1:36" ht="101.5">
      <c r="A72" s="92">
        <v>5071</v>
      </c>
      <c r="B72" s="47" t="s">
        <v>161</v>
      </c>
      <c r="C72" s="65" t="s">
        <v>2244</v>
      </c>
      <c r="D72" s="65" t="s">
        <v>2559</v>
      </c>
      <c r="E72" s="47" t="s">
        <v>164</v>
      </c>
      <c r="F72" s="65" t="s">
        <v>2559</v>
      </c>
      <c r="G72" s="65" t="s">
        <v>2270</v>
      </c>
      <c r="H72" s="65" t="s">
        <v>2314</v>
      </c>
      <c r="I72" s="65" t="s">
        <v>2560</v>
      </c>
      <c r="J72" s="65" t="s">
        <v>2561</v>
      </c>
      <c r="K72" s="47" t="s">
        <v>2562</v>
      </c>
      <c r="L72" s="65" t="s">
        <v>386</v>
      </c>
      <c r="M72" s="65" t="s">
        <v>5</v>
      </c>
      <c r="N72" s="65">
        <v>84341</v>
      </c>
      <c r="O72" s="65" t="s">
        <v>2563</v>
      </c>
      <c r="P72" s="151">
        <v>41.783296982335301</v>
      </c>
      <c r="Q72" s="151">
        <v>-111.810063730689</v>
      </c>
      <c r="R72" s="337">
        <v>135</v>
      </c>
      <c r="S72" s="165"/>
      <c r="T72" s="65"/>
      <c r="U72" s="65" t="s">
        <v>2559</v>
      </c>
      <c r="V72" s="65" t="s">
        <v>2560</v>
      </c>
      <c r="W72" s="65" t="s">
        <v>2562</v>
      </c>
      <c r="X72" s="65" t="s">
        <v>386</v>
      </c>
      <c r="Y72" s="65" t="s">
        <v>5</v>
      </c>
      <c r="Z72" s="65" t="s">
        <v>172</v>
      </c>
      <c r="AA72" s="119">
        <v>44777</v>
      </c>
      <c r="AB72" s="65" t="s">
        <v>2564</v>
      </c>
      <c r="AC72" s="65" t="s">
        <v>2566</v>
      </c>
      <c r="AD72" s="305" t="s">
        <v>2565</v>
      </c>
      <c r="AE72" s="213" t="s">
        <v>2567</v>
      </c>
      <c r="AF72" s="65">
        <f t="shared" si="2"/>
        <v>29</v>
      </c>
      <c r="AG72" s="65"/>
      <c r="AH72" s="65"/>
      <c r="AI72" s="65"/>
      <c r="AJ72" s="65"/>
    </row>
    <row r="73" spans="1:36" ht="262" customHeight="1">
      <c r="A73" s="92">
        <v>5072</v>
      </c>
      <c r="B73" s="1016" t="s">
        <v>174</v>
      </c>
      <c r="C73" s="1017" t="s">
        <v>2244</v>
      </c>
      <c r="D73" s="1017" t="s">
        <v>1698</v>
      </c>
      <c r="E73" s="1016" t="s">
        <v>164</v>
      </c>
      <c r="F73" s="1017" t="s">
        <v>2568</v>
      </c>
      <c r="G73" s="1017" t="s">
        <v>2270</v>
      </c>
      <c r="H73" s="1017" t="s">
        <v>2271</v>
      </c>
      <c r="I73" s="1017" t="s">
        <v>2569</v>
      </c>
      <c r="J73" s="1017" t="s">
        <v>2570</v>
      </c>
      <c r="K73" s="1016" t="s">
        <v>1701</v>
      </c>
      <c r="L73" s="1017" t="s">
        <v>740</v>
      </c>
      <c r="M73" s="1017" t="s">
        <v>5</v>
      </c>
      <c r="N73" s="1144" t="s">
        <v>1702</v>
      </c>
      <c r="O73" s="1017" t="s">
        <v>1703</v>
      </c>
      <c r="P73" s="1072">
        <v>41.904315465635499</v>
      </c>
      <c r="Q73" s="1072">
        <v>-71.024552602572996</v>
      </c>
      <c r="R73" s="1074">
        <v>120</v>
      </c>
      <c r="S73" s="1157"/>
      <c r="T73" s="1017"/>
      <c r="U73" s="1017" t="s">
        <v>1704</v>
      </c>
      <c r="V73" s="1017" t="s">
        <v>1699</v>
      </c>
      <c r="W73" s="1017" t="s">
        <v>1705</v>
      </c>
      <c r="X73" s="1017" t="s">
        <v>755</v>
      </c>
      <c r="Y73" s="1017" t="s">
        <v>5</v>
      </c>
      <c r="Z73" s="1017" t="s">
        <v>8379</v>
      </c>
      <c r="AA73" s="1077" t="s">
        <v>9783</v>
      </c>
      <c r="AB73" s="1017" t="s">
        <v>1706</v>
      </c>
      <c r="AC73" s="1017" t="s">
        <v>2571</v>
      </c>
      <c r="AD73" s="1017" t="s">
        <v>1707</v>
      </c>
      <c r="AE73" s="1017" t="s">
        <v>1708</v>
      </c>
      <c r="AF73" s="1017">
        <f t="shared" si="2"/>
        <v>28</v>
      </c>
      <c r="AG73" s="1017"/>
      <c r="AH73" s="1017"/>
      <c r="AI73" s="1017"/>
      <c r="AJ73" s="1017"/>
    </row>
    <row r="74" spans="1:36" ht="87">
      <c r="A74" s="92">
        <v>5073</v>
      </c>
      <c r="B74" s="1016" t="s">
        <v>392</v>
      </c>
      <c r="C74" s="1017" t="s">
        <v>2244</v>
      </c>
      <c r="D74" s="1070" t="s">
        <v>1709</v>
      </c>
      <c r="E74" s="1071"/>
      <c r="F74" s="1017" t="s">
        <v>1709</v>
      </c>
      <c r="G74" s="1017" t="s">
        <v>2031</v>
      </c>
      <c r="H74" s="1017" t="s">
        <v>7660</v>
      </c>
      <c r="I74" s="1076" t="s">
        <v>10061</v>
      </c>
      <c r="J74" s="1017" t="s">
        <v>10062</v>
      </c>
      <c r="K74" s="1016" t="s">
        <v>1710</v>
      </c>
      <c r="L74" s="1017" t="s">
        <v>808</v>
      </c>
      <c r="M74" s="1017" t="s">
        <v>5</v>
      </c>
      <c r="N74" s="1017">
        <v>14701</v>
      </c>
      <c r="O74" s="1017" t="s">
        <v>1717</v>
      </c>
      <c r="P74" s="1072">
        <v>42.095554</v>
      </c>
      <c r="Q74" s="1072">
        <v>-79.238608999999997</v>
      </c>
      <c r="R74" s="1074">
        <v>200</v>
      </c>
      <c r="S74" s="1075">
        <v>1</v>
      </c>
      <c r="T74" s="1066" t="s">
        <v>10015</v>
      </c>
      <c r="U74" s="1017" t="s">
        <v>1709</v>
      </c>
      <c r="V74" s="1076" t="s">
        <v>1711</v>
      </c>
      <c r="W74" s="1017" t="s">
        <v>1712</v>
      </c>
      <c r="X74" s="1017" t="s">
        <v>2693</v>
      </c>
      <c r="Y74" s="1017" t="s">
        <v>6</v>
      </c>
      <c r="Z74" s="1017" t="s">
        <v>9901</v>
      </c>
      <c r="AA74" s="1077" t="s">
        <v>11186</v>
      </c>
      <c r="AB74" s="1017" t="s">
        <v>11188</v>
      </c>
      <c r="AC74" s="1017" t="s">
        <v>11187</v>
      </c>
      <c r="AD74" s="1017" t="s">
        <v>10064</v>
      </c>
      <c r="AE74" s="1188"/>
      <c r="AF74" s="1017">
        <f t="shared" si="2"/>
        <v>27</v>
      </c>
      <c r="AG74" s="1017"/>
      <c r="AH74" s="1017"/>
      <c r="AI74" s="1017"/>
      <c r="AJ74" s="1017"/>
    </row>
    <row r="75" spans="1:36" ht="116">
      <c r="A75" s="92">
        <v>5074</v>
      </c>
      <c r="B75" s="99" t="s">
        <v>174</v>
      </c>
      <c r="C75" s="100" t="s">
        <v>2244</v>
      </c>
      <c r="D75" s="100" t="s">
        <v>2572</v>
      </c>
      <c r="E75" s="99" t="s">
        <v>164</v>
      </c>
      <c r="F75" s="100" t="s">
        <v>2572</v>
      </c>
      <c r="G75" s="100" t="s">
        <v>2247</v>
      </c>
      <c r="H75" s="100" t="s">
        <v>2282</v>
      </c>
      <c r="I75" s="1" t="s">
        <v>2573</v>
      </c>
      <c r="J75" s="100" t="s">
        <v>2574</v>
      </c>
      <c r="K75" s="99" t="s">
        <v>2575</v>
      </c>
      <c r="L75" s="100" t="s">
        <v>170</v>
      </c>
      <c r="M75" s="100" t="s">
        <v>5</v>
      </c>
      <c r="N75" s="100" t="s">
        <v>2576</v>
      </c>
      <c r="O75" s="100" t="s">
        <v>2577</v>
      </c>
      <c r="P75" s="101">
        <v>37.47</v>
      </c>
      <c r="Q75" s="1575">
        <v>-122.19</v>
      </c>
      <c r="R75" s="101">
        <v>24</v>
      </c>
      <c r="S75" s="101" t="s">
        <v>1587</v>
      </c>
      <c r="T75" s="100" t="s">
        <v>1587</v>
      </c>
      <c r="U75" s="100" t="s">
        <v>2572</v>
      </c>
      <c r="V75" s="100" t="s">
        <v>2573</v>
      </c>
      <c r="W75" s="100" t="s">
        <v>2578</v>
      </c>
      <c r="X75" s="100" t="s">
        <v>170</v>
      </c>
      <c r="Y75" s="100" t="s">
        <v>5</v>
      </c>
      <c r="Z75" s="100" t="s">
        <v>172</v>
      </c>
      <c r="AA75" s="102">
        <v>44892</v>
      </c>
      <c r="AB75" s="100" t="s">
        <v>2579</v>
      </c>
      <c r="AC75" s="100" t="s">
        <v>2581</v>
      </c>
      <c r="AD75" s="305" t="s">
        <v>2580</v>
      </c>
      <c r="AE75" s="213" t="s">
        <v>2582</v>
      </c>
      <c r="AF75" s="65">
        <f t="shared" si="2"/>
        <v>30</v>
      </c>
      <c r="AG75" s="65"/>
      <c r="AH75" s="65"/>
      <c r="AI75" s="65"/>
      <c r="AJ75" s="65"/>
    </row>
    <row r="76" spans="1:36" ht="87">
      <c r="A76" s="92">
        <v>5075</v>
      </c>
      <c r="B76" s="1016" t="s">
        <v>392</v>
      </c>
      <c r="C76" s="1017" t="s">
        <v>2244</v>
      </c>
      <c r="D76" s="1070" t="s">
        <v>11092</v>
      </c>
      <c r="E76" s="1071" t="s">
        <v>164</v>
      </c>
      <c r="F76" s="1070" t="s">
        <v>11092</v>
      </c>
      <c r="G76" s="1017" t="s">
        <v>8947</v>
      </c>
      <c r="H76" s="1017" t="s">
        <v>2271</v>
      </c>
      <c r="I76" s="1430" t="s">
        <v>11093</v>
      </c>
      <c r="J76" s="1017" t="s">
        <v>11094</v>
      </c>
      <c r="K76" s="1016" t="s">
        <v>11095</v>
      </c>
      <c r="L76" s="1017" t="s">
        <v>786</v>
      </c>
      <c r="M76" s="1017" t="s">
        <v>5</v>
      </c>
      <c r="N76" s="1017">
        <v>29640</v>
      </c>
      <c r="O76" s="1017" t="s">
        <v>11096</v>
      </c>
      <c r="P76" s="1072">
        <v>34.8217</v>
      </c>
      <c r="Q76" s="1072">
        <v>-82.593199999999996</v>
      </c>
      <c r="R76" s="1074">
        <v>350</v>
      </c>
      <c r="S76" s="1136"/>
      <c r="T76" s="1146"/>
      <c r="U76" s="1017" t="s">
        <v>11098</v>
      </c>
      <c r="V76" s="1078" t="s">
        <v>11093</v>
      </c>
      <c r="W76" s="1026" t="s">
        <v>11099</v>
      </c>
      <c r="X76" s="1026" t="s">
        <v>2535</v>
      </c>
      <c r="Y76" s="1017" t="s">
        <v>907</v>
      </c>
      <c r="Z76" s="1017" t="s">
        <v>7932</v>
      </c>
      <c r="AA76" s="1077">
        <v>46091</v>
      </c>
      <c r="AB76" s="1077" t="s">
        <v>11100</v>
      </c>
      <c r="AC76" s="1017" t="s">
        <v>11097</v>
      </c>
      <c r="AD76" s="1026" t="s">
        <v>11101</v>
      </c>
      <c r="AE76" s="1078"/>
      <c r="AF76" s="1017">
        <f t="shared" si="2"/>
        <v>13</v>
      </c>
      <c r="AG76" s="1017"/>
      <c r="AH76" s="1017">
        <f>IF(LEN(TRIM(AF76))=0,0,LEN(TRIM(AF76))-LEN(SUBSTITUTE(AF76," ",""))+1)</f>
        <v>1</v>
      </c>
      <c r="AI76" s="1017"/>
      <c r="AJ76" s="1017"/>
    </row>
    <row r="77" spans="1:36" ht="72.5">
      <c r="A77" s="92">
        <v>5076</v>
      </c>
      <c r="B77" s="1016" t="s">
        <v>161</v>
      </c>
      <c r="C77" s="1017" t="s">
        <v>2244</v>
      </c>
      <c r="D77" s="1058" t="s">
        <v>8572</v>
      </c>
      <c r="E77" s="1071" t="s">
        <v>164</v>
      </c>
      <c r="F77" s="1058" t="s">
        <v>8579</v>
      </c>
      <c r="G77" s="1017" t="s">
        <v>2270</v>
      </c>
      <c r="H77" s="1017" t="s">
        <v>7990</v>
      </c>
      <c r="I77" s="1058" t="s">
        <v>8582</v>
      </c>
      <c r="J77" s="1058" t="s">
        <v>8580</v>
      </c>
      <c r="K77" s="1058" t="s">
        <v>3003</v>
      </c>
      <c r="L77" s="1017" t="s">
        <v>786</v>
      </c>
      <c r="M77" s="1017" t="s">
        <v>5</v>
      </c>
      <c r="N77" s="1017">
        <v>29605</v>
      </c>
      <c r="O77" s="1058" t="s">
        <v>8581</v>
      </c>
      <c r="P77" s="1072">
        <v>34.795623090965599</v>
      </c>
      <c r="Q77" s="1072">
        <v>-82.421449246738703</v>
      </c>
      <c r="R77" s="1074">
        <v>10</v>
      </c>
      <c r="S77" s="1136">
        <v>1000</v>
      </c>
      <c r="T77" s="1017" t="s">
        <v>758</v>
      </c>
      <c r="U77" s="1058" t="s">
        <v>9623</v>
      </c>
      <c r="V77" s="1058" t="s">
        <v>8578</v>
      </c>
      <c r="W77" s="1058" t="s">
        <v>8576</v>
      </c>
      <c r="X77" s="1017" t="s">
        <v>8577</v>
      </c>
      <c r="Y77" s="1017" t="s">
        <v>907</v>
      </c>
      <c r="Z77" s="1017" t="s">
        <v>7932</v>
      </c>
      <c r="AA77" s="1077" t="s">
        <v>9624</v>
      </c>
      <c r="AB77" s="1017" t="s">
        <v>313</v>
      </c>
      <c r="AC77" s="1017"/>
      <c r="AD77" s="1026" t="s">
        <v>10303</v>
      </c>
      <c r="AE77" s="1078"/>
      <c r="AF77" s="1017">
        <f t="shared" si="2"/>
        <v>26</v>
      </c>
      <c r="AG77" s="1058" t="s">
        <v>8573</v>
      </c>
      <c r="AH77" s="1058" t="s">
        <v>8574</v>
      </c>
      <c r="AI77" s="1058" t="s">
        <v>8575</v>
      </c>
      <c r="AJ77" s="65"/>
    </row>
    <row r="78" spans="1:36" ht="101.5">
      <c r="A78" s="92">
        <v>5077</v>
      </c>
      <c r="B78" s="1016" t="s">
        <v>174</v>
      </c>
      <c r="C78" s="1017" t="s">
        <v>2244</v>
      </c>
      <c r="D78" s="1070" t="s">
        <v>10065</v>
      </c>
      <c r="E78" s="1071"/>
      <c r="F78" s="1017" t="s">
        <v>10065</v>
      </c>
      <c r="G78" s="1017" t="s">
        <v>4674</v>
      </c>
      <c r="H78" s="1017" t="s">
        <v>2271</v>
      </c>
      <c r="I78" s="1076" t="s">
        <v>10066</v>
      </c>
      <c r="J78" s="1017" t="s">
        <v>10067</v>
      </c>
      <c r="K78" s="1016" t="s">
        <v>10068</v>
      </c>
      <c r="L78" s="1017" t="s">
        <v>1357</v>
      </c>
      <c r="M78" s="1017" t="s">
        <v>5</v>
      </c>
      <c r="N78" s="1280">
        <v>7601</v>
      </c>
      <c r="O78" s="1017" t="s">
        <v>10069</v>
      </c>
      <c r="P78" s="1072">
        <v>40.8711293</v>
      </c>
      <c r="Q78" s="1072">
        <v>-74.044980199999998</v>
      </c>
      <c r="R78" s="1074">
        <v>50</v>
      </c>
      <c r="S78" s="1075"/>
      <c r="T78" s="1066"/>
      <c r="U78" s="1017" t="s">
        <v>10065</v>
      </c>
      <c r="V78" s="1076" t="s">
        <v>10066</v>
      </c>
      <c r="W78" s="1017" t="s">
        <v>10068</v>
      </c>
      <c r="X78" s="1017" t="s">
        <v>1357</v>
      </c>
      <c r="Y78" s="1017" t="s">
        <v>5</v>
      </c>
      <c r="Z78" s="1017" t="s">
        <v>6355</v>
      </c>
      <c r="AA78" s="1077">
        <v>45922</v>
      </c>
      <c r="AB78" s="1278" t="s">
        <v>10070</v>
      </c>
      <c r="AC78" s="1017"/>
      <c r="AD78" s="1017" t="s">
        <v>10317</v>
      </c>
      <c r="AE78" s="1188"/>
      <c r="AF78" s="1017">
        <f t="shared" si="2"/>
        <v>32</v>
      </c>
      <c r="AG78" s="1017"/>
      <c r="AH78" s="1017"/>
      <c r="AI78" s="1017"/>
      <c r="AJ78" s="1017"/>
    </row>
    <row r="79" spans="1:36" ht="87">
      <c r="A79" s="92">
        <v>5078</v>
      </c>
      <c r="B79" s="1016" t="s">
        <v>174</v>
      </c>
      <c r="C79" s="1017" t="s">
        <v>2244</v>
      </c>
      <c r="D79" s="1017" t="s">
        <v>10152</v>
      </c>
      <c r="E79" s="1016" t="s">
        <v>176</v>
      </c>
      <c r="F79" s="1017" t="s">
        <v>10152</v>
      </c>
      <c r="G79" s="1017" t="s">
        <v>4674</v>
      </c>
      <c r="H79" s="1017" t="s">
        <v>2271</v>
      </c>
      <c r="I79" s="1138" t="s">
        <v>9801</v>
      </c>
      <c r="J79" s="1017" t="s">
        <v>10146</v>
      </c>
      <c r="K79" s="1016" t="s">
        <v>10147</v>
      </c>
      <c r="L79" s="1017" t="s">
        <v>170</v>
      </c>
      <c r="M79" s="1017" t="s">
        <v>5</v>
      </c>
      <c r="N79" s="1017">
        <v>92831</v>
      </c>
      <c r="O79" s="1017"/>
      <c r="P79" s="1281">
        <v>33.86815</v>
      </c>
      <c r="Q79" s="1072">
        <v>-117.90122</v>
      </c>
      <c r="R79" s="1281"/>
      <c r="S79" s="1235"/>
      <c r="T79" s="1061"/>
      <c r="U79" s="1063" t="s">
        <v>10152</v>
      </c>
      <c r="V79" s="1138" t="s">
        <v>9801</v>
      </c>
      <c r="W79" s="1017" t="s">
        <v>1403</v>
      </c>
      <c r="X79" s="1017" t="s">
        <v>436</v>
      </c>
      <c r="Y79" s="1017" t="s">
        <v>5</v>
      </c>
      <c r="Z79" s="1017" t="s">
        <v>6355</v>
      </c>
      <c r="AA79" s="1077">
        <v>45923</v>
      </c>
      <c r="AB79" s="1077" t="s">
        <v>10153</v>
      </c>
      <c r="AC79" s="1017" t="s">
        <v>10151</v>
      </c>
      <c r="AD79" s="1017" t="s">
        <v>10321</v>
      </c>
      <c r="AE79" s="1017"/>
      <c r="AF79" s="1017">
        <f t="shared" si="2"/>
        <v>29</v>
      </c>
      <c r="AG79" s="1017"/>
      <c r="AH79" s="1017"/>
      <c r="AI79" s="1017"/>
      <c r="AJ79" s="1017"/>
    </row>
    <row r="80" spans="1:36" ht="130.75" customHeight="1">
      <c r="A80" s="92">
        <v>5079</v>
      </c>
      <c r="B80" s="1016" t="s">
        <v>198</v>
      </c>
      <c r="C80" s="1017" t="s">
        <v>2244</v>
      </c>
      <c r="D80" s="1070" t="s">
        <v>10071</v>
      </c>
      <c r="E80" s="1071"/>
      <c r="F80" s="1017" t="s">
        <v>10071</v>
      </c>
      <c r="G80" s="1017" t="s">
        <v>2031</v>
      </c>
      <c r="H80" s="1017" t="s">
        <v>7660</v>
      </c>
      <c r="I80" s="1076" t="s">
        <v>10072</v>
      </c>
      <c r="J80" s="1017"/>
      <c r="K80" s="1016"/>
      <c r="L80" s="1017"/>
      <c r="M80" s="1017" t="s">
        <v>957</v>
      </c>
      <c r="N80" s="1017"/>
      <c r="O80" s="1017"/>
      <c r="P80" s="1072"/>
      <c r="Q80" s="1072"/>
      <c r="R80" s="1074"/>
      <c r="S80" s="1075"/>
      <c r="T80" s="1066"/>
      <c r="U80" s="1017" t="s">
        <v>10071</v>
      </c>
      <c r="V80" s="1076" t="s">
        <v>10072</v>
      </c>
      <c r="W80" s="1017" t="s">
        <v>10073</v>
      </c>
      <c r="X80" s="1017" t="s">
        <v>1310</v>
      </c>
      <c r="Y80" s="1017" t="s">
        <v>6843</v>
      </c>
      <c r="Z80" s="1017" t="s">
        <v>6355</v>
      </c>
      <c r="AA80" s="1077">
        <v>45922</v>
      </c>
      <c r="AB80" s="1077" t="s">
        <v>10074</v>
      </c>
      <c r="AC80" s="1017" t="s">
        <v>10075</v>
      </c>
      <c r="AD80" s="1017" t="s">
        <v>10076</v>
      </c>
      <c r="AE80" s="1188"/>
      <c r="AF80" s="1017">
        <f t="shared" si="2"/>
        <v>24</v>
      </c>
      <c r="AG80" s="1017"/>
      <c r="AH80" s="1017"/>
      <c r="AI80" s="1017"/>
      <c r="AJ80" s="1017"/>
    </row>
    <row r="81" spans="1:36" ht="130.75" customHeight="1">
      <c r="A81" s="92">
        <v>5080</v>
      </c>
      <c r="B81" s="47" t="s">
        <v>174</v>
      </c>
      <c r="C81" s="65" t="s">
        <v>2244</v>
      </c>
      <c r="D81" s="65" t="s">
        <v>2583</v>
      </c>
      <c r="E81" s="47" t="s">
        <v>164</v>
      </c>
      <c r="F81" s="65" t="s">
        <v>2584</v>
      </c>
      <c r="G81" s="65" t="s">
        <v>2270</v>
      </c>
      <c r="H81" s="65" t="s">
        <v>2332</v>
      </c>
      <c r="I81" s="65" t="s">
        <v>2585</v>
      </c>
      <c r="J81" s="65" t="s">
        <v>2586</v>
      </c>
      <c r="K81" s="47" t="s">
        <v>1000</v>
      </c>
      <c r="L81" s="65" t="s">
        <v>997</v>
      </c>
      <c r="M81" s="65" t="s">
        <v>6</v>
      </c>
      <c r="N81" s="65" t="s">
        <v>2587</v>
      </c>
      <c r="O81" s="65" t="s">
        <v>2588</v>
      </c>
      <c r="P81" s="151">
        <v>50.947831487998698</v>
      </c>
      <c r="Q81" s="151">
        <v>-113.991189275178</v>
      </c>
      <c r="R81" s="338">
        <v>15</v>
      </c>
      <c r="S81" s="165"/>
      <c r="T81" s="65"/>
      <c r="U81" s="65" t="s">
        <v>2583</v>
      </c>
      <c r="V81" s="65" t="s">
        <v>2585</v>
      </c>
      <c r="W81" s="65" t="s">
        <v>1000</v>
      </c>
      <c r="X81" s="65" t="s">
        <v>1079</v>
      </c>
      <c r="Y81" s="65" t="s">
        <v>6</v>
      </c>
      <c r="Z81" s="65" t="s">
        <v>172</v>
      </c>
      <c r="AA81" s="119">
        <v>44890</v>
      </c>
      <c r="AB81" s="65" t="s">
        <v>2589</v>
      </c>
      <c r="AC81" s="65" t="s">
        <v>2591</v>
      </c>
      <c r="AD81" s="1" t="s">
        <v>2590</v>
      </c>
      <c r="AE81" s="213" t="s">
        <v>2585</v>
      </c>
      <c r="AF81" s="65">
        <f t="shared" si="2"/>
        <v>23</v>
      </c>
      <c r="AG81" s="65"/>
      <c r="AH81" s="65"/>
      <c r="AI81" s="65"/>
      <c r="AJ81" s="65"/>
    </row>
    <row r="82" spans="1:36" ht="60" customHeight="1">
      <c r="A82" s="92">
        <v>5081</v>
      </c>
      <c r="B82" s="1016" t="s">
        <v>198</v>
      </c>
      <c r="C82" s="1017" t="s">
        <v>2244</v>
      </c>
      <c r="D82" s="1070" t="s">
        <v>10077</v>
      </c>
      <c r="E82" s="1071"/>
      <c r="F82" s="1017" t="s">
        <v>10077</v>
      </c>
      <c r="G82" s="1017" t="s">
        <v>2031</v>
      </c>
      <c r="H82" s="1017" t="s">
        <v>2271</v>
      </c>
      <c r="I82" s="1076" t="s">
        <v>10078</v>
      </c>
      <c r="J82" s="1017" t="s">
        <v>10079</v>
      </c>
      <c r="K82" s="1016" t="s">
        <v>226</v>
      </c>
      <c r="L82" s="1017" t="s">
        <v>6333</v>
      </c>
      <c r="M82" s="1017" t="s">
        <v>6</v>
      </c>
      <c r="N82" s="1017" t="s">
        <v>10080</v>
      </c>
      <c r="O82" s="1017" t="s">
        <v>10081</v>
      </c>
      <c r="P82" s="1072">
        <v>49.2710802</v>
      </c>
      <c r="Q82" s="1072">
        <v>-123.14660309999999</v>
      </c>
      <c r="R82" s="1074">
        <v>50</v>
      </c>
      <c r="S82" s="1075"/>
      <c r="T82" s="1066"/>
      <c r="U82" s="1017" t="s">
        <v>10077</v>
      </c>
      <c r="V82" s="1076" t="s">
        <v>10078</v>
      </c>
      <c r="W82" s="1017" t="s">
        <v>226</v>
      </c>
      <c r="X82" s="1017" t="s">
        <v>6333</v>
      </c>
      <c r="Y82" s="1017" t="s">
        <v>6</v>
      </c>
      <c r="Z82" s="1017" t="s">
        <v>11185</v>
      </c>
      <c r="AA82" s="1077" t="s">
        <v>11186</v>
      </c>
      <c r="AB82" s="1077" t="s">
        <v>10082</v>
      </c>
      <c r="AC82" s="1017" t="s">
        <v>11184</v>
      </c>
      <c r="AD82" s="1017" t="s">
        <v>10318</v>
      </c>
      <c r="AE82" s="1188"/>
      <c r="AF82" s="1017">
        <f t="shared" si="2"/>
        <v>32</v>
      </c>
      <c r="AG82" s="1017"/>
      <c r="AH82" s="1017"/>
      <c r="AI82" s="1017"/>
      <c r="AJ82" s="1017"/>
    </row>
    <row r="83" spans="1:36" ht="87">
      <c r="A83" s="92">
        <v>5082</v>
      </c>
      <c r="B83" s="47" t="s">
        <v>174</v>
      </c>
      <c r="C83" s="65" t="s">
        <v>2244</v>
      </c>
      <c r="D83" s="65" t="s">
        <v>2325</v>
      </c>
      <c r="E83" s="47" t="s">
        <v>176</v>
      </c>
      <c r="F83" s="65" t="s">
        <v>2325</v>
      </c>
      <c r="G83" s="65" t="s">
        <v>2270</v>
      </c>
      <c r="H83" s="65" t="s">
        <v>2271</v>
      </c>
      <c r="I83" s="65" t="s">
        <v>2321</v>
      </c>
      <c r="J83" s="145" t="s">
        <v>2322</v>
      </c>
      <c r="K83" s="47" t="s">
        <v>2323</v>
      </c>
      <c r="L83" s="65" t="s">
        <v>842</v>
      </c>
      <c r="M83" s="65" t="s">
        <v>5</v>
      </c>
      <c r="N83" s="65">
        <v>30024</v>
      </c>
      <c r="O83" s="65" t="s">
        <v>2324</v>
      </c>
      <c r="P83" s="151">
        <v>34.019066714157603</v>
      </c>
      <c r="Q83" s="151">
        <v>-84.069398816234596</v>
      </c>
      <c r="R83" s="126"/>
      <c r="S83" s="334"/>
      <c r="T83" s="65"/>
      <c r="U83" s="65" t="s">
        <v>2325</v>
      </c>
      <c r="V83" s="65" t="s">
        <v>1521</v>
      </c>
      <c r="W83" s="65" t="s">
        <v>1522</v>
      </c>
      <c r="X83" s="65" t="s">
        <v>1300</v>
      </c>
      <c r="Y83" s="65" t="s">
        <v>5</v>
      </c>
      <c r="Z83" s="65" t="s">
        <v>172</v>
      </c>
      <c r="AA83" s="119">
        <v>44429</v>
      </c>
      <c r="AB83" s="65" t="s">
        <v>2326</v>
      </c>
      <c r="AC83" s="65"/>
      <c r="AD83" s="65" t="s">
        <v>2592</v>
      </c>
      <c r="AE83" s="213" t="s">
        <v>2328</v>
      </c>
      <c r="AF83" s="65">
        <f t="shared" si="2"/>
        <v>28</v>
      </c>
      <c r="AG83" s="65"/>
      <c r="AH83" s="65"/>
      <c r="AI83" s="65"/>
      <c r="AJ83" s="65"/>
    </row>
    <row r="84" spans="1:36" ht="136.5" customHeight="1">
      <c r="A84" s="92">
        <v>5083</v>
      </c>
      <c r="B84" s="1016" t="s">
        <v>161</v>
      </c>
      <c r="C84" s="1017" t="s">
        <v>2244</v>
      </c>
      <c r="D84" s="1070" t="s">
        <v>7807</v>
      </c>
      <c r="E84" s="1071" t="s">
        <v>176</v>
      </c>
      <c r="F84" s="1017" t="s">
        <v>9799</v>
      </c>
      <c r="G84" s="1017" t="s">
        <v>2031</v>
      </c>
      <c r="H84" s="1026" t="s">
        <v>9800</v>
      </c>
      <c r="I84" s="1372" t="s">
        <v>9801</v>
      </c>
      <c r="J84" s="1017" t="s">
        <v>9802</v>
      </c>
      <c r="K84" s="1016" t="s">
        <v>1403</v>
      </c>
      <c r="L84" s="1017" t="s">
        <v>436</v>
      </c>
      <c r="M84" s="1017" t="s">
        <v>5</v>
      </c>
      <c r="N84" s="1144" t="s">
        <v>9803</v>
      </c>
      <c r="O84" s="1190"/>
      <c r="P84" s="1072">
        <v>42.279499999999999</v>
      </c>
      <c r="Q84" s="1072">
        <v>-83.827299999999994</v>
      </c>
      <c r="R84" s="1135"/>
      <c r="S84" s="1136"/>
      <c r="T84" s="1181"/>
      <c r="U84" s="1017" t="s">
        <v>7807</v>
      </c>
      <c r="V84" s="1078" t="s">
        <v>9801</v>
      </c>
      <c r="W84" s="1017" t="s">
        <v>2034</v>
      </c>
      <c r="X84" s="1017" t="s">
        <v>170</v>
      </c>
      <c r="Y84" s="1077" t="s">
        <v>5</v>
      </c>
      <c r="Z84" s="1017" t="s">
        <v>7932</v>
      </c>
      <c r="AA84" s="1077">
        <v>45883</v>
      </c>
      <c r="AB84" s="1017" t="s">
        <v>9804</v>
      </c>
      <c r="AC84" s="1017"/>
      <c r="AD84" s="1211" t="s">
        <v>10310</v>
      </c>
      <c r="AE84" s="1078"/>
      <c r="AF84" s="1017">
        <f t="shared" si="2"/>
        <v>25</v>
      </c>
      <c r="AG84" s="1017"/>
      <c r="AH84" s="1017"/>
      <c r="AI84" s="1017"/>
      <c r="AJ84" s="1017"/>
    </row>
    <row r="85" spans="1:36" ht="72.5">
      <c r="A85" s="92">
        <v>5084</v>
      </c>
      <c r="B85" s="47" t="s">
        <v>174</v>
      </c>
      <c r="C85" s="65" t="s">
        <v>2244</v>
      </c>
      <c r="D85" s="65" t="s">
        <v>2593</v>
      </c>
      <c r="E85" s="47" t="s">
        <v>164</v>
      </c>
      <c r="F85" s="65" t="s">
        <v>2594</v>
      </c>
      <c r="G85" s="65" t="s">
        <v>2247</v>
      </c>
      <c r="H85" s="65" t="s">
        <v>2595</v>
      </c>
      <c r="I85" s="65" t="s">
        <v>2596</v>
      </c>
      <c r="J85" s="65" t="s">
        <v>2597</v>
      </c>
      <c r="K85" s="47" t="s">
        <v>2598</v>
      </c>
      <c r="L85" s="65" t="s">
        <v>436</v>
      </c>
      <c r="M85" s="65" t="s">
        <v>5</v>
      </c>
      <c r="N85" s="65">
        <v>49512</v>
      </c>
      <c r="O85" s="65" t="s">
        <v>2599</v>
      </c>
      <c r="P85" s="151">
        <v>42.870725599062901</v>
      </c>
      <c r="Q85" s="151">
        <v>-85.529792128814606</v>
      </c>
      <c r="R85" s="126">
        <v>95</v>
      </c>
      <c r="S85" s="339"/>
      <c r="T85" s="340"/>
      <c r="U85" s="65" t="s">
        <v>2593</v>
      </c>
      <c r="V85" s="65" t="s">
        <v>2596</v>
      </c>
      <c r="W85" s="65" t="s">
        <v>2600</v>
      </c>
      <c r="X85" s="65" t="s">
        <v>2601</v>
      </c>
      <c r="Y85" s="65" t="s">
        <v>907</v>
      </c>
      <c r="Z85" s="65" t="s">
        <v>172</v>
      </c>
      <c r="AA85" s="119">
        <v>44774</v>
      </c>
      <c r="AB85" s="65" t="s">
        <v>2602</v>
      </c>
      <c r="AC85" s="65" t="s">
        <v>2604</v>
      </c>
      <c r="AD85" s="1043" t="s">
        <v>2603</v>
      </c>
      <c r="AE85" s="213" t="s">
        <v>2596</v>
      </c>
      <c r="AF85" s="65">
        <f t="shared" si="2"/>
        <v>25</v>
      </c>
      <c r="AG85" s="65"/>
      <c r="AH85" s="65"/>
      <c r="AI85" s="65"/>
      <c r="AJ85" s="65"/>
    </row>
    <row r="86" spans="1:36" ht="72.5">
      <c r="A86" s="92">
        <v>5085</v>
      </c>
      <c r="B86" s="47" t="s">
        <v>174</v>
      </c>
      <c r="C86" s="65" t="s">
        <v>2244</v>
      </c>
      <c r="D86" s="65" t="s">
        <v>2593</v>
      </c>
      <c r="E86" s="47" t="s">
        <v>164</v>
      </c>
      <c r="F86" s="65" t="s">
        <v>2605</v>
      </c>
      <c r="G86" s="65" t="s">
        <v>2247</v>
      </c>
      <c r="H86" s="65" t="s">
        <v>2345</v>
      </c>
      <c r="I86" s="65" t="s">
        <v>2596</v>
      </c>
      <c r="J86" s="65" t="s">
        <v>2606</v>
      </c>
      <c r="K86" s="47" t="s">
        <v>2607</v>
      </c>
      <c r="L86" s="65" t="s">
        <v>2608</v>
      </c>
      <c r="M86" s="65" t="s">
        <v>957</v>
      </c>
      <c r="N86" s="65">
        <v>76246</v>
      </c>
      <c r="O86" s="65" t="s">
        <v>2609</v>
      </c>
      <c r="P86" s="151">
        <v>20.5548949618968</v>
      </c>
      <c r="Q86" s="151">
        <v>-100.28143591534599</v>
      </c>
      <c r="R86" s="337"/>
      <c r="S86" s="165"/>
      <c r="T86" s="65"/>
      <c r="U86" s="65" t="s">
        <v>2593</v>
      </c>
      <c r="V86" s="65" t="s">
        <v>2596</v>
      </c>
      <c r="W86" s="65" t="s">
        <v>2600</v>
      </c>
      <c r="X86" s="65" t="s">
        <v>2601</v>
      </c>
      <c r="Y86" s="65" t="s">
        <v>907</v>
      </c>
      <c r="Z86" s="65" t="s">
        <v>172</v>
      </c>
      <c r="AA86" s="119">
        <v>44774</v>
      </c>
      <c r="AB86" s="65" t="s">
        <v>2610</v>
      </c>
      <c r="AC86" s="65" t="s">
        <v>2611</v>
      </c>
      <c r="AD86" s="468" t="s">
        <v>2603</v>
      </c>
      <c r="AE86" s="213" t="s">
        <v>2596</v>
      </c>
      <c r="AF86" s="65">
        <f t="shared" si="2"/>
        <v>25</v>
      </c>
      <c r="AG86" s="65"/>
      <c r="AH86" s="65"/>
      <c r="AI86" s="65"/>
      <c r="AJ86" s="65"/>
    </row>
    <row r="87" spans="1:36" ht="72.5">
      <c r="A87" s="92">
        <v>5086</v>
      </c>
      <c r="B87" s="1016" t="s">
        <v>174</v>
      </c>
      <c r="C87" s="1017" t="s">
        <v>2244</v>
      </c>
      <c r="D87" s="1070" t="s">
        <v>10083</v>
      </c>
      <c r="E87" s="1071"/>
      <c r="F87" s="1017" t="s">
        <v>10083</v>
      </c>
      <c r="G87" s="1017" t="s">
        <v>10084</v>
      </c>
      <c r="H87" s="1017" t="s">
        <v>10085</v>
      </c>
      <c r="I87" s="1076" t="s">
        <v>10086</v>
      </c>
      <c r="J87" s="1017" t="s">
        <v>10087</v>
      </c>
      <c r="K87" s="1016" t="s">
        <v>5624</v>
      </c>
      <c r="L87" s="1017" t="s">
        <v>170</v>
      </c>
      <c r="M87" s="1017" t="s">
        <v>5</v>
      </c>
      <c r="N87" s="1017">
        <v>94107</v>
      </c>
      <c r="O87" s="1017"/>
      <c r="P87" s="1072">
        <v>37.750529999999998</v>
      </c>
      <c r="Q87" s="1072">
        <v>-122.39635</v>
      </c>
      <c r="R87" s="1074"/>
      <c r="S87" s="1075"/>
      <c r="T87" s="1066"/>
      <c r="U87" s="1017" t="s">
        <v>10083</v>
      </c>
      <c r="V87" s="1076" t="s">
        <v>10086</v>
      </c>
      <c r="W87" s="1017" t="s">
        <v>5624</v>
      </c>
      <c r="X87" s="1017" t="s">
        <v>170</v>
      </c>
      <c r="Y87" s="1017" t="s">
        <v>5</v>
      </c>
      <c r="Z87" s="1017" t="s">
        <v>6355</v>
      </c>
      <c r="AA87" s="1077">
        <v>45922</v>
      </c>
      <c r="AB87" s="1077" t="s">
        <v>10088</v>
      </c>
      <c r="AC87" s="1017"/>
      <c r="AD87" s="1192" t="s">
        <v>10319</v>
      </c>
      <c r="AE87" s="1188"/>
      <c r="AF87" s="1017">
        <f t="shared" si="2"/>
        <v>21</v>
      </c>
      <c r="AG87" s="1017"/>
      <c r="AH87" s="1017"/>
      <c r="AI87" s="1017"/>
      <c r="AJ87" s="1017"/>
    </row>
    <row r="88" spans="1:36" ht="72.5">
      <c r="A88" s="92">
        <v>5087</v>
      </c>
      <c r="B88" s="1016" t="s">
        <v>392</v>
      </c>
      <c r="C88" s="1017" t="s">
        <v>2244</v>
      </c>
      <c r="D88" s="1070" t="s">
        <v>9367</v>
      </c>
      <c r="E88" s="1071" t="s">
        <v>164</v>
      </c>
      <c r="F88" s="1017" t="s">
        <v>9368</v>
      </c>
      <c r="G88" s="1017" t="s">
        <v>2031</v>
      </c>
      <c r="H88" s="1017" t="s">
        <v>7768</v>
      </c>
      <c r="I88" s="1070" t="s">
        <v>9369</v>
      </c>
      <c r="J88" s="1017"/>
      <c r="K88" s="1016" t="s">
        <v>9370</v>
      </c>
      <c r="L88" s="1017" t="s">
        <v>3742</v>
      </c>
      <c r="M88" s="1017" t="s">
        <v>6</v>
      </c>
      <c r="N88" s="1144"/>
      <c r="O88" s="1017"/>
      <c r="P88" s="1072">
        <v>45.1051</v>
      </c>
      <c r="Q88" s="1072">
        <v>-64.441599999999994</v>
      </c>
      <c r="R88" s="1074"/>
      <c r="S88" s="1075">
        <v>705</v>
      </c>
      <c r="T88" s="1017" t="s">
        <v>1648</v>
      </c>
      <c r="U88" s="1017" t="s">
        <v>9366</v>
      </c>
      <c r="V88" s="1017" t="s">
        <v>9372</v>
      </c>
      <c r="W88" s="1017" t="s">
        <v>9373</v>
      </c>
      <c r="X88" s="1017" t="s">
        <v>214</v>
      </c>
      <c r="Y88" s="1017" t="s">
        <v>6</v>
      </c>
      <c r="Z88" s="1017" t="s">
        <v>7932</v>
      </c>
      <c r="AA88" s="1077">
        <v>45872</v>
      </c>
      <c r="AB88" s="1017" t="s">
        <v>9384</v>
      </c>
      <c r="AC88" s="1026" t="s">
        <v>9375</v>
      </c>
      <c r="AD88" s="1026" t="s">
        <v>9374</v>
      </c>
      <c r="AE88" s="1078"/>
      <c r="AF88" s="1017">
        <f t="shared" si="2"/>
        <v>28</v>
      </c>
      <c r="AG88" s="1017"/>
      <c r="AH88" s="1017"/>
      <c r="AI88" s="1017"/>
      <c r="AJ88" s="1017"/>
    </row>
    <row r="89" spans="1:36" ht="110.25" customHeight="1">
      <c r="A89" s="92">
        <v>5088</v>
      </c>
      <c r="B89" s="1016" t="s">
        <v>392</v>
      </c>
      <c r="C89" s="1017" t="s">
        <v>2244</v>
      </c>
      <c r="D89" s="1070" t="s">
        <v>9367</v>
      </c>
      <c r="E89" s="1071" t="s">
        <v>164</v>
      </c>
      <c r="F89" s="1017" t="s">
        <v>9378</v>
      </c>
      <c r="G89" s="1017" t="s">
        <v>2031</v>
      </c>
      <c r="H89" s="1017" t="s">
        <v>7768</v>
      </c>
      <c r="I89" s="1070" t="s">
        <v>9369</v>
      </c>
      <c r="J89" s="1017" t="s">
        <v>9379</v>
      </c>
      <c r="K89" s="1016" t="s">
        <v>5112</v>
      </c>
      <c r="L89" s="1017" t="s">
        <v>3742</v>
      </c>
      <c r="M89" s="1017" t="s">
        <v>6</v>
      </c>
      <c r="N89" s="1144"/>
      <c r="O89" s="1017"/>
      <c r="P89" s="1072">
        <v>44.375599999999999</v>
      </c>
      <c r="Q89" s="1072">
        <v>-64.519599999999997</v>
      </c>
      <c r="R89" s="1074"/>
      <c r="S89" s="1075">
        <v>705</v>
      </c>
      <c r="T89" s="1017" t="s">
        <v>1648</v>
      </c>
      <c r="U89" s="1017" t="s">
        <v>9366</v>
      </c>
      <c r="V89" s="1017" t="s">
        <v>9372</v>
      </c>
      <c r="W89" s="1017" t="s">
        <v>9373</v>
      </c>
      <c r="X89" s="1017" t="s">
        <v>214</v>
      </c>
      <c r="Y89" s="1017" t="s">
        <v>6</v>
      </c>
      <c r="Z89" s="1017" t="s">
        <v>7932</v>
      </c>
      <c r="AA89" s="1077">
        <v>45872</v>
      </c>
      <c r="AB89" s="1017" t="s">
        <v>9383</v>
      </c>
      <c r="AC89" s="1026" t="s">
        <v>9376</v>
      </c>
      <c r="AD89" s="1026" t="s">
        <v>9374</v>
      </c>
      <c r="AE89" s="1078"/>
      <c r="AF89" s="1017">
        <f t="shared" si="2"/>
        <v>28</v>
      </c>
      <c r="AG89" s="1017"/>
      <c r="AH89" s="1017"/>
      <c r="AI89" s="1017"/>
      <c r="AJ89" s="1017"/>
    </row>
    <row r="90" spans="1:36" ht="72.5">
      <c r="A90" s="92">
        <v>5089</v>
      </c>
      <c r="B90" s="1016" t="s">
        <v>392</v>
      </c>
      <c r="C90" s="1017" t="s">
        <v>2244</v>
      </c>
      <c r="D90" s="1070" t="s">
        <v>9367</v>
      </c>
      <c r="E90" s="1071" t="s">
        <v>164</v>
      </c>
      <c r="F90" s="1017" t="s">
        <v>9380</v>
      </c>
      <c r="G90" s="1017" t="s">
        <v>2031</v>
      </c>
      <c r="H90" s="1017" t="s">
        <v>7768</v>
      </c>
      <c r="I90" s="1070" t="s">
        <v>9369</v>
      </c>
      <c r="J90" s="1017" t="s">
        <v>9381</v>
      </c>
      <c r="K90" s="1016" t="s">
        <v>9382</v>
      </c>
      <c r="L90" s="1017" t="s">
        <v>3742</v>
      </c>
      <c r="M90" s="1017" t="s">
        <v>6</v>
      </c>
      <c r="N90" s="1144"/>
      <c r="O90" s="1017"/>
      <c r="P90" s="1072">
        <v>44.757300000000001</v>
      </c>
      <c r="Q90" s="1072">
        <v>-63.530200000000001</v>
      </c>
      <c r="R90" s="1074"/>
      <c r="S90" s="1075">
        <v>705</v>
      </c>
      <c r="T90" s="1017" t="s">
        <v>1648</v>
      </c>
      <c r="U90" s="1017" t="s">
        <v>9366</v>
      </c>
      <c r="V90" s="1017" t="s">
        <v>9372</v>
      </c>
      <c r="W90" s="1017" t="s">
        <v>9373</v>
      </c>
      <c r="X90" s="1017" t="s">
        <v>214</v>
      </c>
      <c r="Y90" s="1017" t="s">
        <v>6</v>
      </c>
      <c r="Z90" s="1017" t="s">
        <v>7932</v>
      </c>
      <c r="AA90" s="1077">
        <v>45872</v>
      </c>
      <c r="AB90" s="1017" t="s">
        <v>9383</v>
      </c>
      <c r="AC90" s="1026" t="s">
        <v>9377</v>
      </c>
      <c r="AD90" s="1026" t="s">
        <v>9374</v>
      </c>
      <c r="AE90" s="1078"/>
      <c r="AF90" s="1017">
        <f t="shared" si="2"/>
        <v>28</v>
      </c>
      <c r="AG90" s="1017"/>
      <c r="AH90" s="1017"/>
      <c r="AI90" s="1017"/>
      <c r="AJ90" s="1017"/>
    </row>
    <row r="91" spans="1:36" ht="72.5">
      <c r="A91" s="92">
        <v>5090</v>
      </c>
      <c r="B91" s="1016" t="s">
        <v>161</v>
      </c>
      <c r="C91" s="1017" t="s">
        <v>2244</v>
      </c>
      <c r="D91" s="1058" t="s">
        <v>9719</v>
      </c>
      <c r="E91" s="1071" t="s">
        <v>164</v>
      </c>
      <c r="F91" s="1017" t="s">
        <v>9720</v>
      </c>
      <c r="G91" s="1017" t="s">
        <v>7769</v>
      </c>
      <c r="H91" s="1017" t="s">
        <v>7990</v>
      </c>
      <c r="I91" s="1070" t="s">
        <v>9721</v>
      </c>
      <c r="J91" s="1017" t="s">
        <v>9722</v>
      </c>
      <c r="K91" s="1016" t="s">
        <v>8619</v>
      </c>
      <c r="L91" s="1017" t="s">
        <v>363</v>
      </c>
      <c r="M91" s="1017" t="s">
        <v>5</v>
      </c>
      <c r="N91" s="1144" t="s">
        <v>9723</v>
      </c>
      <c r="O91" s="1017"/>
      <c r="P91" s="1072">
        <v>48.161000000000001</v>
      </c>
      <c r="Q91" s="1072">
        <v>-122.1481</v>
      </c>
      <c r="R91" s="1074"/>
      <c r="S91" s="1075"/>
      <c r="T91" s="1017"/>
      <c r="U91" s="1017" t="s">
        <v>9719</v>
      </c>
      <c r="V91" s="1017" t="s">
        <v>9721</v>
      </c>
      <c r="W91" s="1017" t="s">
        <v>8619</v>
      </c>
      <c r="X91" s="1017" t="s">
        <v>363</v>
      </c>
      <c r="Y91" s="1017" t="s">
        <v>5</v>
      </c>
      <c r="Z91" s="1017" t="s">
        <v>7932</v>
      </c>
      <c r="AA91" s="1077">
        <v>45876</v>
      </c>
      <c r="AB91" s="1017" t="s">
        <v>9724</v>
      </c>
      <c r="AC91" s="1017"/>
      <c r="AD91" s="1026" t="s">
        <v>10308</v>
      </c>
      <c r="AE91" s="1078"/>
      <c r="AF91" s="1017">
        <f t="shared" si="2"/>
        <v>21</v>
      </c>
      <c r="AG91" s="1017"/>
      <c r="AH91" s="1017"/>
      <c r="AI91" s="1017"/>
      <c r="AJ91" s="1017"/>
    </row>
    <row r="92" spans="1:36" ht="72.5">
      <c r="A92" s="92">
        <v>5091</v>
      </c>
      <c r="B92" s="1016" t="s">
        <v>174</v>
      </c>
      <c r="C92" s="1017" t="s">
        <v>2244</v>
      </c>
      <c r="D92" s="1070" t="s">
        <v>11345</v>
      </c>
      <c r="E92" s="1071" t="s">
        <v>164</v>
      </c>
      <c r="F92" s="1017" t="s">
        <v>11345</v>
      </c>
      <c r="G92" s="1017" t="s">
        <v>2270</v>
      </c>
      <c r="H92" s="1017" t="s">
        <v>2271</v>
      </c>
      <c r="I92" s="1430" t="s">
        <v>11346</v>
      </c>
      <c r="J92" s="1026" t="s">
        <v>11347</v>
      </c>
      <c r="K92" s="1016" t="s">
        <v>11348</v>
      </c>
      <c r="L92" s="1017" t="s">
        <v>755</v>
      </c>
      <c r="M92" s="1017" t="s">
        <v>5</v>
      </c>
      <c r="N92" s="1017">
        <v>75081</v>
      </c>
      <c r="O92" s="1017" t="s">
        <v>11349</v>
      </c>
      <c r="P92" s="1058">
        <v>32.964700000000001</v>
      </c>
      <c r="Q92" s="1072">
        <v>-96.697400000000002</v>
      </c>
      <c r="R92" s="1074">
        <v>25</v>
      </c>
      <c r="S92" s="1136"/>
      <c r="T92" s="1146"/>
      <c r="U92" s="1017" t="s">
        <v>11345</v>
      </c>
      <c r="V92" s="1017" t="s">
        <v>11350</v>
      </c>
      <c r="W92" s="1017" t="s">
        <v>11348</v>
      </c>
      <c r="X92" s="1017" t="s">
        <v>755</v>
      </c>
      <c r="Y92" s="1017" t="s">
        <v>5</v>
      </c>
      <c r="Z92" s="1017" t="s">
        <v>7932</v>
      </c>
      <c r="AA92" s="1077">
        <v>46097</v>
      </c>
      <c r="AB92" s="1077" t="s">
        <v>11351</v>
      </c>
      <c r="AC92" s="1017"/>
      <c r="AD92" s="1026" t="s">
        <v>11352</v>
      </c>
      <c r="AE92" s="1078"/>
      <c r="AF92" s="1017">
        <f t="shared" si="2"/>
        <v>24</v>
      </c>
      <c r="AG92" s="1017"/>
      <c r="AH92" s="1017"/>
      <c r="AI92" s="1017"/>
      <c r="AJ92" s="1017"/>
    </row>
    <row r="93" spans="1:36" ht="58">
      <c r="A93" s="92">
        <v>5092</v>
      </c>
      <c r="B93" s="47" t="s">
        <v>174</v>
      </c>
      <c r="C93" s="65" t="s">
        <v>2244</v>
      </c>
      <c r="D93" s="65" t="s">
        <v>2612</v>
      </c>
      <c r="E93" s="47" t="s">
        <v>164</v>
      </c>
      <c r="F93" s="65" t="s">
        <v>2612</v>
      </c>
      <c r="G93" s="65" t="s">
        <v>2270</v>
      </c>
      <c r="H93" s="65" t="s">
        <v>2271</v>
      </c>
      <c r="I93" s="65" t="s">
        <v>2613</v>
      </c>
      <c r="J93" s="65" t="s">
        <v>2614</v>
      </c>
      <c r="K93" s="47" t="s">
        <v>2615</v>
      </c>
      <c r="L93" s="65" t="s">
        <v>836</v>
      </c>
      <c r="M93" s="65" t="s">
        <v>5</v>
      </c>
      <c r="N93" s="65">
        <v>60188</v>
      </c>
      <c r="O93" s="65" t="s">
        <v>2616</v>
      </c>
      <c r="P93" s="151">
        <v>41.897035312781199</v>
      </c>
      <c r="Q93" s="151">
        <v>-88.116064116004395</v>
      </c>
      <c r="R93" s="126">
        <v>100</v>
      </c>
      <c r="S93" s="339"/>
      <c r="T93" s="340"/>
      <c r="U93" s="65" t="s">
        <v>2612</v>
      </c>
      <c r="V93" s="65" t="s">
        <v>2613</v>
      </c>
      <c r="W93" s="65" t="s">
        <v>986</v>
      </c>
      <c r="X93" s="65" t="s">
        <v>987</v>
      </c>
      <c r="Y93" s="65" t="s">
        <v>5</v>
      </c>
      <c r="Z93" s="65" t="s">
        <v>172</v>
      </c>
      <c r="AA93" s="119">
        <v>44766</v>
      </c>
      <c r="AB93" s="65" t="s">
        <v>2617</v>
      </c>
      <c r="AC93" s="65" t="s">
        <v>2619</v>
      </c>
      <c r="AD93" s="65" t="s">
        <v>2618</v>
      </c>
      <c r="AE93" s="213" t="s">
        <v>2620</v>
      </c>
      <c r="AF93" s="65">
        <f t="shared" si="2"/>
        <v>8</v>
      </c>
      <c r="AG93" s="65"/>
      <c r="AH93" s="65"/>
      <c r="AI93" s="65"/>
      <c r="AJ93" s="65"/>
    </row>
    <row r="94" spans="1:36" ht="107.5" customHeight="1">
      <c r="A94" s="92">
        <v>5093</v>
      </c>
      <c r="B94" s="47" t="s">
        <v>174</v>
      </c>
      <c r="C94" s="65" t="s">
        <v>2244</v>
      </c>
      <c r="D94" s="65" t="s">
        <v>2612</v>
      </c>
      <c r="E94" s="47" t="s">
        <v>164</v>
      </c>
      <c r="F94" s="65" t="s">
        <v>2612</v>
      </c>
      <c r="G94" s="65" t="s">
        <v>2270</v>
      </c>
      <c r="H94" s="65" t="s">
        <v>2271</v>
      </c>
      <c r="I94" s="65" t="s">
        <v>2613</v>
      </c>
      <c r="J94" s="65" t="s">
        <v>2621</v>
      </c>
      <c r="K94" s="47" t="s">
        <v>2622</v>
      </c>
      <c r="L94" s="65" t="s">
        <v>804</v>
      </c>
      <c r="M94" s="65" t="s">
        <v>5</v>
      </c>
      <c r="N94" s="65">
        <v>46825</v>
      </c>
      <c r="O94" s="65" t="s">
        <v>2623</v>
      </c>
      <c r="P94" s="151">
        <v>41.149345648958501</v>
      </c>
      <c r="Q94" s="151">
        <v>-85.154134873421796</v>
      </c>
      <c r="R94" s="126">
        <v>100</v>
      </c>
      <c r="S94" s="339"/>
      <c r="T94" s="340"/>
      <c r="U94" s="65" t="s">
        <v>2612</v>
      </c>
      <c r="V94" s="65" t="s">
        <v>2613</v>
      </c>
      <c r="W94" s="65" t="s">
        <v>986</v>
      </c>
      <c r="X94" s="65" t="s">
        <v>987</v>
      </c>
      <c r="Y94" s="65" t="s">
        <v>5</v>
      </c>
      <c r="Z94" s="65" t="s">
        <v>2254</v>
      </c>
      <c r="AA94" s="119">
        <v>44418</v>
      </c>
      <c r="AB94" s="65" t="s">
        <v>2617</v>
      </c>
      <c r="AC94" s="65" t="s">
        <v>2624</v>
      </c>
      <c r="AD94" s="65" t="s">
        <v>2618</v>
      </c>
      <c r="AE94" s="213" t="s">
        <v>2620</v>
      </c>
      <c r="AF94" s="65">
        <f t="shared" si="2"/>
        <v>8</v>
      </c>
      <c r="AG94" s="65"/>
      <c r="AH94" s="65"/>
      <c r="AI94" s="65"/>
      <c r="AJ94" s="65"/>
    </row>
    <row r="95" spans="1:36" ht="58">
      <c r="A95" s="92">
        <v>5094</v>
      </c>
      <c r="B95" s="47" t="s">
        <v>174</v>
      </c>
      <c r="C95" s="65" t="s">
        <v>2244</v>
      </c>
      <c r="D95" s="65" t="s">
        <v>2612</v>
      </c>
      <c r="E95" s="47" t="s">
        <v>164</v>
      </c>
      <c r="F95" s="65" t="s">
        <v>2612</v>
      </c>
      <c r="G95" s="65" t="s">
        <v>2270</v>
      </c>
      <c r="H95" s="65" t="s">
        <v>2271</v>
      </c>
      <c r="I95" s="65" t="s">
        <v>2613</v>
      </c>
      <c r="J95" s="65" t="s">
        <v>2625</v>
      </c>
      <c r="K95" s="47" t="s">
        <v>2626</v>
      </c>
      <c r="L95" s="65" t="s">
        <v>755</v>
      </c>
      <c r="M95" s="65" t="s">
        <v>5</v>
      </c>
      <c r="N95" s="65">
        <v>75032</v>
      </c>
      <c r="O95" s="65" t="s">
        <v>2627</v>
      </c>
      <c r="P95" s="151">
        <v>32.913412969143501</v>
      </c>
      <c r="Q95" s="151">
        <v>-96.422632560499693</v>
      </c>
      <c r="R95" s="126">
        <v>100</v>
      </c>
      <c r="S95" s="334"/>
      <c r="T95" s="278"/>
      <c r="U95" s="65" t="s">
        <v>2612</v>
      </c>
      <c r="V95" s="65" t="s">
        <v>2613</v>
      </c>
      <c r="W95" s="65" t="s">
        <v>986</v>
      </c>
      <c r="X95" s="65" t="s">
        <v>987</v>
      </c>
      <c r="Y95" s="65" t="s">
        <v>5</v>
      </c>
      <c r="Z95" s="65" t="s">
        <v>2254</v>
      </c>
      <c r="AA95" s="119">
        <v>44418</v>
      </c>
      <c r="AB95" s="65" t="s">
        <v>2617</v>
      </c>
      <c r="AC95" s="65" t="s">
        <v>2628</v>
      </c>
      <c r="AD95" s="65" t="s">
        <v>2618</v>
      </c>
      <c r="AE95" s="213" t="s">
        <v>2620</v>
      </c>
      <c r="AF95" s="65">
        <f t="shared" si="2"/>
        <v>8</v>
      </c>
      <c r="AG95" s="65"/>
      <c r="AH95" s="65"/>
      <c r="AI95" s="65"/>
      <c r="AJ95" s="65"/>
    </row>
    <row r="96" spans="1:36" ht="116.5" customHeight="1">
      <c r="A96" s="92">
        <v>5095</v>
      </c>
      <c r="B96" s="47" t="s">
        <v>174</v>
      </c>
      <c r="C96" s="65" t="s">
        <v>2244</v>
      </c>
      <c r="D96" s="65" t="s">
        <v>2633</v>
      </c>
      <c r="E96" s="47" t="s">
        <v>176</v>
      </c>
      <c r="F96" s="65" t="s">
        <v>2629</v>
      </c>
      <c r="G96" s="65" t="s">
        <v>2270</v>
      </c>
      <c r="H96" s="65" t="s">
        <v>2271</v>
      </c>
      <c r="I96" s="100" t="s">
        <v>2630</v>
      </c>
      <c r="J96" s="65" t="s">
        <v>8082</v>
      </c>
      <c r="K96" s="47" t="s">
        <v>2631</v>
      </c>
      <c r="L96" s="65" t="s">
        <v>740</v>
      </c>
      <c r="M96" s="65" t="s">
        <v>5</v>
      </c>
      <c r="N96" s="65">
        <v>1801</v>
      </c>
      <c r="O96" s="65" t="s">
        <v>2632</v>
      </c>
      <c r="P96" s="151">
        <v>42.524667462342997</v>
      </c>
      <c r="Q96" s="1575">
        <v>-71.1392038322453</v>
      </c>
      <c r="R96" s="126">
        <v>100</v>
      </c>
      <c r="S96" s="335"/>
      <c r="T96" s="65"/>
      <c r="U96" s="65" t="s">
        <v>2633</v>
      </c>
      <c r="V96" s="100" t="s">
        <v>2630</v>
      </c>
      <c r="W96" s="65" t="s">
        <v>2634</v>
      </c>
      <c r="X96" s="65" t="s">
        <v>740</v>
      </c>
      <c r="Y96" s="65" t="s">
        <v>5</v>
      </c>
      <c r="Z96" s="65" t="s">
        <v>647</v>
      </c>
      <c r="AA96" s="119">
        <v>44774</v>
      </c>
      <c r="AB96" s="65"/>
      <c r="AC96" s="65"/>
      <c r="AD96" s="65" t="s">
        <v>2635</v>
      </c>
      <c r="AE96" s="213" t="s">
        <v>2636</v>
      </c>
      <c r="AF96" s="65">
        <f t="shared" si="2"/>
        <v>13</v>
      </c>
      <c r="AG96" s="65"/>
      <c r="AH96" s="65"/>
      <c r="AI96" s="65"/>
      <c r="AJ96" s="65"/>
    </row>
    <row r="97" spans="1:36" ht="58">
      <c r="A97" s="92">
        <v>5096</v>
      </c>
      <c r="B97" s="99" t="s">
        <v>174</v>
      </c>
      <c r="C97" s="65" t="s">
        <v>2244</v>
      </c>
      <c r="D97" t="s">
        <v>2637</v>
      </c>
      <c r="E97" s="99" t="s">
        <v>164</v>
      </c>
      <c r="F97" t="s">
        <v>2638</v>
      </c>
      <c r="G97" s="100" t="s">
        <v>2270</v>
      </c>
      <c r="H97" s="65" t="s">
        <v>2271</v>
      </c>
      <c r="I97" s="100" t="s">
        <v>2639</v>
      </c>
      <c r="J97" t="s">
        <v>2640</v>
      </c>
      <c r="K97" t="s">
        <v>2641</v>
      </c>
      <c r="L97" s="65" t="s">
        <v>987</v>
      </c>
      <c r="M97" s="65" t="s">
        <v>5</v>
      </c>
      <c r="N97" s="800" t="s">
        <v>2642</v>
      </c>
      <c r="O97" t="s">
        <v>2643</v>
      </c>
      <c r="P97" s="151">
        <v>43.790373193774499</v>
      </c>
      <c r="Q97" s="151">
        <v>-88.496349118996093</v>
      </c>
      <c r="R97" s="126">
        <v>36</v>
      </c>
      <c r="S97" s="153"/>
      <c r="T97" s="175"/>
      <c r="U97" t="s">
        <v>2637</v>
      </c>
      <c r="V97" s="65" t="s">
        <v>2639</v>
      </c>
      <c r="W97" t="s">
        <v>2641</v>
      </c>
      <c r="X97" s="65" t="s">
        <v>987</v>
      </c>
      <c r="Y97" s="65" t="s">
        <v>5</v>
      </c>
      <c r="Z97" s="65" t="s">
        <v>312</v>
      </c>
      <c r="AA97" s="119">
        <v>45412</v>
      </c>
      <c r="AB97" s="119"/>
      <c r="AC97" s="65"/>
      <c r="AD97" s="65" t="s">
        <v>8076</v>
      </c>
      <c r="AE97" s="395" t="s">
        <v>2639</v>
      </c>
      <c r="AF97" s="65">
        <f t="shared" si="2"/>
        <v>20</v>
      </c>
      <c r="AG97" t="s">
        <v>2644</v>
      </c>
      <c r="AH97" t="s">
        <v>2645</v>
      </c>
      <c r="AI97" t="s">
        <v>2646</v>
      </c>
      <c r="AJ97" s="65"/>
    </row>
    <row r="98" spans="1:36" ht="72.5">
      <c r="A98" s="92">
        <v>5097</v>
      </c>
      <c r="B98" s="47" t="s">
        <v>174</v>
      </c>
      <c r="C98" s="47" t="s">
        <v>2244</v>
      </c>
      <c r="D98" s="65" t="s">
        <v>7951</v>
      </c>
      <c r="E98" s="47" t="s">
        <v>164</v>
      </c>
      <c r="F98" s="65" t="s">
        <v>7951</v>
      </c>
      <c r="G98" s="65" t="s">
        <v>7769</v>
      </c>
      <c r="H98" s="7" t="s">
        <v>7990</v>
      </c>
      <c r="I98" s="65" t="s">
        <v>7952</v>
      </c>
      <c r="J98" t="s">
        <v>7954</v>
      </c>
      <c r="K98" s="47" t="s">
        <v>3606</v>
      </c>
      <c r="L98" s="65" t="s">
        <v>720</v>
      </c>
      <c r="M98" s="65" t="s">
        <v>5</v>
      </c>
      <c r="N98" s="65">
        <v>35203</v>
      </c>
      <c r="O98" s="65"/>
      <c r="P98" s="151">
        <v>33.510260000000002</v>
      </c>
      <c r="Q98" s="151">
        <v>-86.823640999999995</v>
      </c>
      <c r="R98" s="118">
        <v>12</v>
      </c>
      <c r="T98" s="197"/>
      <c r="U98" s="68" t="s">
        <v>7951</v>
      </c>
      <c r="V98" s="395" t="s">
        <v>7952</v>
      </c>
      <c r="W98" s="65" t="s">
        <v>3606</v>
      </c>
      <c r="X98" s="47" t="s">
        <v>720</v>
      </c>
      <c r="Y98" s="47" t="s">
        <v>5</v>
      </c>
      <c r="Z98" s="47" t="s">
        <v>7986</v>
      </c>
      <c r="AA98" s="59" t="s">
        <v>7985</v>
      </c>
      <c r="AB98" s="519" t="s">
        <v>7956</v>
      </c>
      <c r="AC98" s="4" t="s">
        <v>7957</v>
      </c>
      <c r="AD98" s="65" t="s">
        <v>7953</v>
      </c>
      <c r="AF98" s="92">
        <f t="shared" ref="AF98:AF129" si="3">IF(LEN(TRIM(AD98))=0,0,LEN(TRIM(AD98))-LEN(SUBSTITUTE(AD98," ",""))+1)</f>
        <v>23</v>
      </c>
    </row>
    <row r="99" spans="1:36" ht="84.75" customHeight="1">
      <c r="A99" s="92">
        <v>5098</v>
      </c>
      <c r="B99" s="47" t="s">
        <v>198</v>
      </c>
      <c r="C99" s="65" t="s">
        <v>2244</v>
      </c>
      <c r="D99" s="65" t="s">
        <v>2647</v>
      </c>
      <c r="E99" s="47" t="s">
        <v>176</v>
      </c>
      <c r="F99" s="65" t="s">
        <v>2648</v>
      </c>
      <c r="G99" s="65" t="s">
        <v>2270</v>
      </c>
      <c r="H99" s="65" t="s">
        <v>2271</v>
      </c>
      <c r="I99" s="65" t="s">
        <v>2649</v>
      </c>
      <c r="J99" s="65" t="s">
        <v>8016</v>
      </c>
      <c r="K99" s="47" t="s">
        <v>8017</v>
      </c>
      <c r="L99" s="65" t="s">
        <v>214</v>
      </c>
      <c r="M99" s="65" t="s">
        <v>6</v>
      </c>
      <c r="N99" s="492" t="s">
        <v>8018</v>
      </c>
      <c r="O99" s="65"/>
      <c r="P99" s="151">
        <v>42.278894694023897</v>
      </c>
      <c r="Q99" s="151">
        <v>-82.964628446361701</v>
      </c>
      <c r="R99" s="126"/>
      <c r="S99" s="341"/>
      <c r="T99" s="65"/>
      <c r="U99" s="65" t="s">
        <v>2647</v>
      </c>
      <c r="V99" s="65" t="s">
        <v>2649</v>
      </c>
      <c r="W99" s="65" t="s">
        <v>1099</v>
      </c>
      <c r="X99" s="65" t="s">
        <v>436</v>
      </c>
      <c r="Y99" s="65" t="s">
        <v>5</v>
      </c>
      <c r="Z99" s="65" t="s">
        <v>8019</v>
      </c>
      <c r="AA99" s="119" t="s">
        <v>8020</v>
      </c>
      <c r="AB99" s="65" t="s">
        <v>313</v>
      </c>
      <c r="AC99" s="65"/>
      <c r="AD99" s="1043" t="s">
        <v>2650</v>
      </c>
      <c r="AE99" s="213" t="s">
        <v>2649</v>
      </c>
      <c r="AF99" s="65">
        <f t="shared" si="3"/>
        <v>16</v>
      </c>
      <c r="AG99" s="65"/>
      <c r="AH99" s="65"/>
      <c r="AI99" s="65"/>
      <c r="AJ99" s="65"/>
    </row>
    <row r="100" spans="1:36" ht="116">
      <c r="A100" s="92">
        <v>5099</v>
      </c>
      <c r="B100" s="99" t="s">
        <v>174</v>
      </c>
      <c r="C100" s="100" t="s">
        <v>2244</v>
      </c>
      <c r="D100" s="100" t="s">
        <v>2651</v>
      </c>
      <c r="E100" s="99" t="s">
        <v>164</v>
      </c>
      <c r="F100" s="100" t="s">
        <v>2651</v>
      </c>
      <c r="G100" s="100" t="s">
        <v>2270</v>
      </c>
      <c r="H100" s="100" t="s">
        <v>2271</v>
      </c>
      <c r="I100" t="s">
        <v>2652</v>
      </c>
      <c r="J100" s="100" t="s">
        <v>2653</v>
      </c>
      <c r="K100" s="99" t="s">
        <v>2654</v>
      </c>
      <c r="L100" s="100" t="s">
        <v>755</v>
      </c>
      <c r="M100" s="100" t="s">
        <v>5</v>
      </c>
      <c r="N100" s="100">
        <v>77479</v>
      </c>
      <c r="O100" s="100" t="s">
        <v>2655</v>
      </c>
      <c r="P100" s="101">
        <v>29.59</v>
      </c>
      <c r="Q100" s="1575">
        <v>-95.6</v>
      </c>
      <c r="R100" s="101">
        <v>2</v>
      </c>
      <c r="S100" s="101" t="s">
        <v>1587</v>
      </c>
      <c r="T100" s="100" t="s">
        <v>1587</v>
      </c>
      <c r="U100" s="100" t="s">
        <v>2651</v>
      </c>
      <c r="V100" s="100" t="s">
        <v>2652</v>
      </c>
      <c r="W100" s="100" t="s">
        <v>2654</v>
      </c>
      <c r="X100" s="100" t="s">
        <v>755</v>
      </c>
      <c r="Y100" s="100" t="s">
        <v>5</v>
      </c>
      <c r="Z100" s="100" t="s">
        <v>647</v>
      </c>
      <c r="AA100" s="102">
        <v>44774</v>
      </c>
      <c r="AB100" s="100" t="s">
        <v>1587</v>
      </c>
      <c r="AC100" s="100" t="s">
        <v>2657</v>
      </c>
      <c r="AD100" s="304" t="s">
        <v>2656</v>
      </c>
      <c r="AE100" s="213" t="s">
        <v>2652</v>
      </c>
      <c r="AF100" s="65">
        <f t="shared" si="3"/>
        <v>11</v>
      </c>
      <c r="AG100" s="65"/>
      <c r="AH100" s="65"/>
      <c r="AI100" s="65"/>
      <c r="AJ100" s="65"/>
    </row>
    <row r="101" spans="1:36" ht="90" customHeight="1">
      <c r="A101" s="92">
        <v>5100</v>
      </c>
      <c r="B101" s="47" t="s">
        <v>174</v>
      </c>
      <c r="C101" s="65" t="s">
        <v>2244</v>
      </c>
      <c r="D101" s="100" t="s">
        <v>8618</v>
      </c>
      <c r="E101" s="99" t="s">
        <v>164</v>
      </c>
      <c r="F101" s="65" t="s">
        <v>8618</v>
      </c>
      <c r="G101" s="65" t="s">
        <v>2031</v>
      </c>
      <c r="H101" s="65" t="s">
        <v>7920</v>
      </c>
      <c r="I101" s="100" t="s">
        <v>8622</v>
      </c>
      <c r="J101" s="65" t="s">
        <v>8623</v>
      </c>
      <c r="K101" s="47" t="s">
        <v>8624</v>
      </c>
      <c r="L101" s="65" t="s">
        <v>386</v>
      </c>
      <c r="M101" s="65" t="s">
        <v>5</v>
      </c>
      <c r="N101" s="65">
        <v>84107</v>
      </c>
      <c r="O101" s="65"/>
      <c r="P101" s="151">
        <v>40.632615166947801</v>
      </c>
      <c r="Q101" s="151">
        <v>-111.878552199963</v>
      </c>
      <c r="R101" s="126">
        <v>600</v>
      </c>
      <c r="S101" s="153"/>
      <c r="T101" s="65"/>
      <c r="U101" s="65" t="s">
        <v>8618</v>
      </c>
      <c r="V101" s="65" t="s">
        <v>8622</v>
      </c>
      <c r="W101" s="65" t="s">
        <v>8619</v>
      </c>
      <c r="X101" s="65" t="s">
        <v>1613</v>
      </c>
      <c r="Y101" s="65" t="s">
        <v>5</v>
      </c>
      <c r="Z101" s="65" t="s">
        <v>7932</v>
      </c>
      <c r="AA101" s="119">
        <v>45689</v>
      </c>
      <c r="AB101" s="65" t="s">
        <v>8620</v>
      </c>
      <c r="AC101" s="65"/>
      <c r="AD101" s="1" t="s">
        <v>8621</v>
      </c>
      <c r="AE101" s="342"/>
      <c r="AF101" s="65">
        <f t="shared" si="3"/>
        <v>18</v>
      </c>
      <c r="AG101" s="65"/>
      <c r="AH101" s="65"/>
      <c r="AI101" s="65"/>
      <c r="AJ101" s="65"/>
    </row>
    <row r="102" spans="1:36" s="884" customFormat="1" ht="84.5" customHeight="1">
      <c r="A102" s="92">
        <v>5101</v>
      </c>
      <c r="B102" s="99" t="s">
        <v>174</v>
      </c>
      <c r="C102" s="100" t="s">
        <v>2244</v>
      </c>
      <c r="D102" s="100" t="s">
        <v>2658</v>
      </c>
      <c r="E102" s="99" t="s">
        <v>164</v>
      </c>
      <c r="F102" s="100" t="s">
        <v>2658</v>
      </c>
      <c r="G102" s="100" t="s">
        <v>2270</v>
      </c>
      <c r="H102" s="100" t="s">
        <v>2271</v>
      </c>
      <c r="I102" t="s">
        <v>2659</v>
      </c>
      <c r="J102" s="100" t="s">
        <v>2660</v>
      </c>
      <c r="K102" s="99" t="s">
        <v>2661</v>
      </c>
      <c r="L102" s="100" t="s">
        <v>170</v>
      </c>
      <c r="M102" s="100" t="s">
        <v>5</v>
      </c>
      <c r="N102" s="100">
        <v>92081</v>
      </c>
      <c r="O102" s="100" t="s">
        <v>2662</v>
      </c>
      <c r="P102" s="101">
        <v>33.130000000000003</v>
      </c>
      <c r="Q102" s="1575">
        <v>-117.24</v>
      </c>
      <c r="R102" s="101">
        <v>121</v>
      </c>
      <c r="S102" s="101"/>
      <c r="T102" s="100"/>
      <c r="U102" s="100" t="s">
        <v>2658</v>
      </c>
      <c r="V102" t="s">
        <v>2659</v>
      </c>
      <c r="W102" s="100" t="s">
        <v>2661</v>
      </c>
      <c r="X102" s="100" t="s">
        <v>170</v>
      </c>
      <c r="Y102" s="100" t="s">
        <v>5</v>
      </c>
      <c r="Z102" s="100" t="s">
        <v>647</v>
      </c>
      <c r="AA102" s="102">
        <v>44774</v>
      </c>
      <c r="AB102" s="100" t="s">
        <v>2663</v>
      </c>
      <c r="AC102" s="100" t="s">
        <v>2665</v>
      </c>
      <c r="AD102" s="305" t="s">
        <v>2664</v>
      </c>
      <c r="AE102" s="213" t="s">
        <v>2666</v>
      </c>
      <c r="AF102" s="65">
        <f t="shared" si="3"/>
        <v>26</v>
      </c>
      <c r="AG102" s="65"/>
      <c r="AH102" s="65"/>
      <c r="AI102" s="65"/>
      <c r="AJ102" s="65"/>
    </row>
    <row r="103" spans="1:36" ht="87">
      <c r="A103" s="92">
        <v>5102</v>
      </c>
      <c r="B103" s="1016" t="s">
        <v>392</v>
      </c>
      <c r="C103" s="1017" t="s">
        <v>2244</v>
      </c>
      <c r="D103" s="1070" t="s">
        <v>1757</v>
      </c>
      <c r="E103" s="1071" t="s">
        <v>176</v>
      </c>
      <c r="F103" s="1026" t="s">
        <v>11178</v>
      </c>
      <c r="G103" s="1017" t="s">
        <v>2270</v>
      </c>
      <c r="H103" s="1017" t="s">
        <v>2271</v>
      </c>
      <c r="I103" s="1110" t="s">
        <v>1760</v>
      </c>
      <c r="J103" s="1017"/>
      <c r="K103" s="1016" t="s">
        <v>1586</v>
      </c>
      <c r="L103" s="1017" t="s">
        <v>878</v>
      </c>
      <c r="M103" s="1017" t="s">
        <v>5</v>
      </c>
      <c r="N103" s="1017">
        <v>42740</v>
      </c>
      <c r="O103" s="1017"/>
      <c r="P103" s="1072">
        <v>37.6</v>
      </c>
      <c r="Q103" s="1217">
        <v>-85.9</v>
      </c>
      <c r="R103" s="1074"/>
      <c r="S103" s="1140">
        <v>20</v>
      </c>
      <c r="T103" s="1017" t="s">
        <v>1595</v>
      </c>
      <c r="U103" s="1017" t="s">
        <v>1757</v>
      </c>
      <c r="V103" s="1026" t="s">
        <v>2672</v>
      </c>
      <c r="W103" s="1017" t="s">
        <v>2673</v>
      </c>
      <c r="X103" s="1017" t="s">
        <v>436</v>
      </c>
      <c r="Y103" s="1017" t="s">
        <v>5</v>
      </c>
      <c r="Z103" s="1017" t="s">
        <v>7932</v>
      </c>
      <c r="AA103" s="1077">
        <v>46093</v>
      </c>
      <c r="AB103" s="1017" t="s">
        <v>11179</v>
      </c>
      <c r="AC103" s="1017" t="s">
        <v>11180</v>
      </c>
      <c r="AD103" s="1017" t="s">
        <v>11181</v>
      </c>
      <c r="AE103" s="1078"/>
      <c r="AF103" s="1017">
        <f t="shared" si="3"/>
        <v>12</v>
      </c>
      <c r="AG103" s="65"/>
      <c r="AH103" s="65"/>
      <c r="AI103" s="65"/>
      <c r="AJ103" s="65"/>
    </row>
    <row r="104" spans="1:36" ht="406">
      <c r="A104" s="92">
        <v>5103</v>
      </c>
      <c r="B104" s="47" t="s">
        <v>198</v>
      </c>
      <c r="C104" s="65" t="s">
        <v>2244</v>
      </c>
      <c r="D104" s="310" t="s">
        <v>1757</v>
      </c>
      <c r="E104" s="361" t="s">
        <v>176</v>
      </c>
      <c r="F104" s="310" t="s">
        <v>2667</v>
      </c>
      <c r="G104" s="65" t="s">
        <v>2270</v>
      </c>
      <c r="H104" s="65" t="s">
        <v>2271</v>
      </c>
      <c r="I104" s="1597" t="s">
        <v>2668</v>
      </c>
      <c r="J104" s="310" t="s">
        <v>2669</v>
      </c>
      <c r="K104" s="310" t="s">
        <v>2670</v>
      </c>
      <c r="L104" s="310" t="s">
        <v>214</v>
      </c>
      <c r="M104" s="310" t="s">
        <v>6</v>
      </c>
      <c r="N104" s="310"/>
      <c r="O104" s="310"/>
      <c r="P104" s="315">
        <v>43.482725000000002</v>
      </c>
      <c r="Q104" s="1576">
        <v>-79.668475000000001</v>
      </c>
      <c r="R104" s="126" t="s">
        <v>8750</v>
      </c>
      <c r="S104" s="334">
        <f>2000000/78/1000</f>
        <v>25.641025641025642</v>
      </c>
      <c r="T104" s="65" t="s">
        <v>2671</v>
      </c>
      <c r="U104" s="65" t="s">
        <v>1757</v>
      </c>
      <c r="V104" s="1" t="s">
        <v>2672</v>
      </c>
      <c r="W104" s="65" t="s">
        <v>2673</v>
      </c>
      <c r="X104" s="65" t="s">
        <v>436</v>
      </c>
      <c r="Y104" s="65" t="s">
        <v>5</v>
      </c>
      <c r="Z104" s="65" t="s">
        <v>172</v>
      </c>
      <c r="AA104" s="119">
        <v>45289</v>
      </c>
      <c r="AB104" s="322" t="s">
        <v>2674</v>
      </c>
      <c r="AC104" s="232" t="s">
        <v>2676</v>
      </c>
      <c r="AD104" s="65" t="s">
        <v>2675</v>
      </c>
      <c r="AE104" s="213" t="s">
        <v>2677</v>
      </c>
      <c r="AF104" s="65">
        <f t="shared" si="3"/>
        <v>19</v>
      </c>
      <c r="AG104" s="65"/>
      <c r="AH104" s="65"/>
      <c r="AI104" s="65"/>
      <c r="AJ104" s="65"/>
    </row>
    <row r="105" spans="1:36" ht="58">
      <c r="A105" s="92">
        <v>5104</v>
      </c>
      <c r="B105" s="47" t="s">
        <v>198</v>
      </c>
      <c r="C105" s="65" t="s">
        <v>2244</v>
      </c>
      <c r="D105" s="142" t="s">
        <v>1757</v>
      </c>
      <c r="E105" s="47" t="s">
        <v>176</v>
      </c>
      <c r="F105" s="65" t="s">
        <v>2454</v>
      </c>
      <c r="G105" s="65" t="s">
        <v>2270</v>
      </c>
      <c r="H105" s="65" t="s">
        <v>2271</v>
      </c>
      <c r="I105" t="s">
        <v>2672</v>
      </c>
      <c r="J105" s="65" t="s">
        <v>2454</v>
      </c>
      <c r="K105" s="47" t="s">
        <v>1594</v>
      </c>
      <c r="L105" s="65" t="s">
        <v>308</v>
      </c>
      <c r="M105" s="65" t="s">
        <v>5</v>
      </c>
      <c r="N105" s="65" t="s">
        <v>2678</v>
      </c>
      <c r="O105" s="65" t="s">
        <v>1587</v>
      </c>
      <c r="P105" s="151">
        <v>35.46</v>
      </c>
      <c r="Q105" s="1575">
        <v>-89.4</v>
      </c>
      <c r="R105" s="126" t="s">
        <v>8765</v>
      </c>
      <c r="S105" s="335">
        <v>43</v>
      </c>
      <c r="T105" s="65" t="s">
        <v>1595</v>
      </c>
      <c r="U105" s="65" t="s">
        <v>2679</v>
      </c>
      <c r="V105" t="s">
        <v>2672</v>
      </c>
      <c r="W105" s="65" t="s">
        <v>2673</v>
      </c>
      <c r="X105" s="65" t="s">
        <v>436</v>
      </c>
      <c r="Y105" s="65" t="s">
        <v>5</v>
      </c>
      <c r="Z105" s="65" t="s">
        <v>647</v>
      </c>
      <c r="AA105" s="119">
        <v>44777</v>
      </c>
      <c r="AB105" s="65" t="s">
        <v>2680</v>
      </c>
      <c r="AC105" s="65" t="s">
        <v>1587</v>
      </c>
      <c r="AD105" s="65" t="s">
        <v>2675</v>
      </c>
      <c r="AE105" s="213" t="s">
        <v>2677</v>
      </c>
      <c r="AF105" s="65">
        <f t="shared" si="3"/>
        <v>19</v>
      </c>
      <c r="AG105" s="65"/>
      <c r="AH105" s="65"/>
      <c r="AI105" s="65"/>
      <c r="AJ105" s="65"/>
    </row>
    <row r="106" spans="1:36" ht="72.5">
      <c r="A106" s="92">
        <v>5105</v>
      </c>
      <c r="B106" s="47" t="s">
        <v>174</v>
      </c>
      <c r="C106" s="65" t="s">
        <v>2244</v>
      </c>
      <c r="D106" s="65" t="s">
        <v>1757</v>
      </c>
      <c r="E106" s="47" t="s">
        <v>164</v>
      </c>
      <c r="F106" s="65" t="s">
        <v>2681</v>
      </c>
      <c r="G106" s="65" t="s">
        <v>2270</v>
      </c>
      <c r="H106" s="65" t="s">
        <v>2271</v>
      </c>
      <c r="I106" s="65" t="s">
        <v>1760</v>
      </c>
      <c r="J106" s="65" t="s">
        <v>2682</v>
      </c>
      <c r="K106" s="47" t="s">
        <v>2683</v>
      </c>
      <c r="L106" s="65" t="s">
        <v>436</v>
      </c>
      <c r="M106" s="65" t="s">
        <v>5</v>
      </c>
      <c r="N106" s="65">
        <v>48197</v>
      </c>
      <c r="O106" s="65" t="s">
        <v>2684</v>
      </c>
      <c r="P106" s="151">
        <v>42.202821145924503</v>
      </c>
      <c r="Q106" s="151">
        <v>-83.557561643049098</v>
      </c>
      <c r="R106" s="126">
        <v>900</v>
      </c>
      <c r="S106" s="334"/>
      <c r="T106" s="65"/>
      <c r="U106" s="65" t="s">
        <v>1757</v>
      </c>
      <c r="V106" s="65" t="s">
        <v>1760</v>
      </c>
      <c r="W106" s="65" t="s">
        <v>2673</v>
      </c>
      <c r="X106" s="65" t="s">
        <v>436</v>
      </c>
      <c r="Y106" s="65" t="s">
        <v>5</v>
      </c>
      <c r="Z106" s="65" t="s">
        <v>2254</v>
      </c>
      <c r="AA106" s="119">
        <v>44418</v>
      </c>
      <c r="AB106" s="65" t="s">
        <v>2685</v>
      </c>
      <c r="AC106" s="65" t="s">
        <v>2686</v>
      </c>
      <c r="AD106" s="65" t="s">
        <v>2675</v>
      </c>
      <c r="AE106" s="213" t="s">
        <v>2687</v>
      </c>
      <c r="AF106" s="65">
        <f t="shared" si="3"/>
        <v>19</v>
      </c>
      <c r="AG106" s="65"/>
      <c r="AH106" s="65"/>
      <c r="AI106" s="65"/>
      <c r="AJ106" s="65"/>
    </row>
    <row r="107" spans="1:36" ht="120" customHeight="1">
      <c r="A107" s="92">
        <v>5106</v>
      </c>
      <c r="B107" s="1016" t="s">
        <v>174</v>
      </c>
      <c r="C107" s="1016" t="s">
        <v>2244</v>
      </c>
      <c r="D107" s="1017" t="s">
        <v>6456</v>
      </c>
      <c r="E107" s="1016" t="s">
        <v>176</v>
      </c>
      <c r="F107" s="1017" t="s">
        <v>6457</v>
      </c>
      <c r="G107" s="1017" t="s">
        <v>7769</v>
      </c>
      <c r="H107" s="1016" t="s">
        <v>2271</v>
      </c>
      <c r="I107" s="1188" t="s">
        <v>6458</v>
      </c>
      <c r="J107" s="1017" t="s">
        <v>6459</v>
      </c>
      <c r="K107" s="1017" t="s">
        <v>6460</v>
      </c>
      <c r="L107" s="1016" t="s">
        <v>916</v>
      </c>
      <c r="M107" s="1016" t="s">
        <v>5</v>
      </c>
      <c r="N107" s="1016">
        <v>43026</v>
      </c>
      <c r="O107" s="1016"/>
      <c r="P107" s="1060">
        <v>40.044375061906301</v>
      </c>
      <c r="Q107" s="1060">
        <v>-83.1287307999999</v>
      </c>
      <c r="R107" s="1080">
        <v>1000</v>
      </c>
      <c r="S107" s="1080">
        <v>3</v>
      </c>
      <c r="T107" s="1017" t="s">
        <v>1595</v>
      </c>
      <c r="U107" s="1017" t="s">
        <v>6456</v>
      </c>
      <c r="V107" s="1017" t="s">
        <v>6458</v>
      </c>
      <c r="W107" s="1016" t="s">
        <v>6461</v>
      </c>
      <c r="X107" s="1016"/>
      <c r="Y107" s="1016" t="s">
        <v>2057</v>
      </c>
      <c r="Z107" s="1016" t="s">
        <v>9805</v>
      </c>
      <c r="AA107" s="1025" t="s">
        <v>9806</v>
      </c>
      <c r="AB107" s="1081" t="s">
        <v>7821</v>
      </c>
      <c r="AC107" s="1017"/>
      <c r="AD107" s="1183" t="s">
        <v>10311</v>
      </c>
      <c r="AE107" s="1138" t="s">
        <v>9810</v>
      </c>
      <c r="AF107" s="1083">
        <f t="shared" si="3"/>
        <v>18</v>
      </c>
      <c r="AG107" s="1017"/>
      <c r="AH107" s="1017"/>
      <c r="AI107" s="1017"/>
      <c r="AJ107" s="1017"/>
    </row>
    <row r="108" spans="1:36" s="884" customFormat="1" ht="87.5" customHeight="1">
      <c r="A108" s="92">
        <v>5107</v>
      </c>
      <c r="B108" s="1028" t="s">
        <v>9759</v>
      </c>
      <c r="C108" s="1029" t="s">
        <v>2244</v>
      </c>
      <c r="D108" s="1203" t="s">
        <v>10089</v>
      </c>
      <c r="E108" s="1223"/>
      <c r="F108" s="1029" t="s">
        <v>10089</v>
      </c>
      <c r="G108" s="1029" t="s">
        <v>4674</v>
      </c>
      <c r="H108" s="1029" t="s">
        <v>2271</v>
      </c>
      <c r="I108" s="1595" t="s">
        <v>10090</v>
      </c>
      <c r="J108" s="1029"/>
      <c r="K108" s="1028" t="s">
        <v>1762</v>
      </c>
      <c r="L108" s="1029" t="s">
        <v>436</v>
      </c>
      <c r="M108" s="1029" t="s">
        <v>5</v>
      </c>
      <c r="N108" s="1029"/>
      <c r="O108" s="1029"/>
      <c r="P108" s="1236"/>
      <c r="Q108" s="1236"/>
      <c r="R108" s="1238"/>
      <c r="S108" s="1239"/>
      <c r="T108" s="1214"/>
      <c r="U108" s="1029" t="s">
        <v>10089</v>
      </c>
      <c r="V108" s="1389" t="s">
        <v>10090</v>
      </c>
      <c r="W108" s="1029"/>
      <c r="X108" s="1029"/>
      <c r="Y108" s="1029" t="s">
        <v>246</v>
      </c>
      <c r="Z108" s="1029" t="s">
        <v>6355</v>
      </c>
      <c r="AA108" s="1240">
        <v>45922</v>
      </c>
      <c r="AB108" s="1240" t="s">
        <v>10091</v>
      </c>
      <c r="AC108" s="1029" t="s">
        <v>10092</v>
      </c>
      <c r="AD108" s="1029" t="s">
        <v>10093</v>
      </c>
      <c r="AE108" s="1215"/>
      <c r="AF108" s="1029">
        <f t="shared" si="3"/>
        <v>29</v>
      </c>
      <c r="AG108" s="1017"/>
      <c r="AH108" s="1017"/>
      <c r="AI108" s="1017"/>
      <c r="AJ108" s="1017"/>
    </row>
    <row r="109" spans="1:36" ht="72.5">
      <c r="A109" s="92">
        <v>5108</v>
      </c>
      <c r="B109" s="47" t="s">
        <v>198</v>
      </c>
      <c r="C109" s="47" t="s">
        <v>2244</v>
      </c>
      <c r="D109" s="65" t="s">
        <v>8465</v>
      </c>
      <c r="E109" s="47" t="s">
        <v>164</v>
      </c>
      <c r="F109" s="65" t="s">
        <v>8465</v>
      </c>
      <c r="G109" s="65" t="s">
        <v>2031</v>
      </c>
      <c r="H109" s="65" t="s">
        <v>2271</v>
      </c>
      <c r="I109" s="1484" t="s">
        <v>8468</v>
      </c>
      <c r="J109" s="65" t="s">
        <v>8467</v>
      </c>
      <c r="K109" s="65" t="s">
        <v>8466</v>
      </c>
      <c r="L109" s="47" t="s">
        <v>987</v>
      </c>
      <c r="M109" s="47" t="s">
        <v>5</v>
      </c>
      <c r="N109" s="47">
        <v>53177</v>
      </c>
      <c r="O109" s="65"/>
      <c r="P109" s="151">
        <v>42.673919048166802</v>
      </c>
      <c r="Q109" s="151">
        <v>-87.922770196830896</v>
      </c>
      <c r="R109" s="126" t="s">
        <v>8766</v>
      </c>
      <c r="S109" s="144"/>
      <c r="T109" s="65"/>
      <c r="U109" s="65" t="s">
        <v>8469</v>
      </c>
      <c r="V109" s="65" t="s">
        <v>8468</v>
      </c>
      <c r="W109" s="100" t="s">
        <v>8470</v>
      </c>
      <c r="X109" s="65"/>
      <c r="Y109" s="65" t="s">
        <v>3417</v>
      </c>
      <c r="Z109" s="65" t="s">
        <v>7932</v>
      </c>
      <c r="AA109" s="119">
        <v>45667</v>
      </c>
      <c r="AB109" s="65" t="s">
        <v>8473</v>
      </c>
      <c r="AC109" s="65"/>
      <c r="AD109" s="1" t="s">
        <v>8471</v>
      </c>
      <c r="AE109" s="302" t="s">
        <v>8472</v>
      </c>
      <c r="AF109" s="65">
        <f t="shared" si="3"/>
        <v>25</v>
      </c>
      <c r="AG109" s="65"/>
      <c r="AH109" s="65"/>
      <c r="AI109" s="65"/>
      <c r="AJ109" s="65"/>
    </row>
    <row r="110" spans="1:36" ht="72.5">
      <c r="A110" s="92">
        <v>5109</v>
      </c>
      <c r="B110" s="47" t="s">
        <v>198</v>
      </c>
      <c r="C110" s="65" t="s">
        <v>2244</v>
      </c>
      <c r="D110" s="100" t="s">
        <v>8465</v>
      </c>
      <c r="E110" s="99" t="s">
        <v>164</v>
      </c>
      <c r="F110" s="65" t="s">
        <v>8465</v>
      </c>
      <c r="G110" s="65" t="s">
        <v>2031</v>
      </c>
      <c r="H110" s="65" t="s">
        <v>2271</v>
      </c>
      <c r="I110" s="1373" t="s">
        <v>8475</v>
      </c>
      <c r="J110" s="65" t="s">
        <v>8474</v>
      </c>
      <c r="K110" s="47" t="s">
        <v>1099</v>
      </c>
      <c r="L110" s="65" t="s">
        <v>916</v>
      </c>
      <c r="M110" s="65" t="s">
        <v>5</v>
      </c>
      <c r="N110" s="65">
        <v>44481</v>
      </c>
      <c r="O110" s="65"/>
      <c r="P110" s="151">
        <v>41.895025394114199</v>
      </c>
      <c r="Q110" s="151">
        <v>-80.801850377468099</v>
      </c>
      <c r="R110" s="126"/>
      <c r="S110" s="144"/>
      <c r="T110" s="65"/>
      <c r="U110" s="65" t="s">
        <v>8469</v>
      </c>
      <c r="V110" s="65" t="s">
        <v>8468</v>
      </c>
      <c r="W110" s="100" t="s">
        <v>8470</v>
      </c>
      <c r="X110" s="65"/>
      <c r="Y110" s="65" t="s">
        <v>3417</v>
      </c>
      <c r="Z110" s="65" t="s">
        <v>7932</v>
      </c>
      <c r="AA110" s="119">
        <v>45668</v>
      </c>
      <c r="AB110" s="65" t="s">
        <v>8473</v>
      </c>
      <c r="AC110" s="65"/>
      <c r="AD110" s="1" t="s">
        <v>8471</v>
      </c>
      <c r="AE110" s="302" t="s">
        <v>8472</v>
      </c>
      <c r="AF110" s="65">
        <f t="shared" si="3"/>
        <v>25</v>
      </c>
      <c r="AG110" s="65"/>
      <c r="AH110" s="65"/>
      <c r="AI110" s="65"/>
      <c r="AJ110" s="65"/>
    </row>
    <row r="111" spans="1:36" ht="58">
      <c r="A111" s="92">
        <v>5110</v>
      </c>
      <c r="B111" s="1016" t="s">
        <v>174</v>
      </c>
      <c r="C111" s="1017" t="s">
        <v>2244</v>
      </c>
      <c r="D111" s="1070" t="s">
        <v>10094</v>
      </c>
      <c r="E111" s="1071"/>
      <c r="F111" s="1017" t="s">
        <v>10094</v>
      </c>
      <c r="G111" s="1017" t="s">
        <v>4674</v>
      </c>
      <c r="H111" s="1017" t="s">
        <v>2271</v>
      </c>
      <c r="I111" s="1076" t="s">
        <v>10095</v>
      </c>
      <c r="J111" s="1017" t="s">
        <v>10099</v>
      </c>
      <c r="K111" s="1016" t="s">
        <v>2396</v>
      </c>
      <c r="L111" s="1017" t="s">
        <v>740</v>
      </c>
      <c r="M111" s="1017" t="s">
        <v>5</v>
      </c>
      <c r="N111" s="1280">
        <v>1752</v>
      </c>
      <c r="O111" s="1017" t="s">
        <v>10100</v>
      </c>
      <c r="P111" s="1072">
        <v>42.32255</v>
      </c>
      <c r="Q111" s="1072">
        <v>-71.590519999999998</v>
      </c>
      <c r="R111" s="1074"/>
      <c r="S111" s="1075"/>
      <c r="T111" s="1066"/>
      <c r="U111" s="1017" t="s">
        <v>10094</v>
      </c>
      <c r="V111" s="1076" t="s">
        <v>10095</v>
      </c>
      <c r="W111" s="1017" t="s">
        <v>4144</v>
      </c>
      <c r="X111" s="1017" t="s">
        <v>3027</v>
      </c>
      <c r="Y111" s="1017" t="s">
        <v>5</v>
      </c>
      <c r="Z111" s="1017" t="s">
        <v>6355</v>
      </c>
      <c r="AA111" s="1077">
        <v>45922</v>
      </c>
      <c r="AB111" s="1077" t="s">
        <v>10096</v>
      </c>
      <c r="AC111" s="1017" t="s">
        <v>10098</v>
      </c>
      <c r="AD111" s="1017" t="s">
        <v>10097</v>
      </c>
      <c r="AE111" s="1188"/>
      <c r="AF111" s="1017">
        <f t="shared" si="3"/>
        <v>21</v>
      </c>
      <c r="AG111" s="1017"/>
      <c r="AH111" s="1017"/>
      <c r="AI111" s="1017"/>
      <c r="AJ111" s="1017"/>
    </row>
    <row r="112" spans="1:36" ht="95.25" customHeight="1">
      <c r="A112" s="92">
        <v>5111</v>
      </c>
      <c r="B112" s="1016" t="s">
        <v>174</v>
      </c>
      <c r="C112" s="1017" t="s">
        <v>2244</v>
      </c>
      <c r="D112" s="1070" t="s">
        <v>10094</v>
      </c>
      <c r="E112" s="1071"/>
      <c r="F112" s="1017" t="s">
        <v>10094</v>
      </c>
      <c r="G112" s="1017" t="s">
        <v>4674</v>
      </c>
      <c r="H112" s="1017" t="s">
        <v>2271</v>
      </c>
      <c r="I112" s="1076" t="s">
        <v>10095</v>
      </c>
      <c r="J112" s="1017" t="s">
        <v>10101</v>
      </c>
      <c r="K112" s="1016" t="s">
        <v>254</v>
      </c>
      <c r="L112" s="1017" t="s">
        <v>149</v>
      </c>
      <c r="M112" s="1017" t="s">
        <v>6</v>
      </c>
      <c r="N112" s="1017" t="s">
        <v>10102</v>
      </c>
      <c r="O112" s="1017" t="s">
        <v>2144</v>
      </c>
      <c r="P112" s="1072">
        <v>45.469920000000002</v>
      </c>
      <c r="Q112" s="1072">
        <v>-73.582350000000005</v>
      </c>
      <c r="R112" s="1074"/>
      <c r="S112" s="1075"/>
      <c r="T112" s="1066"/>
      <c r="U112" s="1017" t="s">
        <v>10094</v>
      </c>
      <c r="V112" s="1076" t="s">
        <v>10095</v>
      </c>
      <c r="W112" s="1017" t="s">
        <v>4144</v>
      </c>
      <c r="X112" s="1017" t="s">
        <v>3027</v>
      </c>
      <c r="Y112" s="1017" t="s">
        <v>5</v>
      </c>
      <c r="Z112" s="1017" t="s">
        <v>6355</v>
      </c>
      <c r="AA112" s="1077">
        <v>45922</v>
      </c>
      <c r="AB112" s="1077" t="s">
        <v>10096</v>
      </c>
      <c r="AC112" s="1017" t="s">
        <v>10098</v>
      </c>
      <c r="AD112" s="1017" t="s">
        <v>10097</v>
      </c>
      <c r="AE112" s="1188"/>
      <c r="AF112" s="1017">
        <f t="shared" si="3"/>
        <v>21</v>
      </c>
      <c r="AG112" s="1017"/>
      <c r="AH112" s="1017"/>
      <c r="AI112" s="1017"/>
      <c r="AJ112" s="1017"/>
    </row>
    <row r="113" spans="1:36" ht="88.5" customHeight="1">
      <c r="A113" s="92">
        <v>5112</v>
      </c>
      <c r="B113" s="1016" t="s">
        <v>174</v>
      </c>
      <c r="C113" s="1017" t="s">
        <v>2244</v>
      </c>
      <c r="D113" s="1070" t="s">
        <v>10094</v>
      </c>
      <c r="E113" s="1071"/>
      <c r="F113" s="1017" t="s">
        <v>10094</v>
      </c>
      <c r="G113" s="1017" t="s">
        <v>4674</v>
      </c>
      <c r="H113" s="1017" t="s">
        <v>2271</v>
      </c>
      <c r="I113" s="1076" t="s">
        <v>10095</v>
      </c>
      <c r="J113" s="1017" t="s">
        <v>10103</v>
      </c>
      <c r="K113" s="1016" t="s">
        <v>4144</v>
      </c>
      <c r="L113" s="1017" t="s">
        <v>3027</v>
      </c>
      <c r="M113" s="1017" t="s">
        <v>5</v>
      </c>
      <c r="N113" s="1280">
        <v>3801</v>
      </c>
      <c r="O113" s="1017" t="s">
        <v>10104</v>
      </c>
      <c r="P113" s="1072">
        <v>43.080759999999998</v>
      </c>
      <c r="Q113" s="1072">
        <v>-70.797529999999995</v>
      </c>
      <c r="R113" s="1074"/>
      <c r="S113" s="1075"/>
      <c r="T113" s="1066"/>
      <c r="U113" s="1017" t="s">
        <v>10094</v>
      </c>
      <c r="V113" s="1076" t="s">
        <v>10095</v>
      </c>
      <c r="W113" s="1017" t="s">
        <v>4144</v>
      </c>
      <c r="X113" s="1017" t="s">
        <v>3027</v>
      </c>
      <c r="Y113" s="1017" t="s">
        <v>5</v>
      </c>
      <c r="Z113" s="1017" t="s">
        <v>6355</v>
      </c>
      <c r="AA113" s="1077">
        <v>45922</v>
      </c>
      <c r="AB113" s="1077" t="s">
        <v>10096</v>
      </c>
      <c r="AC113" s="1017" t="s">
        <v>10098</v>
      </c>
      <c r="AD113" s="1017" t="s">
        <v>10097</v>
      </c>
      <c r="AE113" s="1188"/>
      <c r="AF113" s="1017">
        <f t="shared" si="3"/>
        <v>21</v>
      </c>
      <c r="AG113" s="1017"/>
      <c r="AH113" s="1017"/>
      <c r="AI113" s="1017"/>
      <c r="AJ113" s="1017"/>
    </row>
    <row r="114" spans="1:36" ht="58">
      <c r="A114" s="92">
        <v>5113</v>
      </c>
      <c r="B114" s="1016" t="s">
        <v>174</v>
      </c>
      <c r="C114" s="1017" t="s">
        <v>2244</v>
      </c>
      <c r="D114" s="1070" t="s">
        <v>10094</v>
      </c>
      <c r="E114" s="1071"/>
      <c r="F114" s="1017" t="s">
        <v>10094</v>
      </c>
      <c r="G114" s="1017" t="s">
        <v>4674</v>
      </c>
      <c r="H114" s="1017" t="s">
        <v>2271</v>
      </c>
      <c r="I114" s="1076" t="s">
        <v>10095</v>
      </c>
      <c r="J114" s="1017" t="s">
        <v>10105</v>
      </c>
      <c r="K114" s="1016" t="s">
        <v>10106</v>
      </c>
      <c r="L114" s="1017" t="s">
        <v>8902</v>
      </c>
      <c r="M114" s="1017" t="s">
        <v>5</v>
      </c>
      <c r="N114" s="1280">
        <v>5855</v>
      </c>
      <c r="O114" s="1017" t="s">
        <v>10107</v>
      </c>
      <c r="P114" s="1072">
        <v>44.944360000000003</v>
      </c>
      <c r="Q114" s="1072">
        <v>-72.182040000000001</v>
      </c>
      <c r="R114" s="1074"/>
      <c r="S114" s="1075"/>
      <c r="T114" s="1066"/>
      <c r="U114" s="1017" t="s">
        <v>10094</v>
      </c>
      <c r="V114" s="1076" t="s">
        <v>10095</v>
      </c>
      <c r="W114" s="1017" t="s">
        <v>4144</v>
      </c>
      <c r="X114" s="1017" t="s">
        <v>3027</v>
      </c>
      <c r="Y114" s="1017" t="s">
        <v>5</v>
      </c>
      <c r="Z114" s="1017" t="s">
        <v>6355</v>
      </c>
      <c r="AA114" s="1077">
        <v>45922</v>
      </c>
      <c r="AB114" s="1077" t="s">
        <v>10096</v>
      </c>
      <c r="AC114" s="1017" t="s">
        <v>10098</v>
      </c>
      <c r="AD114" s="1017" t="s">
        <v>10097</v>
      </c>
      <c r="AE114" s="1188"/>
      <c r="AF114" s="1017">
        <f t="shared" si="3"/>
        <v>21</v>
      </c>
      <c r="AG114" s="1017"/>
      <c r="AH114" s="1017"/>
      <c r="AI114" s="1017"/>
      <c r="AJ114" s="1017"/>
    </row>
    <row r="115" spans="1:36" ht="65.5">
      <c r="A115" s="92">
        <v>5114</v>
      </c>
      <c r="B115" s="47" t="s">
        <v>198</v>
      </c>
      <c r="C115" s="65" t="s">
        <v>2244</v>
      </c>
      <c r="D115" s="65" t="s">
        <v>2688</v>
      </c>
      <c r="E115" s="47" t="s">
        <v>176</v>
      </c>
      <c r="F115" s="65" t="s">
        <v>2689</v>
      </c>
      <c r="G115" s="100" t="s">
        <v>2270</v>
      </c>
      <c r="H115" s="65" t="s">
        <v>2314</v>
      </c>
      <c r="I115" s="243" t="s">
        <v>2690</v>
      </c>
      <c r="J115" t="s">
        <v>2691</v>
      </c>
      <c r="K115" t="s">
        <v>2692</v>
      </c>
      <c r="L115" t="s">
        <v>214</v>
      </c>
      <c r="M115" t="s">
        <v>6</v>
      </c>
      <c r="N115" t="s">
        <v>2694</v>
      </c>
      <c r="O115"/>
      <c r="P115">
        <v>43.016798266099997</v>
      </c>
      <c r="Q115" s="1577">
        <v>-79.114140210100004</v>
      </c>
      <c r="R115" t="s">
        <v>8711</v>
      </c>
      <c r="S115" s="341"/>
      <c r="T115" s="65"/>
      <c r="U115" s="65" t="s">
        <v>2695</v>
      </c>
      <c r="V115" s="65" t="s">
        <v>1792</v>
      </c>
      <c r="W115" s="65" t="s">
        <v>1762</v>
      </c>
      <c r="X115" s="65" t="s">
        <v>436</v>
      </c>
      <c r="Y115" s="65" t="s">
        <v>5</v>
      </c>
      <c r="Z115" s="65" t="s">
        <v>8014</v>
      </c>
      <c r="AA115" s="119" t="s">
        <v>8015</v>
      </c>
      <c r="AB115" s="245" t="s">
        <v>2696</v>
      </c>
      <c r="AC115" s="65"/>
      <c r="AD115" s="65" t="s">
        <v>2697</v>
      </c>
      <c r="AE115" s="342"/>
      <c r="AF115" s="65">
        <f t="shared" si="3"/>
        <v>20</v>
      </c>
      <c r="AG115" s="65"/>
      <c r="AH115" s="65"/>
      <c r="AI115" s="65"/>
      <c r="AJ115" s="65"/>
    </row>
    <row r="116" spans="1:36" ht="72.5">
      <c r="A116" s="92">
        <v>5115</v>
      </c>
      <c r="B116" s="47" t="s">
        <v>174</v>
      </c>
      <c r="C116" s="65" t="s">
        <v>2244</v>
      </c>
      <c r="D116" s="65" t="s">
        <v>2698</v>
      </c>
      <c r="E116" s="47" t="s">
        <v>176</v>
      </c>
      <c r="F116" s="65" t="s">
        <v>2699</v>
      </c>
      <c r="G116" s="65" t="s">
        <v>2270</v>
      </c>
      <c r="H116" s="65" t="s">
        <v>2271</v>
      </c>
      <c r="I116" s="65" t="s">
        <v>1792</v>
      </c>
      <c r="J116" s="65" t="s">
        <v>2700</v>
      </c>
      <c r="K116" s="47" t="s">
        <v>2701</v>
      </c>
      <c r="L116" s="65" t="s">
        <v>436</v>
      </c>
      <c r="M116" s="65" t="s">
        <v>5</v>
      </c>
      <c r="N116" s="65" t="s">
        <v>2702</v>
      </c>
      <c r="O116" s="65" t="s">
        <v>2703</v>
      </c>
      <c r="P116" s="151">
        <v>42.156027609958301</v>
      </c>
      <c r="Q116" s="151">
        <v>-83.240124544895096</v>
      </c>
      <c r="R116" s="126">
        <v>107</v>
      </c>
      <c r="S116" s="334"/>
      <c r="T116" s="65"/>
      <c r="U116" s="65" t="s">
        <v>2695</v>
      </c>
      <c r="V116" s="65" t="s">
        <v>1792</v>
      </c>
      <c r="W116" s="65" t="s">
        <v>1762</v>
      </c>
      <c r="X116" s="65" t="s">
        <v>436</v>
      </c>
      <c r="Y116" s="65" t="s">
        <v>5</v>
      </c>
      <c r="Z116" s="65" t="s">
        <v>2254</v>
      </c>
      <c r="AA116" s="119">
        <v>44418</v>
      </c>
      <c r="AB116" s="65" t="s">
        <v>2704</v>
      </c>
      <c r="AC116" s="65" t="s">
        <v>2706</v>
      </c>
      <c r="AD116" s="304" t="s">
        <v>2705</v>
      </c>
      <c r="AE116" s="213" t="s">
        <v>2687</v>
      </c>
      <c r="AF116" s="65">
        <f t="shared" si="3"/>
        <v>29</v>
      </c>
      <c r="AG116" s="65"/>
      <c r="AH116" s="65"/>
      <c r="AI116" s="65"/>
      <c r="AJ116" s="65"/>
    </row>
    <row r="117" spans="1:36" ht="159.5">
      <c r="A117" s="92">
        <v>5116</v>
      </c>
      <c r="B117" s="47" t="s">
        <v>174</v>
      </c>
      <c r="C117" s="47" t="s">
        <v>2244</v>
      </c>
      <c r="D117" s="65" t="s">
        <v>1083</v>
      </c>
      <c r="E117" s="47" t="s">
        <v>164</v>
      </c>
      <c r="F117" s="65" t="s">
        <v>2707</v>
      </c>
      <c r="G117" s="65" t="s">
        <v>2270</v>
      </c>
      <c r="H117" s="47" t="s">
        <v>1498</v>
      </c>
      <c r="I117" s="65" t="s">
        <v>1085</v>
      </c>
      <c r="J117" s="65" t="s">
        <v>1798</v>
      </c>
      <c r="K117" s="65" t="s">
        <v>1799</v>
      </c>
      <c r="L117" s="47" t="s">
        <v>836</v>
      </c>
      <c r="M117" s="47" t="s">
        <v>5</v>
      </c>
      <c r="N117" s="47"/>
      <c r="O117" s="47"/>
      <c r="P117" s="89">
        <v>41.245030505177603</v>
      </c>
      <c r="Q117" s="89">
        <v>-87.866012795943206</v>
      </c>
      <c r="R117" s="336" t="s">
        <v>8744</v>
      </c>
      <c r="S117" s="336">
        <v>10</v>
      </c>
      <c r="T117" s="65" t="s">
        <v>822</v>
      </c>
      <c r="U117" s="65" t="s">
        <v>1087</v>
      </c>
      <c r="V117" s="225" t="s">
        <v>1088</v>
      </c>
      <c r="W117" s="65" t="s">
        <v>1089</v>
      </c>
      <c r="X117" s="47" t="s">
        <v>1090</v>
      </c>
      <c r="Y117" s="47" t="s">
        <v>1091</v>
      </c>
      <c r="Z117" s="47" t="s">
        <v>8379</v>
      </c>
      <c r="AA117" s="59" t="s">
        <v>11197</v>
      </c>
      <c r="AB117" s="117" t="s">
        <v>1800</v>
      </c>
      <c r="AC117" s="65" t="s">
        <v>11196</v>
      </c>
      <c r="AD117" s="307" t="s">
        <v>1801</v>
      </c>
      <c r="AE117" s="213" t="s">
        <v>2708</v>
      </c>
      <c r="AF117" s="65">
        <f t="shared" si="3"/>
        <v>27</v>
      </c>
      <c r="AG117" s="65"/>
      <c r="AH117" s="65"/>
      <c r="AI117" s="65"/>
      <c r="AJ117" s="65"/>
    </row>
    <row r="118" spans="1:36" ht="72.5">
      <c r="A118" s="92">
        <v>5117</v>
      </c>
      <c r="B118" s="1226" t="s">
        <v>174</v>
      </c>
      <c r="C118" s="1227" t="s">
        <v>2244</v>
      </c>
      <c r="D118" s="1110" t="s">
        <v>10108</v>
      </c>
      <c r="E118" s="1334"/>
      <c r="F118" s="1227" t="s">
        <v>1087</v>
      </c>
      <c r="G118" s="1227" t="s">
        <v>4674</v>
      </c>
      <c r="H118" s="1227" t="s">
        <v>2271</v>
      </c>
      <c r="I118" s="1279" t="s">
        <v>1085</v>
      </c>
      <c r="J118" s="1227" t="s">
        <v>10109</v>
      </c>
      <c r="K118" s="1226" t="s">
        <v>820</v>
      </c>
      <c r="L118" s="1227" t="s">
        <v>170</v>
      </c>
      <c r="M118" s="1227" t="s">
        <v>5</v>
      </c>
      <c r="N118" s="1227">
        <v>94538</v>
      </c>
      <c r="O118" s="1227" t="s">
        <v>4955</v>
      </c>
      <c r="P118" s="1257">
        <v>37.463900000000002</v>
      </c>
      <c r="Q118" s="1257">
        <v>-121.92495</v>
      </c>
      <c r="R118" s="1258">
        <v>200</v>
      </c>
      <c r="S118" s="1335">
        <v>1</v>
      </c>
      <c r="T118" s="1386" t="s">
        <v>2671</v>
      </c>
      <c r="U118" s="1227" t="s">
        <v>1087</v>
      </c>
      <c r="V118" s="1487" t="s">
        <v>1088</v>
      </c>
      <c r="W118" s="1227" t="s">
        <v>1089</v>
      </c>
      <c r="X118" s="1227" t="s">
        <v>1090</v>
      </c>
      <c r="Y118" s="1227" t="s">
        <v>1091</v>
      </c>
      <c r="Z118" s="1227" t="s">
        <v>6355</v>
      </c>
      <c r="AA118" s="1259">
        <v>45922</v>
      </c>
      <c r="AB118" s="1259" t="s">
        <v>10110</v>
      </c>
      <c r="AC118" s="1231"/>
      <c r="AD118" s="1017" t="s">
        <v>10320</v>
      </c>
      <c r="AE118" s="1188"/>
      <c r="AF118" s="1017">
        <f t="shared" si="3"/>
        <v>30</v>
      </c>
      <c r="AG118" s="1017"/>
      <c r="AH118" s="1017"/>
      <c r="AI118" s="1017"/>
      <c r="AJ118" s="1017"/>
    </row>
    <row r="119" spans="1:36" ht="72.5">
      <c r="A119" s="92">
        <v>5118</v>
      </c>
      <c r="B119" s="1226" t="s">
        <v>174</v>
      </c>
      <c r="C119" s="1227" t="s">
        <v>2244</v>
      </c>
      <c r="D119" s="1110" t="s">
        <v>10111</v>
      </c>
      <c r="E119" s="1334"/>
      <c r="F119" s="1227" t="s">
        <v>10111</v>
      </c>
      <c r="G119" s="1227" t="s">
        <v>4674</v>
      </c>
      <c r="H119" s="1227" t="s">
        <v>2271</v>
      </c>
      <c r="I119" s="1279" t="s">
        <v>10112</v>
      </c>
      <c r="J119" s="1227" t="s">
        <v>10113</v>
      </c>
      <c r="K119" s="1226" t="s">
        <v>10114</v>
      </c>
      <c r="L119" s="1227" t="s">
        <v>308</v>
      </c>
      <c r="M119" s="1227" t="s">
        <v>5</v>
      </c>
      <c r="N119" s="1227">
        <v>37813</v>
      </c>
      <c r="O119" s="1227" t="s">
        <v>10115</v>
      </c>
      <c r="P119" s="1257">
        <v>36.245730000000002</v>
      </c>
      <c r="Q119" s="1257">
        <v>-83.212850000000003</v>
      </c>
      <c r="R119" s="1258"/>
      <c r="S119" s="1335"/>
      <c r="T119" s="1386"/>
      <c r="U119" s="1227" t="s">
        <v>10111</v>
      </c>
      <c r="V119" s="1279" t="s">
        <v>10112</v>
      </c>
      <c r="W119" s="1227" t="s">
        <v>10114</v>
      </c>
      <c r="X119" s="1227" t="s">
        <v>308</v>
      </c>
      <c r="Y119" s="1227" t="s">
        <v>5</v>
      </c>
      <c r="Z119" s="1227" t="s">
        <v>6355</v>
      </c>
      <c r="AA119" s="1259">
        <v>45922</v>
      </c>
      <c r="AB119" s="1392" t="s">
        <v>10112</v>
      </c>
      <c r="AC119" s="1231"/>
      <c r="AD119" s="1017" t="s">
        <v>10116</v>
      </c>
      <c r="AE119" s="1188"/>
      <c r="AF119" s="1017">
        <f t="shared" si="3"/>
        <v>29</v>
      </c>
      <c r="AG119" s="1017"/>
      <c r="AH119" s="1017"/>
      <c r="AI119" s="1017"/>
      <c r="AJ119" s="1017"/>
    </row>
    <row r="120" spans="1:36" ht="58">
      <c r="A120" s="92">
        <v>5119</v>
      </c>
      <c r="B120" s="158" t="s">
        <v>174</v>
      </c>
      <c r="C120" s="159" t="s">
        <v>2244</v>
      </c>
      <c r="D120" s="159" t="s">
        <v>2709</v>
      </c>
      <c r="E120" s="158" t="s">
        <v>164</v>
      </c>
      <c r="F120" s="159" t="s">
        <v>2710</v>
      </c>
      <c r="G120" s="159" t="s">
        <v>2270</v>
      </c>
      <c r="H120" s="159" t="s">
        <v>2271</v>
      </c>
      <c r="I120" s="346" t="s">
        <v>2711</v>
      </c>
      <c r="J120" s="159" t="s">
        <v>2712</v>
      </c>
      <c r="K120" s="158" t="s">
        <v>2713</v>
      </c>
      <c r="L120" s="159" t="s">
        <v>842</v>
      </c>
      <c r="M120" s="159" t="s">
        <v>5</v>
      </c>
      <c r="N120" s="159">
        <v>30076</v>
      </c>
      <c r="O120" s="159" t="s">
        <v>2714</v>
      </c>
      <c r="P120" s="166">
        <v>34.0625855775804</v>
      </c>
      <c r="Q120" s="166">
        <v>-84.315704417356997</v>
      </c>
      <c r="R120" s="167">
        <v>38</v>
      </c>
      <c r="S120" s="344"/>
      <c r="T120" s="159"/>
      <c r="U120" s="159" t="s">
        <v>2715</v>
      </c>
      <c r="V120" s="159" t="s">
        <v>2711</v>
      </c>
      <c r="W120" s="159" t="s">
        <v>2716</v>
      </c>
      <c r="X120" s="159" t="s">
        <v>2716</v>
      </c>
      <c r="Y120" s="159" t="s">
        <v>926</v>
      </c>
      <c r="Z120" s="159"/>
      <c r="AA120" s="168"/>
      <c r="AB120" s="159" t="s">
        <v>2717</v>
      </c>
      <c r="AC120" s="161"/>
      <c r="AD120" s="65" t="s">
        <v>2718</v>
      </c>
      <c r="AE120" s="213" t="s">
        <v>2708</v>
      </c>
      <c r="AF120" s="65">
        <f t="shared" si="3"/>
        <v>22</v>
      </c>
      <c r="AG120" s="65"/>
      <c r="AH120" s="65"/>
      <c r="AI120" s="65"/>
      <c r="AJ120" s="65"/>
    </row>
    <row r="121" spans="1:36" ht="86.25" customHeight="1">
      <c r="A121" s="92">
        <v>5120</v>
      </c>
      <c r="B121" s="402" t="s">
        <v>174</v>
      </c>
      <c r="C121" s="169" t="s">
        <v>2244</v>
      </c>
      <c r="D121" s="169" t="s">
        <v>2719</v>
      </c>
      <c r="E121" s="402" t="s">
        <v>164</v>
      </c>
      <c r="F121" s="169" t="s">
        <v>2719</v>
      </c>
      <c r="G121" s="169" t="s">
        <v>2270</v>
      </c>
      <c r="H121" s="169" t="s">
        <v>2271</v>
      </c>
      <c r="I121" s="346" t="s">
        <v>2720</v>
      </c>
      <c r="J121" s="169" t="s">
        <v>2721</v>
      </c>
      <c r="K121" s="402" t="s">
        <v>1196</v>
      </c>
      <c r="L121" s="169" t="s">
        <v>170</v>
      </c>
      <c r="M121" s="169" t="s">
        <v>5</v>
      </c>
      <c r="N121" s="169">
        <v>94040</v>
      </c>
      <c r="O121" s="169" t="s">
        <v>2722</v>
      </c>
      <c r="P121" s="405">
        <v>37.380000000000003</v>
      </c>
      <c r="Q121" s="1575">
        <v>-122.08</v>
      </c>
      <c r="R121" s="405">
        <v>120</v>
      </c>
      <c r="S121" s="405">
        <v>850</v>
      </c>
      <c r="T121" s="169" t="s">
        <v>2723</v>
      </c>
      <c r="U121" s="169" t="s">
        <v>2719</v>
      </c>
      <c r="V121" s="169" t="s">
        <v>2720</v>
      </c>
      <c r="W121" s="169" t="s">
        <v>2724</v>
      </c>
      <c r="X121" s="169" t="s">
        <v>2725</v>
      </c>
      <c r="Y121" s="169" t="s">
        <v>1091</v>
      </c>
      <c r="Z121" s="169" t="s">
        <v>647</v>
      </c>
      <c r="AA121" s="407">
        <v>44774</v>
      </c>
      <c r="AB121" s="169" t="s">
        <v>2726</v>
      </c>
      <c r="AC121" s="408" t="s">
        <v>1587</v>
      </c>
      <c r="AD121" s="304" t="s">
        <v>2727</v>
      </c>
      <c r="AE121" s="213" t="s">
        <v>2720</v>
      </c>
      <c r="AF121" s="65">
        <f t="shared" si="3"/>
        <v>30</v>
      </c>
      <c r="AG121" s="65"/>
      <c r="AH121" s="65"/>
      <c r="AI121" s="65"/>
      <c r="AJ121" s="65"/>
    </row>
    <row r="122" spans="1:36" ht="114" customHeight="1">
      <c r="A122" s="92">
        <v>5121</v>
      </c>
      <c r="B122" s="1226" t="s">
        <v>174</v>
      </c>
      <c r="C122" s="1227" t="s">
        <v>2244</v>
      </c>
      <c r="D122" s="1227" t="s">
        <v>7334</v>
      </c>
      <c r="E122" s="1226" t="s">
        <v>164</v>
      </c>
      <c r="F122" s="1369" t="s">
        <v>10518</v>
      </c>
      <c r="G122" s="1227" t="s">
        <v>7769</v>
      </c>
      <c r="H122" s="1227" t="s">
        <v>7768</v>
      </c>
      <c r="I122" s="1279" t="s">
        <v>7335</v>
      </c>
      <c r="J122" s="1227" t="s">
        <v>10519</v>
      </c>
      <c r="K122" s="1227" t="s">
        <v>10520</v>
      </c>
      <c r="L122" s="1489" t="s">
        <v>755</v>
      </c>
      <c r="M122" s="1489" t="s">
        <v>5</v>
      </c>
      <c r="N122" s="1164">
        <v>75126</v>
      </c>
      <c r="O122" s="1226"/>
      <c r="P122" s="1493">
        <v>32.721400000000003</v>
      </c>
      <c r="Q122" s="1264">
        <v>-96.444299999999998</v>
      </c>
      <c r="R122" s="1496">
        <v>200</v>
      </c>
      <c r="S122" s="1385">
        <v>10</v>
      </c>
      <c r="T122" s="1387" t="s">
        <v>2671</v>
      </c>
      <c r="U122" s="1387" t="s">
        <v>7336</v>
      </c>
      <c r="V122" s="1227" t="s">
        <v>7335</v>
      </c>
      <c r="W122" s="1387" t="s">
        <v>7337</v>
      </c>
      <c r="X122" s="1489" t="s">
        <v>1661</v>
      </c>
      <c r="Y122" s="1489" t="s">
        <v>1091</v>
      </c>
      <c r="Z122" s="1226" t="s">
        <v>9493</v>
      </c>
      <c r="AA122" s="1230" t="s">
        <v>10522</v>
      </c>
      <c r="AB122" s="1227" t="s">
        <v>10521</v>
      </c>
      <c r="AC122" s="1503"/>
      <c r="AD122" s="1017" t="s">
        <v>7338</v>
      </c>
      <c r="AE122" s="1063"/>
      <c r="AF122" s="1328">
        <f t="shared" si="3"/>
        <v>26</v>
      </c>
      <c r="AG122" s="68"/>
      <c r="AH122" s="6"/>
      <c r="AI122" s="65"/>
      <c r="AJ122" s="65"/>
    </row>
    <row r="123" spans="1:36" ht="72.5">
      <c r="A123" s="92">
        <v>5122</v>
      </c>
      <c r="B123" s="1226" t="s">
        <v>198</v>
      </c>
      <c r="C123" s="1227" t="s">
        <v>2244</v>
      </c>
      <c r="D123" s="1110" t="s">
        <v>9950</v>
      </c>
      <c r="E123" s="1334"/>
      <c r="F123" s="1227" t="s">
        <v>9950</v>
      </c>
      <c r="G123" s="1227" t="s">
        <v>4674</v>
      </c>
      <c r="H123" s="1227" t="s">
        <v>2271</v>
      </c>
      <c r="I123" s="1279" t="s">
        <v>1802</v>
      </c>
      <c r="J123" s="1227"/>
      <c r="K123" s="1226" t="s">
        <v>9947</v>
      </c>
      <c r="L123" s="1227" t="s">
        <v>214</v>
      </c>
      <c r="M123" s="1227" t="s">
        <v>6</v>
      </c>
      <c r="N123" s="1227"/>
      <c r="O123" s="1227"/>
      <c r="P123" s="1257"/>
      <c r="Q123" s="1072"/>
      <c r="R123" s="1258"/>
      <c r="S123" s="1335"/>
      <c r="T123" s="1386"/>
      <c r="U123" s="1227" t="s">
        <v>1809</v>
      </c>
      <c r="V123" s="1369" t="s">
        <v>1802</v>
      </c>
      <c r="W123" s="1227" t="s">
        <v>1810</v>
      </c>
      <c r="X123" s="1227" t="s">
        <v>1180</v>
      </c>
      <c r="Y123" s="1227" t="s">
        <v>1811</v>
      </c>
      <c r="Z123" s="1227" t="s">
        <v>6355</v>
      </c>
      <c r="AA123" s="1259">
        <v>45922</v>
      </c>
      <c r="AB123" s="1392" t="s">
        <v>10117</v>
      </c>
      <c r="AC123" s="1231" t="s">
        <v>10118</v>
      </c>
      <c r="AD123" s="1017" t="s">
        <v>10119</v>
      </c>
      <c r="AE123" s="1188"/>
      <c r="AF123" s="1017">
        <f t="shared" si="3"/>
        <v>27</v>
      </c>
      <c r="AG123" s="1017"/>
      <c r="AH123" s="1017"/>
      <c r="AI123" s="1017"/>
      <c r="AJ123" s="1017"/>
    </row>
    <row r="124" spans="1:36" ht="87">
      <c r="A124" s="92">
        <v>5123</v>
      </c>
      <c r="B124" s="1226" t="s">
        <v>174</v>
      </c>
      <c r="C124" s="1227" t="s">
        <v>2244</v>
      </c>
      <c r="D124" s="1110" t="s">
        <v>9950</v>
      </c>
      <c r="E124" s="1334" t="s">
        <v>176</v>
      </c>
      <c r="F124" s="1164" t="s">
        <v>10836</v>
      </c>
      <c r="G124" s="1227" t="s">
        <v>10837</v>
      </c>
      <c r="H124" s="1227" t="s">
        <v>10760</v>
      </c>
      <c r="I124" s="1428" t="s">
        <v>10838</v>
      </c>
      <c r="J124" s="1164" t="s">
        <v>10839</v>
      </c>
      <c r="K124" s="1226" t="s">
        <v>10840</v>
      </c>
      <c r="L124" s="1227" t="s">
        <v>916</v>
      </c>
      <c r="M124" s="1227" t="s">
        <v>5</v>
      </c>
      <c r="N124" s="1375" t="s">
        <v>10841</v>
      </c>
      <c r="O124" s="1227" t="s">
        <v>10842</v>
      </c>
      <c r="P124" s="1257">
        <v>40.395800000000001</v>
      </c>
      <c r="Q124" s="1072">
        <v>-84.217699999999994</v>
      </c>
      <c r="R124" s="1258">
        <v>2900</v>
      </c>
      <c r="S124" s="1335"/>
      <c r="T124" s="1386"/>
      <c r="U124" s="1227" t="s">
        <v>9950</v>
      </c>
      <c r="V124" s="1279" t="s">
        <v>9951</v>
      </c>
      <c r="W124" s="1227" t="s">
        <v>6175</v>
      </c>
      <c r="X124" s="1226"/>
      <c r="Y124" s="1226" t="s">
        <v>926</v>
      </c>
      <c r="Z124" s="1226" t="s">
        <v>7932</v>
      </c>
      <c r="AA124" s="1230">
        <v>46064</v>
      </c>
      <c r="AB124" s="1259" t="s">
        <v>10844</v>
      </c>
      <c r="AC124" s="1231"/>
      <c r="AD124" s="1026" t="s">
        <v>10843</v>
      </c>
      <c r="AE124" s="1078"/>
      <c r="AF124" s="1017">
        <f t="shared" si="3"/>
        <v>21</v>
      </c>
      <c r="AG124" s="1017"/>
      <c r="AH124" s="1017"/>
      <c r="AI124" s="1017"/>
      <c r="AJ124" s="1017"/>
    </row>
    <row r="125" spans="1:36" ht="87">
      <c r="A125" s="92">
        <v>5124</v>
      </c>
      <c r="B125" s="158" t="s">
        <v>392</v>
      </c>
      <c r="C125" s="159" t="s">
        <v>2244</v>
      </c>
      <c r="D125" s="159" t="s">
        <v>1805</v>
      </c>
      <c r="E125" s="158" t="s">
        <v>176</v>
      </c>
      <c r="F125" s="159" t="s">
        <v>2728</v>
      </c>
      <c r="G125" s="159" t="s">
        <v>2270</v>
      </c>
      <c r="H125" s="159" t="s">
        <v>2271</v>
      </c>
      <c r="I125" s="1482" t="s">
        <v>1802</v>
      </c>
      <c r="J125" s="159" t="s">
        <v>1807</v>
      </c>
      <c r="K125" s="158" t="s">
        <v>1808</v>
      </c>
      <c r="L125" s="159" t="s">
        <v>916</v>
      </c>
      <c r="M125" s="159" t="s">
        <v>5</v>
      </c>
      <c r="N125" s="159">
        <v>43128</v>
      </c>
      <c r="O125" s="159"/>
      <c r="P125" s="166">
        <v>39.630107135506499</v>
      </c>
      <c r="Q125" s="151">
        <v>-83.565148093683803</v>
      </c>
      <c r="R125" s="167" t="s">
        <v>8746</v>
      </c>
      <c r="S125" s="345">
        <v>40</v>
      </c>
      <c r="T125" s="159" t="s">
        <v>822</v>
      </c>
      <c r="U125" s="159" t="s">
        <v>1809</v>
      </c>
      <c r="V125" s="1500" t="s">
        <v>1802</v>
      </c>
      <c r="W125" s="159" t="s">
        <v>1810</v>
      </c>
      <c r="X125" s="159" t="s">
        <v>1180</v>
      </c>
      <c r="Y125" s="159" t="s">
        <v>1811</v>
      </c>
      <c r="Z125" s="159" t="s">
        <v>172</v>
      </c>
      <c r="AA125" s="168">
        <v>45088</v>
      </c>
      <c r="AB125" s="159" t="s">
        <v>2729</v>
      </c>
      <c r="AC125" s="161" t="s">
        <v>1814</v>
      </c>
      <c r="AD125" s="65" t="s">
        <v>2730</v>
      </c>
      <c r="AE125" s="213" t="s">
        <v>1802</v>
      </c>
      <c r="AF125" s="65">
        <f t="shared" si="3"/>
        <v>13</v>
      </c>
      <c r="AG125" s="65"/>
      <c r="AH125" s="65"/>
      <c r="AI125" s="65"/>
      <c r="AJ125" s="65"/>
    </row>
    <row r="126" spans="1:36" ht="90.5" customHeight="1">
      <c r="A126" s="92">
        <v>5125</v>
      </c>
      <c r="B126" s="158" t="s">
        <v>174</v>
      </c>
      <c r="C126" s="158" t="s">
        <v>2244</v>
      </c>
      <c r="D126" s="159" t="s">
        <v>2731</v>
      </c>
      <c r="E126" s="158" t="s">
        <v>164</v>
      </c>
      <c r="F126" s="159" t="s">
        <v>2732</v>
      </c>
      <c r="G126" s="159" t="s">
        <v>2247</v>
      </c>
      <c r="H126" s="159" t="s">
        <v>1498</v>
      </c>
      <c r="I126" s="159" t="s">
        <v>2733</v>
      </c>
      <c r="J126" s="159" t="s">
        <v>2734</v>
      </c>
      <c r="K126" s="159" t="s">
        <v>1483</v>
      </c>
      <c r="L126" s="159" t="s">
        <v>755</v>
      </c>
      <c r="M126" s="158" t="s">
        <v>5</v>
      </c>
      <c r="N126" s="1491">
        <v>28202</v>
      </c>
      <c r="O126" s="158" t="s">
        <v>2735</v>
      </c>
      <c r="P126" s="1056">
        <v>29.7424134917134</v>
      </c>
      <c r="Q126" s="151">
        <v>-95.560475946623797</v>
      </c>
      <c r="R126" s="158">
        <v>850</v>
      </c>
      <c r="S126" s="159"/>
      <c r="T126" s="159"/>
      <c r="U126" s="159" t="s">
        <v>2731</v>
      </c>
      <c r="V126" s="159" t="s">
        <v>2733</v>
      </c>
      <c r="W126" s="377" t="s">
        <v>187</v>
      </c>
      <c r="X126" s="1491" t="s">
        <v>188</v>
      </c>
      <c r="Y126" s="1491" t="s">
        <v>5</v>
      </c>
      <c r="Z126" s="159" t="s">
        <v>172</v>
      </c>
      <c r="AA126" s="168">
        <v>45295</v>
      </c>
      <c r="AB126" s="159" t="s">
        <v>2736</v>
      </c>
      <c r="AC126" s="161"/>
      <c r="AD126" s="89" t="s">
        <v>2737</v>
      </c>
      <c r="AE126" s="95" t="s">
        <v>2738</v>
      </c>
      <c r="AF126" s="65">
        <f t="shared" si="3"/>
        <v>27</v>
      </c>
      <c r="AG126" s="65"/>
      <c r="AH126" s="65"/>
      <c r="AI126" s="65"/>
      <c r="AJ126" s="65"/>
    </row>
    <row r="127" spans="1:36" ht="78.75" customHeight="1">
      <c r="A127" s="92">
        <v>5126</v>
      </c>
      <c r="B127" s="158" t="s">
        <v>174</v>
      </c>
      <c r="C127" s="159" t="s">
        <v>2244</v>
      </c>
      <c r="D127" s="159" t="s">
        <v>2739</v>
      </c>
      <c r="E127" s="158" t="s">
        <v>176</v>
      </c>
      <c r="F127" s="159" t="s">
        <v>2740</v>
      </c>
      <c r="G127" s="159" t="s">
        <v>2247</v>
      </c>
      <c r="H127" s="65" t="s">
        <v>2248</v>
      </c>
      <c r="I127" s="159" t="s">
        <v>2741</v>
      </c>
      <c r="J127" s="159" t="s">
        <v>2742</v>
      </c>
      <c r="K127" s="47" t="s">
        <v>2743</v>
      </c>
      <c r="L127" s="159" t="s">
        <v>363</v>
      </c>
      <c r="M127" s="159" t="s">
        <v>5</v>
      </c>
      <c r="N127" s="159">
        <v>99212</v>
      </c>
      <c r="O127" s="159" t="s">
        <v>2744</v>
      </c>
      <c r="P127" s="166">
        <v>47.6625535891704</v>
      </c>
      <c r="Q127" s="166">
        <v>-117.327436546477</v>
      </c>
      <c r="R127" s="1494">
        <v>180</v>
      </c>
      <c r="S127" s="345"/>
      <c r="T127" s="159"/>
      <c r="U127" s="159" t="s">
        <v>2745</v>
      </c>
      <c r="V127" s="159" t="s">
        <v>2741</v>
      </c>
      <c r="W127" s="159" t="s">
        <v>2743</v>
      </c>
      <c r="X127" s="159" t="s">
        <v>363</v>
      </c>
      <c r="Y127" s="159" t="s">
        <v>5</v>
      </c>
      <c r="Z127" s="159" t="s">
        <v>172</v>
      </c>
      <c r="AA127" s="168">
        <v>44801</v>
      </c>
      <c r="AB127" s="65" t="s">
        <v>2746</v>
      </c>
      <c r="AC127" s="65"/>
      <c r="AD127" s="65" t="s">
        <v>2747</v>
      </c>
      <c r="AE127" s="213" t="s">
        <v>2751</v>
      </c>
      <c r="AF127" s="65">
        <f t="shared" si="3"/>
        <v>9</v>
      </c>
      <c r="AG127" s="65" t="s">
        <v>2748</v>
      </c>
      <c r="AH127" s="65" t="s">
        <v>2749</v>
      </c>
      <c r="AI127" s="143" t="s">
        <v>2750</v>
      </c>
      <c r="AJ127" s="65"/>
    </row>
    <row r="128" spans="1:36" ht="72.5">
      <c r="A128" s="92">
        <v>5127</v>
      </c>
      <c r="B128" s="402" t="s">
        <v>174</v>
      </c>
      <c r="C128" s="159" t="s">
        <v>2244</v>
      </c>
      <c r="D128" s="169" t="s">
        <v>2752</v>
      </c>
      <c r="E128" s="402" t="s">
        <v>164</v>
      </c>
      <c r="F128" s="346" t="s">
        <v>2753</v>
      </c>
      <c r="G128" s="159" t="s">
        <v>2270</v>
      </c>
      <c r="H128" s="159" t="s">
        <v>2271</v>
      </c>
      <c r="I128" s="1484" t="s">
        <v>2754</v>
      </c>
      <c r="J128" s="346" t="s">
        <v>2755</v>
      </c>
      <c r="K128" s="159" t="s">
        <v>2756</v>
      </c>
      <c r="L128" s="158" t="s">
        <v>436</v>
      </c>
      <c r="M128" s="158" t="s">
        <v>5</v>
      </c>
      <c r="N128" s="1490" t="s">
        <v>2757</v>
      </c>
      <c r="O128" s="346" t="s">
        <v>2758</v>
      </c>
      <c r="P128" s="1056">
        <v>42.5395873128289</v>
      </c>
      <c r="Q128" s="89">
        <v>-83.096896328835101</v>
      </c>
      <c r="R128" s="1494">
        <v>25</v>
      </c>
      <c r="S128" s="406"/>
      <c r="T128" s="1499"/>
      <c r="U128" s="159" t="s">
        <v>2752</v>
      </c>
      <c r="V128" s="1484" t="s">
        <v>2754</v>
      </c>
      <c r="W128" s="159" t="s">
        <v>2756</v>
      </c>
      <c r="X128" s="169" t="s">
        <v>436</v>
      </c>
      <c r="Y128" s="169" t="s">
        <v>5</v>
      </c>
      <c r="Z128" s="169" t="s">
        <v>312</v>
      </c>
      <c r="AA128" s="160">
        <v>45464</v>
      </c>
      <c r="AB128" s="119" t="s">
        <v>313</v>
      </c>
      <c r="AC128" s="161"/>
      <c r="AD128" s="65" t="s">
        <v>8077</v>
      </c>
      <c r="AE128" s="390"/>
      <c r="AF128" s="65">
        <f t="shared" si="3"/>
        <v>28</v>
      </c>
      <c r="AG128" t="s">
        <v>2759</v>
      </c>
      <c r="AH128" t="s">
        <v>2760</v>
      </c>
      <c r="AI128" t="s">
        <v>2761</v>
      </c>
      <c r="AJ128" s="65"/>
    </row>
    <row r="129" spans="1:36" ht="72.5">
      <c r="A129" s="92">
        <v>5128</v>
      </c>
      <c r="B129" s="158" t="s">
        <v>161</v>
      </c>
      <c r="C129" s="159" t="s">
        <v>2244</v>
      </c>
      <c r="D129" s="159" t="s">
        <v>2762</v>
      </c>
      <c r="E129" s="158" t="s">
        <v>164</v>
      </c>
      <c r="F129" s="159"/>
      <c r="G129" s="159" t="s">
        <v>2247</v>
      </c>
      <c r="H129" s="159" t="s">
        <v>2248</v>
      </c>
      <c r="I129" s="159" t="s">
        <v>2763</v>
      </c>
      <c r="J129" s="159" t="s">
        <v>2764</v>
      </c>
      <c r="K129" s="158" t="s">
        <v>2765</v>
      </c>
      <c r="L129" s="159" t="s">
        <v>755</v>
      </c>
      <c r="M129" s="159" t="s">
        <v>5</v>
      </c>
      <c r="N129" s="159">
        <v>78613</v>
      </c>
      <c r="O129" s="159" t="s">
        <v>2766</v>
      </c>
      <c r="P129" s="166">
        <v>30.499971780284501</v>
      </c>
      <c r="Q129" s="151">
        <v>-97.799590789392994</v>
      </c>
      <c r="R129" s="167">
        <v>60</v>
      </c>
      <c r="S129" s="344"/>
      <c r="T129" s="159"/>
      <c r="U129" s="159" t="s">
        <v>2762</v>
      </c>
      <c r="V129" s="159" t="s">
        <v>2763</v>
      </c>
      <c r="W129" s="159" t="s">
        <v>2765</v>
      </c>
      <c r="X129" s="159" t="s">
        <v>755</v>
      </c>
      <c r="Y129" s="159" t="s">
        <v>5</v>
      </c>
      <c r="Z129" s="159"/>
      <c r="AA129" s="168"/>
      <c r="AB129" s="159" t="s">
        <v>2767</v>
      </c>
      <c r="AC129" s="161" t="s">
        <v>2769</v>
      </c>
      <c r="AD129" s="304" t="s">
        <v>2768</v>
      </c>
      <c r="AE129" s="213" t="s">
        <v>2770</v>
      </c>
      <c r="AF129" s="65">
        <f t="shared" si="3"/>
        <v>21</v>
      </c>
      <c r="AG129" s="65"/>
      <c r="AH129" s="65"/>
      <c r="AI129" s="65"/>
      <c r="AJ129" s="65"/>
    </row>
    <row r="130" spans="1:36" ht="87">
      <c r="A130" s="92">
        <v>5129</v>
      </c>
      <c r="B130" s="1226" t="s">
        <v>174</v>
      </c>
      <c r="C130" s="1226" t="s">
        <v>2244</v>
      </c>
      <c r="D130" s="1227" t="s">
        <v>1815</v>
      </c>
      <c r="E130" s="1226" t="s">
        <v>164</v>
      </c>
      <c r="F130" s="1227" t="s">
        <v>1816</v>
      </c>
      <c r="G130" s="1227" t="s">
        <v>7769</v>
      </c>
      <c r="H130" s="1226" t="s">
        <v>2271</v>
      </c>
      <c r="I130" s="1227" t="s">
        <v>1817</v>
      </c>
      <c r="J130" s="1227" t="s">
        <v>1818</v>
      </c>
      <c r="K130" s="1227" t="s">
        <v>1819</v>
      </c>
      <c r="L130" s="1226" t="s">
        <v>720</v>
      </c>
      <c r="M130" s="1226" t="s">
        <v>5</v>
      </c>
      <c r="N130" s="1226">
        <v>36108</v>
      </c>
      <c r="O130" s="1226" t="s">
        <v>1820</v>
      </c>
      <c r="P130" s="1228">
        <v>30.899509999999999</v>
      </c>
      <c r="Q130" s="1060">
        <v>-86.967010000000002</v>
      </c>
      <c r="R130" s="1229" t="s">
        <v>8712</v>
      </c>
      <c r="S130" s="1229">
        <v>18</v>
      </c>
      <c r="T130" s="1227" t="s">
        <v>822</v>
      </c>
      <c r="U130" s="1227" t="s">
        <v>1821</v>
      </c>
      <c r="V130" s="1227" t="s">
        <v>1822</v>
      </c>
      <c r="W130" s="1227" t="s">
        <v>1823</v>
      </c>
      <c r="X130" s="1226" t="s">
        <v>1824</v>
      </c>
      <c r="Y130" s="1226" t="s">
        <v>1011</v>
      </c>
      <c r="Z130" s="1226" t="s">
        <v>8379</v>
      </c>
      <c r="AA130" s="1230" t="s">
        <v>9820</v>
      </c>
      <c r="AB130" s="1602" t="s">
        <v>1825</v>
      </c>
      <c r="AC130" s="1231" t="s">
        <v>9821</v>
      </c>
      <c r="AD130" s="1322" t="s">
        <v>10312</v>
      </c>
      <c r="AE130" s="1138" t="s">
        <v>1804</v>
      </c>
      <c r="AF130" s="1083">
        <f t="shared" ref="AF130:AF161" si="4">IF(LEN(TRIM(AD130))=0,0,LEN(TRIM(AD130))-LEN(SUBSTITUTE(AD130," ",""))+1)</f>
        <v>25</v>
      </c>
      <c r="AG130" s="1017"/>
      <c r="AH130" s="1017"/>
      <c r="AI130" s="1017"/>
      <c r="AJ130" s="1017"/>
    </row>
    <row r="131" spans="1:36" ht="43.5">
      <c r="A131" s="92">
        <v>5130</v>
      </c>
      <c r="B131" s="158" t="s">
        <v>174</v>
      </c>
      <c r="C131" s="159" t="s">
        <v>2244</v>
      </c>
      <c r="D131" s="159" t="s">
        <v>2771</v>
      </c>
      <c r="E131" s="158" t="s">
        <v>176</v>
      </c>
      <c r="F131" s="159" t="s">
        <v>2771</v>
      </c>
      <c r="G131" s="159" t="s">
        <v>2247</v>
      </c>
      <c r="H131" s="159" t="s">
        <v>2282</v>
      </c>
      <c r="I131" s="159" t="s">
        <v>2772</v>
      </c>
      <c r="J131" s="159" t="s">
        <v>2773</v>
      </c>
      <c r="K131" s="158" t="s">
        <v>1705</v>
      </c>
      <c r="L131" s="159" t="s">
        <v>755</v>
      </c>
      <c r="M131" s="159" t="s">
        <v>5</v>
      </c>
      <c r="N131" s="159">
        <v>75074</v>
      </c>
      <c r="O131" s="159" t="s">
        <v>2774</v>
      </c>
      <c r="P131" s="166">
        <v>33.010252819351201</v>
      </c>
      <c r="Q131" s="151">
        <v>-96.689178459704806</v>
      </c>
      <c r="R131" s="167">
        <v>4</v>
      </c>
      <c r="S131" s="344"/>
      <c r="T131" s="159"/>
      <c r="U131" s="65" t="s">
        <v>2771</v>
      </c>
      <c r="V131" s="159" t="s">
        <v>2772</v>
      </c>
      <c r="W131" s="159" t="s">
        <v>1705</v>
      </c>
      <c r="X131" s="159" t="s">
        <v>755</v>
      </c>
      <c r="Y131" s="159" t="s">
        <v>5</v>
      </c>
      <c r="Z131" s="159" t="s">
        <v>2254</v>
      </c>
      <c r="AA131" s="168">
        <v>44418</v>
      </c>
      <c r="AB131" s="159" t="s">
        <v>2775</v>
      </c>
      <c r="AC131" s="161" t="s">
        <v>2777</v>
      </c>
      <c r="AD131" s="65" t="s">
        <v>2776</v>
      </c>
      <c r="AE131" s="213" t="s">
        <v>2772</v>
      </c>
      <c r="AF131" s="65">
        <f t="shared" si="4"/>
        <v>14</v>
      </c>
      <c r="AG131" s="65"/>
      <c r="AH131" s="65"/>
      <c r="AI131" s="65"/>
      <c r="AJ131" s="65"/>
    </row>
    <row r="132" spans="1:36" ht="72.5">
      <c r="A132" s="92">
        <v>5131</v>
      </c>
      <c r="B132" s="47" t="s">
        <v>198</v>
      </c>
      <c r="C132" s="159" t="s">
        <v>2244</v>
      </c>
      <c r="D132" s="65" t="s">
        <v>2778</v>
      </c>
      <c r="E132" s="47" t="s">
        <v>164</v>
      </c>
      <c r="F132" s="65" t="s">
        <v>2778</v>
      </c>
      <c r="G132" s="159" t="s">
        <v>2247</v>
      </c>
      <c r="H132" s="159" t="s">
        <v>2248</v>
      </c>
      <c r="I132" s="65" t="s">
        <v>2779</v>
      </c>
      <c r="J132" s="245" t="s">
        <v>2780</v>
      </c>
      <c r="K132" s="250" t="s">
        <v>2781</v>
      </c>
      <c r="L132" s="250" t="s">
        <v>720</v>
      </c>
      <c r="M132" s="250" t="s">
        <v>5</v>
      </c>
      <c r="N132" s="65">
        <v>36832</v>
      </c>
      <c r="O132" s="65"/>
      <c r="P132" s="250">
        <v>32.552882619999998</v>
      </c>
      <c r="Q132" s="1579">
        <v>-85.537348120000004</v>
      </c>
      <c r="R132" s="250">
        <v>30</v>
      </c>
      <c r="S132" s="335"/>
      <c r="T132" s="65"/>
      <c r="U132" s="65" t="s">
        <v>2782</v>
      </c>
      <c r="V132" s="65" t="s">
        <v>2779</v>
      </c>
      <c r="W132" s="250" t="s">
        <v>2783</v>
      </c>
      <c r="X132"/>
      <c r="Y132" s="245" t="s">
        <v>1832</v>
      </c>
      <c r="Z132" s="65" t="s">
        <v>172</v>
      </c>
      <c r="AA132" s="119">
        <v>45305</v>
      </c>
      <c r="AB132" s="245" t="s">
        <v>2784</v>
      </c>
      <c r="AC132" s="65"/>
      <c r="AD132" s="65" t="s">
        <v>2785</v>
      </c>
      <c r="AE132" s="342"/>
      <c r="AF132" s="65">
        <f t="shared" si="4"/>
        <v>27</v>
      </c>
      <c r="AG132" s="65"/>
      <c r="AH132" s="65"/>
      <c r="AI132" s="65"/>
      <c r="AJ132" s="65"/>
    </row>
    <row r="133" spans="1:36" ht="72.5">
      <c r="A133" s="92">
        <v>5132</v>
      </c>
      <c r="B133" s="47" t="s">
        <v>174</v>
      </c>
      <c r="C133" s="159" t="s">
        <v>2244</v>
      </c>
      <c r="D133" s="100" t="s">
        <v>8282</v>
      </c>
      <c r="E133" s="99" t="s">
        <v>164</v>
      </c>
      <c r="F133" s="65" t="s">
        <v>8282</v>
      </c>
      <c r="G133" s="159" t="s">
        <v>2031</v>
      </c>
      <c r="H133" s="159" t="s">
        <v>2271</v>
      </c>
      <c r="I133" t="s">
        <v>8286</v>
      </c>
      <c r="J133" t="s">
        <v>8287</v>
      </c>
      <c r="K133" s="47" t="s">
        <v>4080</v>
      </c>
      <c r="L133" s="65" t="s">
        <v>1418</v>
      </c>
      <c r="M133" s="65" t="s">
        <v>5</v>
      </c>
      <c r="N133" s="65">
        <v>32669</v>
      </c>
      <c r="O133" t="s">
        <v>8288</v>
      </c>
      <c r="P133" s="151">
        <v>29.655270899204201</v>
      </c>
      <c r="Q133" s="151">
        <v>-82.611612962307504</v>
      </c>
      <c r="R133" s="126">
        <v>105</v>
      </c>
      <c r="S133" s="153"/>
      <c r="T133" s="65"/>
      <c r="U133" s="65" t="s">
        <v>8282</v>
      </c>
      <c r="V133" t="s">
        <v>8286</v>
      </c>
      <c r="W133" t="s">
        <v>4080</v>
      </c>
      <c r="X133" s="65" t="s">
        <v>1418</v>
      </c>
      <c r="Y133" s="65" t="s">
        <v>5</v>
      </c>
      <c r="Z133" s="65" t="s">
        <v>7932</v>
      </c>
      <c r="AA133" s="119">
        <v>45584</v>
      </c>
      <c r="AB133" s="65" t="s">
        <v>313</v>
      </c>
      <c r="AC133" s="65" t="s">
        <v>8289</v>
      </c>
      <c r="AD133" s="65" t="s">
        <v>8978</v>
      </c>
      <c r="AE133" s="342"/>
      <c r="AF133" s="65">
        <f t="shared" si="4"/>
        <v>24</v>
      </c>
      <c r="AG133" t="s">
        <v>8283</v>
      </c>
      <c r="AH133" t="s">
        <v>8284</v>
      </c>
      <c r="AI133" t="s">
        <v>8285</v>
      </c>
      <c r="AJ133" s="65"/>
    </row>
    <row r="134" spans="1:36" ht="72.5">
      <c r="A134" s="92">
        <v>5133</v>
      </c>
      <c r="B134" s="47" t="s">
        <v>198</v>
      </c>
      <c r="C134" s="65" t="s">
        <v>2244</v>
      </c>
      <c r="D134" s="65" t="s">
        <v>2786</v>
      </c>
      <c r="E134" s="47" t="s">
        <v>176</v>
      </c>
      <c r="F134" s="65" t="s">
        <v>2787</v>
      </c>
      <c r="G134" s="65" t="s">
        <v>2270</v>
      </c>
      <c r="H134" s="65" t="s">
        <v>2271</v>
      </c>
      <c r="I134" s="65" t="s">
        <v>2788</v>
      </c>
      <c r="J134" s="65" t="s">
        <v>2789</v>
      </c>
      <c r="K134" s="47" t="s">
        <v>2790</v>
      </c>
      <c r="L134" s="65" t="s">
        <v>836</v>
      </c>
      <c r="M134" s="65" t="s">
        <v>5</v>
      </c>
      <c r="N134" s="65">
        <v>60517</v>
      </c>
      <c r="O134" s="65" t="s">
        <v>2791</v>
      </c>
      <c r="P134" s="151">
        <v>41.697501031516097</v>
      </c>
      <c r="Q134" s="151">
        <v>-88.012012229491802</v>
      </c>
      <c r="R134" s="126"/>
      <c r="S134" s="334"/>
      <c r="T134" s="65"/>
      <c r="U134" s="65" t="s">
        <v>2786</v>
      </c>
      <c r="V134" s="130" t="s">
        <v>2788</v>
      </c>
      <c r="W134" s="65" t="s">
        <v>2790</v>
      </c>
      <c r="X134" s="65" t="s">
        <v>836</v>
      </c>
      <c r="Y134" s="65" t="s">
        <v>5</v>
      </c>
      <c r="Z134" s="65" t="s">
        <v>172</v>
      </c>
      <c r="AA134" s="119">
        <v>44434</v>
      </c>
      <c r="AB134" s="65" t="s">
        <v>2792</v>
      </c>
      <c r="AC134" s="65"/>
      <c r="AD134" s="304" t="s">
        <v>2793</v>
      </c>
      <c r="AE134" s="213" t="s">
        <v>2794</v>
      </c>
      <c r="AF134" s="65">
        <f t="shared" si="4"/>
        <v>28</v>
      </c>
      <c r="AG134" s="65"/>
      <c r="AH134" s="65"/>
      <c r="AI134" s="65"/>
      <c r="AJ134" s="65"/>
    </row>
    <row r="135" spans="1:36" ht="72.5">
      <c r="A135" s="92">
        <v>5134</v>
      </c>
      <c r="B135" s="1016" t="s">
        <v>174</v>
      </c>
      <c r="C135" s="1017" t="s">
        <v>2244</v>
      </c>
      <c r="D135" s="1070" t="s">
        <v>2786</v>
      </c>
      <c r="E135" s="1071"/>
      <c r="F135" s="1017" t="s">
        <v>2786</v>
      </c>
      <c r="G135" s="1017" t="s">
        <v>4674</v>
      </c>
      <c r="H135" s="1017" t="s">
        <v>2271</v>
      </c>
      <c r="I135" s="1076" t="s">
        <v>2788</v>
      </c>
      <c r="J135" s="1017" t="s">
        <v>10120</v>
      </c>
      <c r="K135" s="1016" t="s">
        <v>2790</v>
      </c>
      <c r="L135" s="1017" t="s">
        <v>836</v>
      </c>
      <c r="M135" s="1017" t="s">
        <v>5</v>
      </c>
      <c r="N135" s="1017">
        <v>60517</v>
      </c>
      <c r="O135" s="1017" t="s">
        <v>10121</v>
      </c>
      <c r="P135" s="1072">
        <v>41.696779999999997</v>
      </c>
      <c r="Q135" s="1072">
        <v>-88.012150000000005</v>
      </c>
      <c r="R135" s="1074">
        <v>1000</v>
      </c>
      <c r="S135" s="1075"/>
      <c r="T135" s="1066"/>
      <c r="U135" s="1017" t="s">
        <v>2786</v>
      </c>
      <c r="V135" s="1076" t="s">
        <v>2788</v>
      </c>
      <c r="W135" s="1017" t="s">
        <v>2790</v>
      </c>
      <c r="X135" s="1017" t="s">
        <v>836</v>
      </c>
      <c r="Y135" s="1017" t="s">
        <v>5</v>
      </c>
      <c r="Z135" s="1017" t="s">
        <v>6355</v>
      </c>
      <c r="AA135" s="1077">
        <v>45922</v>
      </c>
      <c r="AB135" s="1077" t="s">
        <v>10122</v>
      </c>
      <c r="AC135" s="1017"/>
      <c r="AD135" s="1017" t="s">
        <v>10123</v>
      </c>
      <c r="AE135" s="1188"/>
      <c r="AF135" s="1017">
        <f t="shared" si="4"/>
        <v>27</v>
      </c>
      <c r="AG135" s="1017"/>
      <c r="AH135" s="1017"/>
      <c r="AI135" s="1017"/>
      <c r="AJ135" s="1017"/>
    </row>
    <row r="136" spans="1:36" ht="87">
      <c r="A136" s="92">
        <v>5135</v>
      </c>
      <c r="B136" s="402" t="s">
        <v>174</v>
      </c>
      <c r="C136" s="169" t="s">
        <v>2244</v>
      </c>
      <c r="D136" s="169" t="s">
        <v>1866</v>
      </c>
      <c r="E136" s="402" t="s">
        <v>164</v>
      </c>
      <c r="F136" s="169" t="s">
        <v>1866</v>
      </c>
      <c r="G136" s="169" t="s">
        <v>2270</v>
      </c>
      <c r="H136" s="169" t="s">
        <v>2314</v>
      </c>
      <c r="I136" s="169" t="s">
        <v>1867</v>
      </c>
      <c r="J136" s="169" t="s">
        <v>2795</v>
      </c>
      <c r="K136" s="402" t="s">
        <v>2796</v>
      </c>
      <c r="L136" s="169" t="s">
        <v>170</v>
      </c>
      <c r="M136" s="169" t="s">
        <v>5</v>
      </c>
      <c r="N136" s="169">
        <v>94560</v>
      </c>
      <c r="O136" s="169" t="s">
        <v>2797</v>
      </c>
      <c r="P136" s="405">
        <v>37.53</v>
      </c>
      <c r="Q136" s="1575">
        <v>-122.06</v>
      </c>
      <c r="R136" s="405">
        <v>32</v>
      </c>
      <c r="S136" s="405"/>
      <c r="T136" s="169"/>
      <c r="U136" s="169" t="s">
        <v>1866</v>
      </c>
      <c r="V136" s="169" t="s">
        <v>1867</v>
      </c>
      <c r="W136" s="169" t="s">
        <v>2796</v>
      </c>
      <c r="X136" s="169" t="s">
        <v>170</v>
      </c>
      <c r="Y136" s="169" t="s">
        <v>5</v>
      </c>
      <c r="Z136" s="169" t="s">
        <v>760</v>
      </c>
      <c r="AA136" s="407">
        <v>45307</v>
      </c>
      <c r="AB136" s="169" t="s">
        <v>2798</v>
      </c>
      <c r="AC136" s="408" t="s">
        <v>2800</v>
      </c>
      <c r="AD136" s="7" t="s">
        <v>2799</v>
      </c>
      <c r="AE136" s="302" t="s">
        <v>1867</v>
      </c>
      <c r="AF136" s="65">
        <f t="shared" si="4"/>
        <v>30</v>
      </c>
      <c r="AG136" s="65"/>
      <c r="AH136" s="65"/>
      <c r="AI136" s="65"/>
      <c r="AJ136" s="65"/>
    </row>
    <row r="137" spans="1:36" ht="58">
      <c r="A137" s="92">
        <v>5136</v>
      </c>
      <c r="B137" s="1226" t="s">
        <v>174</v>
      </c>
      <c r="C137" s="1227" t="s">
        <v>2244</v>
      </c>
      <c r="D137" s="1164" t="s">
        <v>9644</v>
      </c>
      <c r="E137" s="1334" t="s">
        <v>164</v>
      </c>
      <c r="F137" s="1369" t="s">
        <v>9656</v>
      </c>
      <c r="G137" s="1227" t="s">
        <v>2031</v>
      </c>
      <c r="H137" s="1227" t="s">
        <v>2271</v>
      </c>
      <c r="I137" s="1070" t="s">
        <v>9647</v>
      </c>
      <c r="J137" s="1164" t="s">
        <v>9657</v>
      </c>
      <c r="K137" s="1226" t="s">
        <v>9658</v>
      </c>
      <c r="L137" s="1227" t="s">
        <v>170</v>
      </c>
      <c r="M137" s="1227" t="s">
        <v>5</v>
      </c>
      <c r="N137" s="1375" t="s">
        <v>9659</v>
      </c>
      <c r="O137" s="1227"/>
      <c r="P137" s="1257">
        <v>36.68</v>
      </c>
      <c r="Q137" s="1072">
        <v>-121.75</v>
      </c>
      <c r="R137" s="1258"/>
      <c r="S137" s="1335">
        <v>24</v>
      </c>
      <c r="T137" s="1227" t="s">
        <v>9660</v>
      </c>
      <c r="U137" s="1369" t="s">
        <v>9644</v>
      </c>
      <c r="V137" s="1227" t="s">
        <v>9647</v>
      </c>
      <c r="W137" s="1227" t="s">
        <v>9649</v>
      </c>
      <c r="X137" s="1227" t="s">
        <v>170</v>
      </c>
      <c r="Y137" s="1227" t="s">
        <v>5</v>
      </c>
      <c r="Z137" s="1227" t="s">
        <v>7932</v>
      </c>
      <c r="AA137" s="1259">
        <v>45873</v>
      </c>
      <c r="AB137" s="1227" t="s">
        <v>9661</v>
      </c>
      <c r="AC137" s="1603" t="s">
        <v>9662</v>
      </c>
      <c r="AD137" s="1026" t="s">
        <v>10305</v>
      </c>
      <c r="AE137" s="1078"/>
      <c r="AF137" s="1017">
        <f t="shared" si="4"/>
        <v>19</v>
      </c>
      <c r="AG137" s="1017"/>
      <c r="AH137" s="1017"/>
      <c r="AI137" s="1017"/>
      <c r="AJ137" s="1017"/>
    </row>
    <row r="138" spans="1:36" ht="72.5">
      <c r="A138" s="92">
        <v>5137</v>
      </c>
      <c r="B138" s="1226" t="s">
        <v>198</v>
      </c>
      <c r="C138" s="1227" t="s">
        <v>2244</v>
      </c>
      <c r="D138" s="1164" t="s">
        <v>9644</v>
      </c>
      <c r="E138" s="1334" t="s">
        <v>164</v>
      </c>
      <c r="F138" s="1369" t="s">
        <v>9663</v>
      </c>
      <c r="G138" s="1227" t="s">
        <v>7769</v>
      </c>
      <c r="H138" s="1227" t="s">
        <v>2271</v>
      </c>
      <c r="I138" s="1110" t="s">
        <v>9647</v>
      </c>
      <c r="J138" s="1227" t="s">
        <v>9664</v>
      </c>
      <c r="K138" s="1226" t="s">
        <v>2236</v>
      </c>
      <c r="L138" s="1227" t="s">
        <v>916</v>
      </c>
      <c r="M138" s="1227" t="s">
        <v>5</v>
      </c>
      <c r="N138" s="1375" t="s">
        <v>9665</v>
      </c>
      <c r="O138" s="1227"/>
      <c r="P138" s="1257">
        <v>39.897300000000001</v>
      </c>
      <c r="Q138" s="1072">
        <v>-84.214399999999998</v>
      </c>
      <c r="R138" s="1258"/>
      <c r="S138" s="1335">
        <v>500</v>
      </c>
      <c r="T138" s="1227" t="s">
        <v>9660</v>
      </c>
      <c r="U138" s="1369" t="s">
        <v>9644</v>
      </c>
      <c r="V138" s="1227" t="s">
        <v>9647</v>
      </c>
      <c r="W138" s="1227" t="s">
        <v>9649</v>
      </c>
      <c r="X138" s="1227" t="s">
        <v>170</v>
      </c>
      <c r="Y138" s="1227" t="s">
        <v>5</v>
      </c>
      <c r="Z138" s="1227" t="s">
        <v>7932</v>
      </c>
      <c r="AA138" s="1259">
        <v>45873</v>
      </c>
      <c r="AB138" s="1227" t="s">
        <v>9666</v>
      </c>
      <c r="AC138" s="1603" t="s">
        <v>9667</v>
      </c>
      <c r="AD138" s="1026" t="s">
        <v>10305</v>
      </c>
      <c r="AE138" s="1078"/>
      <c r="AF138" s="1017">
        <f t="shared" si="4"/>
        <v>19</v>
      </c>
      <c r="AG138" s="1017"/>
      <c r="AH138" s="1017"/>
      <c r="AI138" s="1017"/>
      <c r="AJ138" s="1017"/>
    </row>
    <row r="139" spans="1:36" ht="72.5">
      <c r="A139" s="92">
        <v>5138</v>
      </c>
      <c r="B139" s="158" t="s">
        <v>174</v>
      </c>
      <c r="C139" s="159" t="s">
        <v>2244</v>
      </c>
      <c r="D139" s="159" t="s">
        <v>2804</v>
      </c>
      <c r="E139" s="158" t="s">
        <v>176</v>
      </c>
      <c r="F139" s="159" t="s">
        <v>2804</v>
      </c>
      <c r="G139" s="159" t="s">
        <v>2247</v>
      </c>
      <c r="H139" s="159" t="s">
        <v>2595</v>
      </c>
      <c r="I139" s="169" t="s">
        <v>2805</v>
      </c>
      <c r="J139" s="159" t="s">
        <v>2806</v>
      </c>
      <c r="K139" s="158" t="s">
        <v>2756</v>
      </c>
      <c r="L139" s="159" t="s">
        <v>436</v>
      </c>
      <c r="M139" s="159" t="s">
        <v>5</v>
      </c>
      <c r="N139" s="159">
        <v>48083</v>
      </c>
      <c r="O139" s="159" t="s">
        <v>2807</v>
      </c>
      <c r="P139" s="166">
        <v>42.32</v>
      </c>
      <c r="Q139" s="1575">
        <v>-83.07</v>
      </c>
      <c r="R139" s="167">
        <v>900</v>
      </c>
      <c r="S139" s="345"/>
      <c r="T139" s="159"/>
      <c r="U139" s="159" t="s">
        <v>2804</v>
      </c>
      <c r="V139" s="169" t="s">
        <v>2805</v>
      </c>
      <c r="W139" s="159" t="s">
        <v>2808</v>
      </c>
      <c r="X139" s="159" t="s">
        <v>2809</v>
      </c>
      <c r="Y139" s="159" t="s">
        <v>907</v>
      </c>
      <c r="Z139" s="159" t="s">
        <v>647</v>
      </c>
      <c r="AA139" s="168">
        <v>44774</v>
      </c>
      <c r="AB139" s="159"/>
      <c r="AC139" s="161"/>
      <c r="AD139" s="304" t="s">
        <v>2810</v>
      </c>
      <c r="AE139" s="213" t="s">
        <v>2811</v>
      </c>
      <c r="AF139" s="65">
        <f t="shared" si="4"/>
        <v>30</v>
      </c>
      <c r="AG139" s="65"/>
      <c r="AH139" s="65"/>
      <c r="AI139" s="65"/>
      <c r="AJ139" s="65"/>
    </row>
    <row r="140" spans="1:36" ht="290">
      <c r="A140" s="92">
        <v>5139</v>
      </c>
      <c r="B140" s="158" t="s">
        <v>198</v>
      </c>
      <c r="C140" s="159" t="s">
        <v>2244</v>
      </c>
      <c r="D140" s="159" t="s">
        <v>1879</v>
      </c>
      <c r="E140" s="158" t="s">
        <v>176</v>
      </c>
      <c r="F140" s="159" t="s">
        <v>1879</v>
      </c>
      <c r="G140" s="159" t="s">
        <v>2270</v>
      </c>
      <c r="H140" s="158" t="s">
        <v>2271</v>
      </c>
      <c r="I140" s="159" t="s">
        <v>1880</v>
      </c>
      <c r="J140" s="159" t="s">
        <v>1881</v>
      </c>
      <c r="K140" s="159" t="s">
        <v>1882</v>
      </c>
      <c r="L140" s="158" t="s">
        <v>1045</v>
      </c>
      <c r="M140" s="158" t="s">
        <v>5</v>
      </c>
      <c r="N140" s="158">
        <v>85326</v>
      </c>
      <c r="O140" s="158" t="s">
        <v>1883</v>
      </c>
      <c r="P140" s="1056">
        <v>33.375249605238899</v>
      </c>
      <c r="Q140" s="89">
        <v>-112.62219117672799</v>
      </c>
      <c r="R140" s="1068" t="s">
        <v>8750</v>
      </c>
      <c r="S140" s="1068">
        <v>12</v>
      </c>
      <c r="T140" s="159" t="s">
        <v>822</v>
      </c>
      <c r="U140" s="159" t="s">
        <v>1879</v>
      </c>
      <c r="V140" s="346" t="s">
        <v>1880</v>
      </c>
      <c r="W140" s="159" t="s">
        <v>1884</v>
      </c>
      <c r="X140" s="158" t="s">
        <v>113</v>
      </c>
      <c r="Y140" s="158" t="s">
        <v>5</v>
      </c>
      <c r="Z140" s="158" t="s">
        <v>172</v>
      </c>
      <c r="AA140" s="160">
        <v>44780</v>
      </c>
      <c r="AB140" s="516" t="s">
        <v>1885</v>
      </c>
      <c r="AC140" s="161"/>
      <c r="AD140" s="65" t="s">
        <v>2812</v>
      </c>
      <c r="AE140" s="213" t="s">
        <v>1886</v>
      </c>
      <c r="AF140" s="65">
        <f t="shared" si="4"/>
        <v>16</v>
      </c>
      <c r="AG140" s="65"/>
      <c r="AH140" s="65"/>
      <c r="AI140" s="65"/>
      <c r="AJ140" s="65"/>
    </row>
    <row r="141" spans="1:36" ht="72.5">
      <c r="A141" s="92">
        <v>5140</v>
      </c>
      <c r="B141" s="1226" t="s">
        <v>392</v>
      </c>
      <c r="C141" s="1226" t="s">
        <v>2244</v>
      </c>
      <c r="D141" s="1227" t="s">
        <v>10523</v>
      </c>
      <c r="E141" s="1226" t="s">
        <v>164</v>
      </c>
      <c r="F141" s="1227" t="s">
        <v>1874</v>
      </c>
      <c r="G141" s="1110" t="s">
        <v>2270</v>
      </c>
      <c r="H141" s="1226" t="s">
        <v>2271</v>
      </c>
      <c r="I141" s="1017" t="s">
        <v>1875</v>
      </c>
      <c r="J141" s="1227" t="s">
        <v>1876</v>
      </c>
      <c r="K141" s="1374" t="s">
        <v>1874</v>
      </c>
      <c r="L141" s="1374" t="s">
        <v>188</v>
      </c>
      <c r="M141" s="1374" t="s">
        <v>5</v>
      </c>
      <c r="N141" s="1164">
        <v>27284</v>
      </c>
      <c r="O141" s="1164" t="s">
        <v>2801</v>
      </c>
      <c r="P141" s="1374">
        <v>36.137044680000002</v>
      </c>
      <c r="Q141" s="1580">
        <v>-80.092901810000001</v>
      </c>
      <c r="R141" s="1382" t="s">
        <v>8707</v>
      </c>
      <c r="S141" s="1374">
        <v>2</v>
      </c>
      <c r="T141" s="1227" t="s">
        <v>822</v>
      </c>
      <c r="U141" s="1388" t="s">
        <v>1873</v>
      </c>
      <c r="V141" s="1390" t="s">
        <v>1877</v>
      </c>
      <c r="W141" s="1164" t="s">
        <v>1878</v>
      </c>
      <c r="X141" s="1164" t="s">
        <v>836</v>
      </c>
      <c r="Y141" s="1164" t="s">
        <v>5</v>
      </c>
      <c r="Z141" s="1226" t="s">
        <v>8379</v>
      </c>
      <c r="AA141" s="1230" t="s">
        <v>10524</v>
      </c>
      <c r="AB141" s="1369" t="s">
        <v>2802</v>
      </c>
      <c r="AC141" s="1231"/>
      <c r="AD141" s="1183" t="s">
        <v>2803</v>
      </c>
      <c r="AE141" s="1070"/>
      <c r="AF141" s="1017">
        <f t="shared" si="4"/>
        <v>30</v>
      </c>
      <c r="AG141" s="65"/>
      <c r="AH141" s="65"/>
      <c r="AI141" s="65"/>
      <c r="AJ141" s="65"/>
    </row>
    <row r="142" spans="1:36" ht="58">
      <c r="A142" s="92">
        <v>5141</v>
      </c>
      <c r="B142" s="158" t="s">
        <v>174</v>
      </c>
      <c r="C142" s="159" t="s">
        <v>2244</v>
      </c>
      <c r="D142" s="159" t="s">
        <v>2813</v>
      </c>
      <c r="E142" s="158" t="s">
        <v>164</v>
      </c>
      <c r="F142" s="159" t="s">
        <v>2813</v>
      </c>
      <c r="G142" s="159" t="s">
        <v>2247</v>
      </c>
      <c r="H142" s="159" t="s">
        <v>2248</v>
      </c>
      <c r="I142" s="159" t="s">
        <v>2814</v>
      </c>
      <c r="J142" s="159" t="s">
        <v>2815</v>
      </c>
      <c r="K142" s="158" t="s">
        <v>1488</v>
      </c>
      <c r="L142" s="159" t="s">
        <v>170</v>
      </c>
      <c r="M142" s="159" t="s">
        <v>5</v>
      </c>
      <c r="N142" s="159">
        <v>92111</v>
      </c>
      <c r="O142" s="159" t="s">
        <v>2816</v>
      </c>
      <c r="P142" s="166">
        <v>32.830077194536599</v>
      </c>
      <c r="Q142" s="166">
        <v>-117.162959845131</v>
      </c>
      <c r="R142" s="1068">
        <v>52</v>
      </c>
      <c r="S142" s="344"/>
      <c r="T142" s="159"/>
      <c r="U142" s="159" t="s">
        <v>2817</v>
      </c>
      <c r="V142" s="159" t="s">
        <v>2814</v>
      </c>
      <c r="W142" s="159" t="s">
        <v>1488</v>
      </c>
      <c r="X142" s="159" t="s">
        <v>170</v>
      </c>
      <c r="Y142" s="159" t="s">
        <v>5</v>
      </c>
      <c r="Z142" s="158" t="s">
        <v>172</v>
      </c>
      <c r="AA142" s="160">
        <v>44801</v>
      </c>
      <c r="AB142" s="159" t="s">
        <v>2818</v>
      </c>
      <c r="AC142" s="161"/>
      <c r="AD142" s="65" t="s">
        <v>2819</v>
      </c>
      <c r="AE142" s="213" t="s">
        <v>2820</v>
      </c>
      <c r="AF142" s="65">
        <f t="shared" si="4"/>
        <v>18</v>
      </c>
      <c r="AG142" s="65"/>
      <c r="AH142" s="65"/>
      <c r="AI142" s="65"/>
      <c r="AJ142" s="65"/>
    </row>
    <row r="143" spans="1:36" ht="58">
      <c r="A143" s="92">
        <v>5142</v>
      </c>
      <c r="B143" s="158" t="s">
        <v>174</v>
      </c>
      <c r="C143" s="159" t="s">
        <v>2244</v>
      </c>
      <c r="D143" s="159" t="s">
        <v>2821</v>
      </c>
      <c r="E143" s="158" t="s">
        <v>164</v>
      </c>
      <c r="F143" s="159" t="s">
        <v>2821</v>
      </c>
      <c r="G143" s="159" t="s">
        <v>2247</v>
      </c>
      <c r="H143" s="159" t="s">
        <v>2248</v>
      </c>
      <c r="I143" s="159" t="s">
        <v>2822</v>
      </c>
      <c r="J143" s="159" t="s">
        <v>2823</v>
      </c>
      <c r="K143" s="158" t="s">
        <v>2824</v>
      </c>
      <c r="L143" s="159" t="s">
        <v>723</v>
      </c>
      <c r="M143" s="159" t="s">
        <v>5</v>
      </c>
      <c r="N143" s="159">
        <v>80403</v>
      </c>
      <c r="O143" s="159" t="s">
        <v>2825</v>
      </c>
      <c r="P143" s="166">
        <v>39.778538133094301</v>
      </c>
      <c r="Q143" s="166">
        <v>-105.234576130734</v>
      </c>
      <c r="R143" s="810">
        <v>10</v>
      </c>
      <c r="S143" s="344"/>
      <c r="T143" s="159"/>
      <c r="U143" s="159" t="s">
        <v>2826</v>
      </c>
      <c r="V143" s="159" t="s">
        <v>2822</v>
      </c>
      <c r="W143" s="159" t="s">
        <v>2824</v>
      </c>
      <c r="X143" s="159" t="s">
        <v>723</v>
      </c>
      <c r="Y143" s="159" t="s">
        <v>5</v>
      </c>
      <c r="Z143" s="159" t="s">
        <v>2254</v>
      </c>
      <c r="AA143" s="168">
        <v>44418</v>
      </c>
      <c r="AB143" s="159" t="s">
        <v>2827</v>
      </c>
      <c r="AC143" s="161"/>
      <c r="AD143" s="65" t="s">
        <v>2828</v>
      </c>
      <c r="AE143" s="213" t="s">
        <v>2829</v>
      </c>
      <c r="AF143" s="65">
        <f t="shared" si="4"/>
        <v>12</v>
      </c>
      <c r="AG143" s="65"/>
      <c r="AH143" s="65"/>
      <c r="AI143" s="65"/>
      <c r="AJ143" s="65"/>
    </row>
    <row r="144" spans="1:36" ht="58">
      <c r="A144" s="92">
        <v>5143</v>
      </c>
      <c r="B144" s="158" t="s">
        <v>174</v>
      </c>
      <c r="C144" s="159" t="s">
        <v>2244</v>
      </c>
      <c r="D144" s="159" t="s">
        <v>2821</v>
      </c>
      <c r="E144" s="158" t="s">
        <v>164</v>
      </c>
      <c r="F144" s="159" t="s">
        <v>2821</v>
      </c>
      <c r="G144" s="159" t="s">
        <v>2247</v>
      </c>
      <c r="H144" s="159" t="s">
        <v>2248</v>
      </c>
      <c r="I144" s="159" t="s">
        <v>2822</v>
      </c>
      <c r="J144" s="159" t="s">
        <v>2823</v>
      </c>
      <c r="K144" s="158" t="s">
        <v>2824</v>
      </c>
      <c r="L144" s="159" t="s">
        <v>723</v>
      </c>
      <c r="M144" s="159" t="s">
        <v>5</v>
      </c>
      <c r="N144" s="159">
        <v>80403</v>
      </c>
      <c r="O144" s="159" t="s">
        <v>2825</v>
      </c>
      <c r="P144" s="166">
        <v>39.778538133094301</v>
      </c>
      <c r="Q144" s="166">
        <v>-105.234576130734</v>
      </c>
      <c r="R144" s="810">
        <v>10</v>
      </c>
      <c r="S144" s="344"/>
      <c r="T144" s="159"/>
      <c r="U144" s="159" t="s">
        <v>2826</v>
      </c>
      <c r="V144" s="159" t="s">
        <v>2822</v>
      </c>
      <c r="W144" s="159" t="s">
        <v>2824</v>
      </c>
      <c r="X144" s="159" t="s">
        <v>723</v>
      </c>
      <c r="Y144" s="159" t="s">
        <v>5</v>
      </c>
      <c r="Z144" s="159" t="s">
        <v>2254</v>
      </c>
      <c r="AA144" s="168">
        <v>44418</v>
      </c>
      <c r="AB144" s="159" t="s">
        <v>2827</v>
      </c>
      <c r="AC144" s="161"/>
      <c r="AD144" s="65" t="s">
        <v>2828</v>
      </c>
      <c r="AE144" s="213" t="s">
        <v>2829</v>
      </c>
      <c r="AF144" s="65">
        <f t="shared" si="4"/>
        <v>12</v>
      </c>
      <c r="AG144" s="65"/>
      <c r="AH144" s="65"/>
      <c r="AI144" s="65"/>
      <c r="AJ144" s="65"/>
    </row>
    <row r="145" spans="1:36" ht="58">
      <c r="A145" s="92">
        <v>5144</v>
      </c>
      <c r="B145" s="158" t="s">
        <v>174</v>
      </c>
      <c r="C145" s="159" t="s">
        <v>2244</v>
      </c>
      <c r="D145" s="159" t="s">
        <v>2821</v>
      </c>
      <c r="E145" s="158" t="s">
        <v>164</v>
      </c>
      <c r="F145" s="159" t="s">
        <v>2826</v>
      </c>
      <c r="G145" s="159" t="s">
        <v>2247</v>
      </c>
      <c r="H145" s="159" t="s">
        <v>2248</v>
      </c>
      <c r="I145" s="159" t="s">
        <v>2822</v>
      </c>
      <c r="J145" s="159" t="s">
        <v>2830</v>
      </c>
      <c r="K145" s="158" t="s">
        <v>2831</v>
      </c>
      <c r="L145" s="159" t="s">
        <v>916</v>
      </c>
      <c r="M145" s="159" t="s">
        <v>5</v>
      </c>
      <c r="N145" s="159">
        <v>45439</v>
      </c>
      <c r="O145" s="159" t="s">
        <v>2825</v>
      </c>
      <c r="P145" s="166">
        <v>39.721280062802101</v>
      </c>
      <c r="Q145" s="166">
        <v>-84.220594617915395</v>
      </c>
      <c r="R145" s="1497"/>
      <c r="S145" s="344"/>
      <c r="T145" s="159"/>
      <c r="U145" s="159" t="s">
        <v>2826</v>
      </c>
      <c r="V145" s="159" t="s">
        <v>2822</v>
      </c>
      <c r="W145" s="159" t="s">
        <v>2824</v>
      </c>
      <c r="X145" s="159" t="s">
        <v>723</v>
      </c>
      <c r="Y145" s="159" t="s">
        <v>5</v>
      </c>
      <c r="Z145" s="159" t="s">
        <v>2254</v>
      </c>
      <c r="AA145" s="168">
        <v>44418</v>
      </c>
      <c r="AB145" s="159" t="s">
        <v>2832</v>
      </c>
      <c r="AC145" s="161" t="s">
        <v>2833</v>
      </c>
      <c r="AD145" s="65" t="s">
        <v>2828</v>
      </c>
      <c r="AE145" s="213" t="s">
        <v>2829</v>
      </c>
      <c r="AF145" s="65">
        <f t="shared" si="4"/>
        <v>12</v>
      </c>
      <c r="AG145" s="65"/>
      <c r="AH145" s="65"/>
      <c r="AI145" s="65"/>
      <c r="AJ145" s="65"/>
    </row>
    <row r="146" spans="1:36" ht="72.5">
      <c r="A146" s="92">
        <v>5145</v>
      </c>
      <c r="B146" s="158" t="s">
        <v>198</v>
      </c>
      <c r="C146" s="159" t="s">
        <v>2244</v>
      </c>
      <c r="D146" s="159" t="s">
        <v>1174</v>
      </c>
      <c r="E146" s="158" t="s">
        <v>164</v>
      </c>
      <c r="F146" s="159" t="s">
        <v>2834</v>
      </c>
      <c r="G146" s="159" t="s">
        <v>2270</v>
      </c>
      <c r="H146" s="159" t="s">
        <v>2271</v>
      </c>
      <c r="I146" s="169" t="s">
        <v>2835</v>
      </c>
      <c r="J146" s="159" t="s">
        <v>1890</v>
      </c>
      <c r="K146" s="158" t="s">
        <v>1891</v>
      </c>
      <c r="L146" s="159" t="s">
        <v>1045</v>
      </c>
      <c r="M146" s="159" t="s">
        <v>5</v>
      </c>
      <c r="N146" s="159">
        <v>85142</v>
      </c>
      <c r="O146" s="159" t="s">
        <v>1892</v>
      </c>
      <c r="P146" s="166">
        <v>33.25</v>
      </c>
      <c r="Q146" s="1578">
        <v>-111.63</v>
      </c>
      <c r="R146" s="167" t="s">
        <v>8737</v>
      </c>
      <c r="S146" s="345">
        <v>11</v>
      </c>
      <c r="T146" s="159" t="s">
        <v>1595</v>
      </c>
      <c r="U146" s="159" t="s">
        <v>1174</v>
      </c>
      <c r="V146" s="346" t="s">
        <v>2835</v>
      </c>
      <c r="W146" s="159" t="s">
        <v>1179</v>
      </c>
      <c r="X146" s="159" t="s">
        <v>1180</v>
      </c>
      <c r="Y146" s="159" t="s">
        <v>963</v>
      </c>
      <c r="Z146" s="159" t="s">
        <v>172</v>
      </c>
      <c r="AA146" s="168">
        <v>44781</v>
      </c>
      <c r="AB146" s="159" t="s">
        <v>2836</v>
      </c>
      <c r="AC146" s="161" t="s">
        <v>1587</v>
      </c>
      <c r="AD146" s="65" t="s">
        <v>2837</v>
      </c>
      <c r="AE146" s="213" t="s">
        <v>2838</v>
      </c>
      <c r="AF146" s="65">
        <f t="shared" si="4"/>
        <v>8</v>
      </c>
      <c r="AG146" s="65"/>
      <c r="AH146" s="65"/>
      <c r="AI146" s="65"/>
      <c r="AJ146" s="65"/>
    </row>
    <row r="147" spans="1:36" ht="159.5">
      <c r="A147" s="92">
        <v>5146</v>
      </c>
      <c r="B147" s="158" t="s">
        <v>174</v>
      </c>
      <c r="C147" s="159" t="s">
        <v>2244</v>
      </c>
      <c r="D147" s="159" t="s">
        <v>1898</v>
      </c>
      <c r="E147" s="158" t="s">
        <v>164</v>
      </c>
      <c r="F147" s="159" t="s">
        <v>2839</v>
      </c>
      <c r="G147" s="159" t="s">
        <v>2270</v>
      </c>
      <c r="H147" s="159" t="s">
        <v>2271</v>
      </c>
      <c r="I147" s="159" t="s">
        <v>2840</v>
      </c>
      <c r="J147" s="159" t="s">
        <v>1901</v>
      </c>
      <c r="K147" s="158" t="s">
        <v>1646</v>
      </c>
      <c r="L147" s="159" t="s">
        <v>436</v>
      </c>
      <c r="M147" s="159" t="s">
        <v>5</v>
      </c>
      <c r="N147" s="159">
        <v>49423</v>
      </c>
      <c r="O147" s="159" t="s">
        <v>1902</v>
      </c>
      <c r="P147" s="810">
        <v>42.755714621959697</v>
      </c>
      <c r="Q147" s="166">
        <v>-86.069521803511506</v>
      </c>
      <c r="R147" s="810">
        <v>1495</v>
      </c>
      <c r="S147" s="810">
        <v>5</v>
      </c>
      <c r="T147" s="159" t="s">
        <v>2671</v>
      </c>
      <c r="U147" s="159" t="s">
        <v>2841</v>
      </c>
      <c r="V147" s="159" t="s">
        <v>1893</v>
      </c>
      <c r="W147" s="159" t="s">
        <v>1179</v>
      </c>
      <c r="X147" s="159" t="s">
        <v>1180</v>
      </c>
      <c r="Y147" s="159" t="s">
        <v>963</v>
      </c>
      <c r="Z147" s="159" t="s">
        <v>172</v>
      </c>
      <c r="AA147" s="168">
        <v>45096</v>
      </c>
      <c r="AB147" s="159" t="s">
        <v>2842</v>
      </c>
      <c r="AC147" s="161" t="s">
        <v>2844</v>
      </c>
      <c r="AD147" s="65" t="s">
        <v>2843</v>
      </c>
      <c r="AE147" s="65" t="s">
        <v>2845</v>
      </c>
      <c r="AF147" s="65">
        <f t="shared" si="4"/>
        <v>25</v>
      </c>
      <c r="AG147" s="65"/>
      <c r="AH147" s="65"/>
      <c r="AI147" s="65"/>
      <c r="AJ147" s="65"/>
    </row>
    <row r="148" spans="1:36" ht="102" customHeight="1">
      <c r="A148" s="92">
        <v>5147</v>
      </c>
      <c r="B148" s="158" t="s">
        <v>392</v>
      </c>
      <c r="C148" s="159" t="s">
        <v>2244</v>
      </c>
      <c r="D148" s="169" t="s">
        <v>1898</v>
      </c>
      <c r="E148" s="402" t="s">
        <v>164</v>
      </c>
      <c r="F148" s="159" t="s">
        <v>2839</v>
      </c>
      <c r="G148" s="159" t="s">
        <v>2270</v>
      </c>
      <c r="H148" s="159" t="s">
        <v>2271</v>
      </c>
      <c r="I148" s="169" t="s">
        <v>2840</v>
      </c>
      <c r="J148" s="159" t="s">
        <v>1901</v>
      </c>
      <c r="K148" s="158" t="s">
        <v>1646</v>
      </c>
      <c r="L148" s="158" t="s">
        <v>436</v>
      </c>
      <c r="M148" s="158" t="s">
        <v>5</v>
      </c>
      <c r="N148" s="158">
        <v>49423</v>
      </c>
      <c r="O148" s="158" t="s">
        <v>1902</v>
      </c>
      <c r="P148" s="166">
        <v>42.755714621959697</v>
      </c>
      <c r="Q148" s="166">
        <v>-86.069521803511506</v>
      </c>
      <c r="R148" s="1068" t="s">
        <v>8699</v>
      </c>
      <c r="S148" s="1068">
        <v>20</v>
      </c>
      <c r="T148" s="159" t="s">
        <v>822</v>
      </c>
      <c r="U148" s="159" t="s">
        <v>2841</v>
      </c>
      <c r="V148" s="159" t="s">
        <v>1893</v>
      </c>
      <c r="W148" s="159" t="s">
        <v>1179</v>
      </c>
      <c r="X148" s="158" t="s">
        <v>1180</v>
      </c>
      <c r="Y148" s="158" t="s">
        <v>963</v>
      </c>
      <c r="Z148" s="158" t="s">
        <v>172</v>
      </c>
      <c r="AA148" s="168">
        <v>45096</v>
      </c>
      <c r="AB148" s="1360" t="s">
        <v>2846</v>
      </c>
      <c r="AC148" s="161" t="s">
        <v>2847</v>
      </c>
      <c r="AD148" s="65" t="s">
        <v>2843</v>
      </c>
      <c r="AE148" s="65" t="s">
        <v>2845</v>
      </c>
      <c r="AF148" s="65">
        <f t="shared" si="4"/>
        <v>25</v>
      </c>
      <c r="AG148" s="65"/>
      <c r="AH148" s="65"/>
      <c r="AI148" s="65"/>
      <c r="AJ148" s="65"/>
    </row>
    <row r="149" spans="1:36" ht="43.5">
      <c r="A149" s="92">
        <v>5148</v>
      </c>
      <c r="B149" s="1364" t="s">
        <v>174</v>
      </c>
      <c r="C149" s="1366" t="s">
        <v>2244</v>
      </c>
      <c r="D149" s="1367" t="s">
        <v>8369</v>
      </c>
      <c r="E149" s="1368" t="s">
        <v>164</v>
      </c>
      <c r="F149" s="1366" t="s">
        <v>8370</v>
      </c>
      <c r="G149" s="1366" t="s">
        <v>7769</v>
      </c>
      <c r="H149" s="1366" t="s">
        <v>8371</v>
      </c>
      <c r="I149" s="1367" t="s">
        <v>8372</v>
      </c>
      <c r="J149" s="1366" t="s">
        <v>8373</v>
      </c>
      <c r="K149" s="1364" t="s">
        <v>881</v>
      </c>
      <c r="L149" s="1366" t="s">
        <v>740</v>
      </c>
      <c r="M149" s="1366" t="s">
        <v>5</v>
      </c>
      <c r="N149" s="1366">
        <v>1581</v>
      </c>
      <c r="O149" s="1366" t="s">
        <v>8374</v>
      </c>
      <c r="P149" s="1378">
        <v>42.275462109916198</v>
      </c>
      <c r="Q149" s="1378">
        <v>-71.5675585426482</v>
      </c>
      <c r="R149" s="1380">
        <v>100</v>
      </c>
      <c r="S149" s="1383">
        <v>11</v>
      </c>
      <c r="T149" s="1366" t="s">
        <v>2671</v>
      </c>
      <c r="U149" s="1366" t="s">
        <v>1174</v>
      </c>
      <c r="V149" s="1366" t="s">
        <v>2835</v>
      </c>
      <c r="W149" s="1366" t="s">
        <v>1179</v>
      </c>
      <c r="X149" s="1364" t="s">
        <v>1180</v>
      </c>
      <c r="Y149" s="1366" t="s">
        <v>1832</v>
      </c>
      <c r="Z149" s="1366" t="s">
        <v>7932</v>
      </c>
      <c r="AA149" s="1391">
        <v>45602</v>
      </c>
      <c r="AB149" s="1366" t="s">
        <v>8375</v>
      </c>
      <c r="AC149" s="1393"/>
      <c r="AD149" s="305" t="s">
        <v>8979</v>
      </c>
      <c r="AE149" s="883"/>
      <c r="AF149" s="305">
        <f t="shared" si="4"/>
        <v>15</v>
      </c>
      <c r="AG149" s="305"/>
      <c r="AH149" s="305">
        <f>IF(LEN(TRIM(AF149))=0,0,LEN(TRIM(AF149))-LEN(SUBSTITUTE(AF149," ",""))+1)</f>
        <v>1</v>
      </c>
      <c r="AI149" s="305"/>
      <c r="AJ149" s="305"/>
    </row>
    <row r="150" spans="1:36" ht="87">
      <c r="A150" s="92">
        <v>5149</v>
      </c>
      <c r="B150" s="158" t="s">
        <v>392</v>
      </c>
      <c r="C150" s="159" t="s">
        <v>2244</v>
      </c>
      <c r="D150" s="159" t="s">
        <v>1917</v>
      </c>
      <c r="E150" s="158" t="s">
        <v>164</v>
      </c>
      <c r="F150" s="159" t="s">
        <v>1918</v>
      </c>
      <c r="G150" s="159" t="s">
        <v>2270</v>
      </c>
      <c r="H150" s="159" t="s">
        <v>2271</v>
      </c>
      <c r="I150" s="169" t="s">
        <v>1919</v>
      </c>
      <c r="J150" s="159" t="s">
        <v>6433</v>
      </c>
      <c r="K150" s="158" t="s">
        <v>1921</v>
      </c>
      <c r="L150" s="159" t="s">
        <v>149</v>
      </c>
      <c r="M150" s="159" t="s">
        <v>6</v>
      </c>
      <c r="N150" s="159" t="s">
        <v>1922</v>
      </c>
      <c r="O150" s="159" t="s">
        <v>1923</v>
      </c>
      <c r="P150" s="166">
        <v>45.681473588788101</v>
      </c>
      <c r="Q150" s="1578">
        <v>-74.081395718152905</v>
      </c>
      <c r="R150" s="167" t="s">
        <v>8752</v>
      </c>
      <c r="S150" s="345">
        <v>5</v>
      </c>
      <c r="T150" s="159" t="s">
        <v>1595</v>
      </c>
      <c r="U150" s="159" t="s">
        <v>1917</v>
      </c>
      <c r="V150" s="169" t="s">
        <v>1919</v>
      </c>
      <c r="W150" s="159" t="s">
        <v>477</v>
      </c>
      <c r="X150" s="159" t="s">
        <v>149</v>
      </c>
      <c r="Y150" s="159" t="s">
        <v>6</v>
      </c>
      <c r="Z150" s="159" t="s">
        <v>172</v>
      </c>
      <c r="AA150" s="168">
        <v>45096</v>
      </c>
      <c r="AB150" s="159" t="s">
        <v>1924</v>
      </c>
      <c r="AC150" s="161" t="s">
        <v>1926</v>
      </c>
      <c r="AD150" s="1395" t="s">
        <v>1925</v>
      </c>
      <c r="AE150" s="213" t="s">
        <v>1919</v>
      </c>
      <c r="AF150" s="65">
        <f t="shared" si="4"/>
        <v>29</v>
      </c>
      <c r="AG150" s="65"/>
      <c r="AH150" s="65"/>
      <c r="AI150" s="65"/>
      <c r="AJ150" s="65"/>
    </row>
    <row r="151" spans="1:36" ht="72.5">
      <c r="A151" s="92">
        <v>5150</v>
      </c>
      <c r="B151" s="158" t="s">
        <v>174</v>
      </c>
      <c r="C151" s="159" t="s">
        <v>2244</v>
      </c>
      <c r="D151" s="159" t="s">
        <v>2848</v>
      </c>
      <c r="E151" s="158" t="s">
        <v>164</v>
      </c>
      <c r="F151" s="159" t="s">
        <v>1933</v>
      </c>
      <c r="G151" s="159" t="s">
        <v>2270</v>
      </c>
      <c r="H151" s="159" t="s">
        <v>2314</v>
      </c>
      <c r="I151" s="159" t="s">
        <v>1929</v>
      </c>
      <c r="J151" s="159" t="s">
        <v>2849</v>
      </c>
      <c r="K151" s="158" t="s">
        <v>970</v>
      </c>
      <c r="L151" s="159" t="s">
        <v>182</v>
      </c>
      <c r="M151" s="159" t="s">
        <v>5</v>
      </c>
      <c r="N151" s="159">
        <v>89011</v>
      </c>
      <c r="O151" s="159" t="s">
        <v>1937</v>
      </c>
      <c r="P151" s="166">
        <v>36.0547823868745</v>
      </c>
      <c r="Q151" s="166">
        <v>-115.02413591731801</v>
      </c>
      <c r="R151" s="167">
        <v>250</v>
      </c>
      <c r="S151" s="344"/>
      <c r="T151" s="159"/>
      <c r="U151" s="159" t="s">
        <v>2848</v>
      </c>
      <c r="V151" s="159" t="s">
        <v>1929</v>
      </c>
      <c r="W151" s="159" t="s">
        <v>970</v>
      </c>
      <c r="X151" s="159" t="s">
        <v>182</v>
      </c>
      <c r="Y151" s="159" t="s">
        <v>5</v>
      </c>
      <c r="Z151" s="159" t="s">
        <v>2254</v>
      </c>
      <c r="AA151" s="168">
        <v>44418</v>
      </c>
      <c r="AB151" s="159" t="s">
        <v>1934</v>
      </c>
      <c r="AC151" s="161" t="s">
        <v>2850</v>
      </c>
      <c r="AD151" s="343" t="s">
        <v>1935</v>
      </c>
      <c r="AE151" s="213" t="s">
        <v>1929</v>
      </c>
      <c r="AF151" s="65">
        <f t="shared" si="4"/>
        <v>22</v>
      </c>
      <c r="AG151" s="65"/>
      <c r="AH151" s="65"/>
      <c r="AI151" s="65"/>
      <c r="AJ151" s="65"/>
    </row>
    <row r="152" spans="1:36" ht="72.5">
      <c r="A152" s="92">
        <v>5151</v>
      </c>
      <c r="B152" s="1226" t="s">
        <v>174</v>
      </c>
      <c r="C152" s="1227" t="s">
        <v>2244</v>
      </c>
      <c r="D152" s="1227" t="s">
        <v>2848</v>
      </c>
      <c r="E152" s="1226" t="s">
        <v>164</v>
      </c>
      <c r="F152" s="1227" t="s">
        <v>1933</v>
      </c>
      <c r="G152" s="1227" t="s">
        <v>2270</v>
      </c>
      <c r="H152" s="1227" t="s">
        <v>2271</v>
      </c>
      <c r="I152" s="1227" t="s">
        <v>1929</v>
      </c>
      <c r="J152" s="1227"/>
      <c r="K152" s="1226" t="s">
        <v>1483</v>
      </c>
      <c r="L152" s="1227" t="s">
        <v>755</v>
      </c>
      <c r="M152" s="1227" t="s">
        <v>5</v>
      </c>
      <c r="N152" s="1227">
        <v>78655</v>
      </c>
      <c r="O152" s="1227" t="s">
        <v>2852</v>
      </c>
      <c r="P152" s="1257">
        <v>30.553188565654999</v>
      </c>
      <c r="Q152" s="1257">
        <v>-97.683538819268094</v>
      </c>
      <c r="R152" s="1258">
        <v>5</v>
      </c>
      <c r="S152" s="1262"/>
      <c r="T152" s="1227"/>
      <c r="U152" s="1227" t="s">
        <v>2848</v>
      </c>
      <c r="V152" s="1227" t="s">
        <v>1929</v>
      </c>
      <c r="W152" s="1227" t="s">
        <v>970</v>
      </c>
      <c r="X152" s="1227" t="s">
        <v>182</v>
      </c>
      <c r="Y152" s="1227" t="s">
        <v>5</v>
      </c>
      <c r="Z152" s="1227" t="s">
        <v>9752</v>
      </c>
      <c r="AA152" s="1259" t="s">
        <v>10525</v>
      </c>
      <c r="AB152" s="1227" t="s">
        <v>1934</v>
      </c>
      <c r="AC152" s="1231" t="s">
        <v>2853</v>
      </c>
      <c r="AD152" s="1183" t="s">
        <v>1935</v>
      </c>
      <c r="AE152" s="1138" t="s">
        <v>1929</v>
      </c>
      <c r="AF152" s="1017">
        <f t="shared" si="4"/>
        <v>22</v>
      </c>
      <c r="AG152" s="65"/>
      <c r="AH152" s="65"/>
      <c r="AI152" s="65"/>
      <c r="AJ152" s="65"/>
    </row>
    <row r="153" spans="1:36" ht="72.5">
      <c r="A153" s="92">
        <v>5152</v>
      </c>
      <c r="B153" s="158" t="s">
        <v>174</v>
      </c>
      <c r="C153" s="159" t="s">
        <v>2244</v>
      </c>
      <c r="D153" s="159" t="s">
        <v>2848</v>
      </c>
      <c r="E153" s="158" t="s">
        <v>164</v>
      </c>
      <c r="F153" s="159" t="s">
        <v>2854</v>
      </c>
      <c r="G153" s="159" t="s">
        <v>2270</v>
      </c>
      <c r="H153" s="159" t="s">
        <v>2271</v>
      </c>
      <c r="I153" s="159" t="s">
        <v>1929</v>
      </c>
      <c r="J153" s="159" t="s">
        <v>2855</v>
      </c>
      <c r="K153" s="158" t="s">
        <v>2856</v>
      </c>
      <c r="L153" s="159" t="s">
        <v>740</v>
      </c>
      <c r="M153" s="159" t="s">
        <v>5</v>
      </c>
      <c r="N153" s="1376" t="s">
        <v>2857</v>
      </c>
      <c r="O153" s="159" t="s">
        <v>2852</v>
      </c>
      <c r="P153" s="166">
        <v>42.603431525875401</v>
      </c>
      <c r="Q153" s="166">
        <v>-71.282438029461005</v>
      </c>
      <c r="R153" s="167"/>
      <c r="S153" s="344"/>
      <c r="T153" s="159"/>
      <c r="U153" s="159" t="s">
        <v>2848</v>
      </c>
      <c r="V153" s="159" t="s">
        <v>1929</v>
      </c>
      <c r="W153" s="159" t="s">
        <v>970</v>
      </c>
      <c r="X153" s="159" t="s">
        <v>182</v>
      </c>
      <c r="Y153" s="159" t="s">
        <v>5</v>
      </c>
      <c r="Z153" s="159" t="s">
        <v>2254</v>
      </c>
      <c r="AA153" s="168">
        <v>44418</v>
      </c>
      <c r="AB153" s="159" t="s">
        <v>1934</v>
      </c>
      <c r="AC153" s="161" t="s">
        <v>2858</v>
      </c>
      <c r="AD153" s="343" t="s">
        <v>1935</v>
      </c>
      <c r="AE153" s="1605" t="s">
        <v>1929</v>
      </c>
      <c r="AF153" s="65">
        <f t="shared" si="4"/>
        <v>22</v>
      </c>
      <c r="AG153" s="65"/>
      <c r="AH153" s="65"/>
      <c r="AI153" s="65"/>
      <c r="AJ153" s="65"/>
    </row>
    <row r="154" spans="1:36" ht="72.5">
      <c r="A154" s="92">
        <v>5153</v>
      </c>
      <c r="B154" s="1226" t="s">
        <v>174</v>
      </c>
      <c r="C154" s="1227" t="s">
        <v>2244</v>
      </c>
      <c r="D154" s="1110" t="s">
        <v>2848</v>
      </c>
      <c r="E154" s="1334" t="s">
        <v>164</v>
      </c>
      <c r="F154" s="1227" t="s">
        <v>10536</v>
      </c>
      <c r="G154" s="1227" t="s">
        <v>2270</v>
      </c>
      <c r="H154" s="1227" t="s">
        <v>2271</v>
      </c>
      <c r="I154" s="1279" t="s">
        <v>10537</v>
      </c>
      <c r="J154" s="1164" t="s">
        <v>10538</v>
      </c>
      <c r="K154" s="1226" t="s">
        <v>1000</v>
      </c>
      <c r="L154" s="1227" t="s">
        <v>997</v>
      </c>
      <c r="M154" s="1227" t="s">
        <v>6</v>
      </c>
      <c r="N154" s="1377" t="s">
        <v>10534</v>
      </c>
      <c r="O154" s="1227" t="s">
        <v>1932</v>
      </c>
      <c r="P154" s="1257">
        <v>51.065800000000003</v>
      </c>
      <c r="Q154" s="1257">
        <v>-113.99120000000001</v>
      </c>
      <c r="R154" s="1258"/>
      <c r="S154" s="1335"/>
      <c r="T154" s="1227"/>
      <c r="U154" s="1227" t="s">
        <v>2848</v>
      </c>
      <c r="V154" s="1227" t="s">
        <v>1929</v>
      </c>
      <c r="W154" s="1227" t="s">
        <v>970</v>
      </c>
      <c r="X154" s="1227" t="s">
        <v>182</v>
      </c>
      <c r="Y154" s="1227" t="s">
        <v>5</v>
      </c>
      <c r="Z154" s="1227" t="s">
        <v>7932</v>
      </c>
      <c r="AA154" s="1259">
        <v>46057</v>
      </c>
      <c r="AB154" s="1279" t="s">
        <v>10539</v>
      </c>
      <c r="AC154" s="1231"/>
      <c r="AD154" s="1183" t="s">
        <v>1935</v>
      </c>
      <c r="AE154" s="1078"/>
      <c r="AF154" s="1017">
        <f t="shared" si="4"/>
        <v>22</v>
      </c>
      <c r="AG154" s="65"/>
      <c r="AH154" s="65"/>
      <c r="AI154" s="65"/>
      <c r="AJ154" s="65"/>
    </row>
    <row r="155" spans="1:36" ht="101.5">
      <c r="A155" s="92">
        <v>5154</v>
      </c>
      <c r="B155" s="1226" t="s">
        <v>174</v>
      </c>
      <c r="C155" s="1227" t="s">
        <v>2244</v>
      </c>
      <c r="D155" s="1110" t="s">
        <v>2848</v>
      </c>
      <c r="E155" s="1334" t="s">
        <v>164</v>
      </c>
      <c r="F155" s="1164" t="s">
        <v>10531</v>
      </c>
      <c r="G155" s="1227" t="s">
        <v>2270</v>
      </c>
      <c r="H155" s="1227" t="s">
        <v>2271</v>
      </c>
      <c r="I155" s="1279" t="s">
        <v>10532</v>
      </c>
      <c r="J155" s="1164" t="s">
        <v>10533</v>
      </c>
      <c r="K155" s="1226" t="s">
        <v>1000</v>
      </c>
      <c r="L155" s="1227" t="s">
        <v>997</v>
      </c>
      <c r="M155" s="1227" t="s">
        <v>6</v>
      </c>
      <c r="N155" s="1377" t="s">
        <v>10534</v>
      </c>
      <c r="O155" s="1227" t="s">
        <v>10535</v>
      </c>
      <c r="P155" s="1257">
        <v>51.064</v>
      </c>
      <c r="Q155" s="1257">
        <v>-113.996</v>
      </c>
      <c r="R155" s="1258"/>
      <c r="S155" s="1335"/>
      <c r="T155" s="1227"/>
      <c r="U155" s="1227" t="s">
        <v>2848</v>
      </c>
      <c r="V155" s="1227" t="s">
        <v>1929</v>
      </c>
      <c r="W155" s="1227" t="s">
        <v>970</v>
      </c>
      <c r="X155" s="1227" t="s">
        <v>182</v>
      </c>
      <c r="Y155" s="1227" t="s">
        <v>5</v>
      </c>
      <c r="Z155" s="1227" t="s">
        <v>7932</v>
      </c>
      <c r="AA155" s="1259">
        <v>46057</v>
      </c>
      <c r="AB155" s="1227" t="s">
        <v>10530</v>
      </c>
      <c r="AC155" s="1231"/>
      <c r="AD155" s="1183" t="s">
        <v>1935</v>
      </c>
      <c r="AE155" s="1078"/>
      <c r="AF155" s="1017">
        <f t="shared" si="4"/>
        <v>22</v>
      </c>
      <c r="AG155" s="65"/>
      <c r="AH155" s="65"/>
      <c r="AI155" s="65"/>
      <c r="AJ155" s="65"/>
    </row>
    <row r="156" spans="1:36" ht="87">
      <c r="A156" s="92">
        <v>5155</v>
      </c>
      <c r="B156" s="1016" t="s">
        <v>174</v>
      </c>
      <c r="C156" s="1017" t="s">
        <v>2244</v>
      </c>
      <c r="D156" s="1070" t="s">
        <v>10043</v>
      </c>
      <c r="E156" s="1071" t="s">
        <v>164</v>
      </c>
      <c r="F156" s="1017" t="s">
        <v>10043</v>
      </c>
      <c r="G156" s="1017" t="s">
        <v>2031</v>
      </c>
      <c r="H156" s="1026" t="s">
        <v>10044</v>
      </c>
      <c r="I156" s="1070" t="s">
        <v>10045</v>
      </c>
      <c r="J156" s="1017" t="s">
        <v>10046</v>
      </c>
      <c r="K156" s="1016" t="s">
        <v>1417</v>
      </c>
      <c r="L156" s="1016" t="s">
        <v>1418</v>
      </c>
      <c r="M156" s="1017" t="s">
        <v>5</v>
      </c>
      <c r="N156" s="1017">
        <v>33634</v>
      </c>
      <c r="O156" s="1017" t="s">
        <v>10047</v>
      </c>
      <c r="P156" s="1072">
        <v>27.994399999999999</v>
      </c>
      <c r="Q156" s="1072">
        <v>-82.551599999999993</v>
      </c>
      <c r="R156" s="1080"/>
      <c r="S156" s="1075"/>
      <c r="T156" s="1179"/>
      <c r="U156" s="1017" t="s">
        <v>10049</v>
      </c>
      <c r="V156" s="1017" t="s">
        <v>10045</v>
      </c>
      <c r="W156" s="1017" t="s">
        <v>1417</v>
      </c>
      <c r="X156" s="1017" t="s">
        <v>1418</v>
      </c>
      <c r="Y156" s="1077" t="s">
        <v>5</v>
      </c>
      <c r="Z156" s="1017" t="s">
        <v>7932</v>
      </c>
      <c r="AA156" s="1077">
        <v>45918</v>
      </c>
      <c r="AB156" s="1017" t="s">
        <v>10048</v>
      </c>
      <c r="AC156" s="1017"/>
      <c r="AD156" s="1026" t="s">
        <v>10315</v>
      </c>
      <c r="AE156" s="1188"/>
      <c r="AF156" s="1017">
        <f t="shared" si="4"/>
        <v>25</v>
      </c>
      <c r="AG156" s="1017"/>
      <c r="AH156" s="1017"/>
      <c r="AI156" s="1017"/>
      <c r="AJ156" s="1017"/>
    </row>
    <row r="157" spans="1:36" ht="75.75" customHeight="1">
      <c r="A157" s="92">
        <v>5156</v>
      </c>
      <c r="B157" s="1016" t="s">
        <v>174</v>
      </c>
      <c r="C157" s="1017" t="s">
        <v>2244</v>
      </c>
      <c r="D157" s="1070" t="s">
        <v>10124</v>
      </c>
      <c r="E157" s="1071"/>
      <c r="F157" s="1017" t="s">
        <v>10124</v>
      </c>
      <c r="G157" s="1017" t="s">
        <v>4674</v>
      </c>
      <c r="H157" s="1017" t="s">
        <v>2271</v>
      </c>
      <c r="I157" s="1076" t="s">
        <v>10125</v>
      </c>
      <c r="J157" s="1017" t="s">
        <v>10126</v>
      </c>
      <c r="K157" s="1016" t="s">
        <v>187</v>
      </c>
      <c r="L157" s="1017" t="s">
        <v>188</v>
      </c>
      <c r="M157" s="1017" t="s">
        <v>5</v>
      </c>
      <c r="N157" s="1017">
        <v>28273</v>
      </c>
      <c r="O157" s="1017" t="s">
        <v>10127</v>
      </c>
      <c r="P157" s="1072">
        <v>35.136920000000003</v>
      </c>
      <c r="Q157" s="1072">
        <v>-80.913870000000003</v>
      </c>
      <c r="R157" s="1074"/>
      <c r="S157" s="1075"/>
      <c r="T157" s="1066"/>
      <c r="U157" s="1017" t="s">
        <v>10124</v>
      </c>
      <c r="V157" s="1076" t="s">
        <v>10125</v>
      </c>
      <c r="W157" s="1017" t="s">
        <v>187</v>
      </c>
      <c r="X157" s="1017" t="s">
        <v>188</v>
      </c>
      <c r="Y157" s="1017" t="s">
        <v>5</v>
      </c>
      <c r="Z157" s="1017" t="s">
        <v>6355</v>
      </c>
      <c r="AA157" s="1077">
        <v>45922</v>
      </c>
      <c r="AB157" s="1278" t="s">
        <v>10125</v>
      </c>
      <c r="AC157" s="1017"/>
      <c r="AD157" s="1017" t="s">
        <v>10128</v>
      </c>
      <c r="AE157" s="1188"/>
      <c r="AF157" s="1017">
        <f t="shared" si="4"/>
        <v>19</v>
      </c>
      <c r="AG157" s="1017"/>
      <c r="AH157" s="1017"/>
      <c r="AI157" s="1017"/>
      <c r="AJ157" s="1017"/>
    </row>
    <row r="158" spans="1:36" ht="110.25" customHeight="1">
      <c r="A158" s="92">
        <v>5157</v>
      </c>
      <c r="B158" s="1226" t="s">
        <v>174</v>
      </c>
      <c r="C158" s="1227" t="s">
        <v>2244</v>
      </c>
      <c r="D158" s="1227" t="s">
        <v>10129</v>
      </c>
      <c r="E158" s="1226"/>
      <c r="F158" s="1227" t="s">
        <v>10129</v>
      </c>
      <c r="G158" s="1227" t="s">
        <v>4674</v>
      </c>
      <c r="H158" s="1227" t="s">
        <v>2271</v>
      </c>
      <c r="I158" s="1279" t="s">
        <v>10130</v>
      </c>
      <c r="J158" s="1227" t="s">
        <v>10131</v>
      </c>
      <c r="K158" s="1226" t="s">
        <v>10132</v>
      </c>
      <c r="L158" s="1227" t="s">
        <v>170</v>
      </c>
      <c r="M158" s="1227" t="s">
        <v>5</v>
      </c>
      <c r="N158" s="1227">
        <v>94903</v>
      </c>
      <c r="O158" s="1227" t="s">
        <v>10133</v>
      </c>
      <c r="P158" s="1379">
        <v>37.998930000000001</v>
      </c>
      <c r="Q158" s="1257">
        <v>-122.54758</v>
      </c>
      <c r="R158" s="1379"/>
      <c r="S158" s="1384"/>
      <c r="T158" s="1385"/>
      <c r="U158" s="1387" t="s">
        <v>10129</v>
      </c>
      <c r="V158" s="1279" t="s">
        <v>10130</v>
      </c>
      <c r="W158" s="1227" t="s">
        <v>10132</v>
      </c>
      <c r="X158" s="1227" t="s">
        <v>170</v>
      </c>
      <c r="Y158" s="1227" t="s">
        <v>5</v>
      </c>
      <c r="Z158" s="1227" t="s">
        <v>6355</v>
      </c>
      <c r="AA158" s="1259">
        <v>45922</v>
      </c>
      <c r="AB158" s="1392" t="s">
        <v>10130</v>
      </c>
      <c r="AC158" s="1231"/>
      <c r="AD158" s="1017" t="s">
        <v>10134</v>
      </c>
      <c r="AE158" s="1017"/>
      <c r="AF158" s="1017">
        <f t="shared" si="4"/>
        <v>25</v>
      </c>
      <c r="AG158" s="1017"/>
      <c r="AH158" s="1017"/>
      <c r="AI158" s="1017"/>
      <c r="AJ158" s="1017"/>
    </row>
    <row r="159" spans="1:36" s="3" customFormat="1" ht="110.25" customHeight="1">
      <c r="A159" s="92">
        <v>5158</v>
      </c>
      <c r="B159" s="47" t="s">
        <v>174</v>
      </c>
      <c r="C159" s="65" t="s">
        <v>2244</v>
      </c>
      <c r="D159" s="65" t="s">
        <v>2859</v>
      </c>
      <c r="E159" s="47" t="s">
        <v>164</v>
      </c>
      <c r="F159" s="65" t="s">
        <v>2860</v>
      </c>
      <c r="G159" s="159" t="s">
        <v>2270</v>
      </c>
      <c r="H159" s="65" t="s">
        <v>2332</v>
      </c>
      <c r="I159" s="65" t="s">
        <v>2861</v>
      </c>
      <c r="J159" s="65" t="s">
        <v>2862</v>
      </c>
      <c r="K159" s="47" t="s">
        <v>2863</v>
      </c>
      <c r="L159" s="65" t="s">
        <v>755</v>
      </c>
      <c r="M159" s="65" t="s">
        <v>5</v>
      </c>
      <c r="N159" s="65">
        <v>75051</v>
      </c>
      <c r="O159" s="65" t="s">
        <v>2864</v>
      </c>
      <c r="P159" s="151">
        <v>32.717857900550101</v>
      </c>
      <c r="Q159" s="151">
        <v>-97.024639560449103</v>
      </c>
      <c r="R159" s="126">
        <v>100</v>
      </c>
      <c r="S159" s="126"/>
      <c r="T159" s="92"/>
      <c r="U159" s="65" t="s">
        <v>2865</v>
      </c>
      <c r="V159" s="65" t="s">
        <v>2861</v>
      </c>
      <c r="W159" s="65" t="s">
        <v>2866</v>
      </c>
      <c r="X159" s="65" t="s">
        <v>1857</v>
      </c>
      <c r="Y159" s="65" t="s">
        <v>5</v>
      </c>
      <c r="Z159" s="65" t="s">
        <v>2254</v>
      </c>
      <c r="AA159" s="119">
        <v>44418</v>
      </c>
      <c r="AB159" s="65" t="s">
        <v>2867</v>
      </c>
      <c r="AC159" s="65" t="s">
        <v>2869</v>
      </c>
      <c r="AD159" s="304" t="s">
        <v>2868</v>
      </c>
      <c r="AE159" s="213" t="s">
        <v>2870</v>
      </c>
      <c r="AF159" s="65">
        <f t="shared" si="4"/>
        <v>30</v>
      </c>
      <c r="AG159" s="65"/>
      <c r="AH159" s="65"/>
      <c r="AI159" s="65"/>
      <c r="AJ159" s="65"/>
    </row>
    <row r="160" spans="1:36" ht="58">
      <c r="A160" s="92">
        <v>5159</v>
      </c>
      <c r="B160" s="1475" t="s">
        <v>174</v>
      </c>
      <c r="C160" s="305" t="s">
        <v>2244</v>
      </c>
      <c r="D160" s="1477" t="s">
        <v>8687</v>
      </c>
      <c r="E160" s="1478" t="s">
        <v>164</v>
      </c>
      <c r="F160" s="305" t="s">
        <v>8688</v>
      </c>
      <c r="G160" s="305" t="s">
        <v>2031</v>
      </c>
      <c r="H160" s="305" t="s">
        <v>7920</v>
      </c>
      <c r="I160" s="1477" t="s">
        <v>8689</v>
      </c>
      <c r="J160" s="305" t="s">
        <v>8690</v>
      </c>
      <c r="K160" s="1475" t="s">
        <v>6753</v>
      </c>
      <c r="L160" s="305" t="s">
        <v>1045</v>
      </c>
      <c r="M160" s="305" t="s">
        <v>5</v>
      </c>
      <c r="N160" s="305">
        <v>85193</v>
      </c>
      <c r="O160" s="305" t="s">
        <v>9259</v>
      </c>
      <c r="P160" s="1492">
        <v>32.860922716143797</v>
      </c>
      <c r="Q160" s="1492">
        <v>-111.777106617992</v>
      </c>
      <c r="R160" s="1495">
        <v>6000</v>
      </c>
      <c r="S160" s="1498">
        <v>90000</v>
      </c>
      <c r="T160" s="305" t="s">
        <v>3069</v>
      </c>
      <c r="U160" s="305" t="s">
        <v>8687</v>
      </c>
      <c r="V160" s="305" t="s">
        <v>8689</v>
      </c>
      <c r="W160" s="305" t="s">
        <v>2796</v>
      </c>
      <c r="X160" s="305" t="s">
        <v>170</v>
      </c>
      <c r="Y160" s="305" t="s">
        <v>5</v>
      </c>
      <c r="Z160" s="305" t="s">
        <v>7932</v>
      </c>
      <c r="AA160" s="1501" t="s">
        <v>9258</v>
      </c>
      <c r="AB160" s="305" t="s">
        <v>8691</v>
      </c>
      <c r="AC160" s="305" t="s">
        <v>9257</v>
      </c>
      <c r="AD160" s="305" t="s">
        <v>8692</v>
      </c>
      <c r="AE160" s="883"/>
      <c r="AF160" s="305">
        <f t="shared" si="4"/>
        <v>25</v>
      </c>
      <c r="AG160" s="305"/>
      <c r="AH160" s="305"/>
      <c r="AI160" s="305"/>
      <c r="AJ160" s="305"/>
    </row>
    <row r="161" spans="1:36" s="6" customFormat="1" ht="87">
      <c r="A161" s="92">
        <v>5160</v>
      </c>
      <c r="B161" s="47" t="s">
        <v>174</v>
      </c>
      <c r="C161" s="65" t="s">
        <v>2244</v>
      </c>
      <c r="D161" s="65" t="s">
        <v>2871</v>
      </c>
      <c r="E161" s="47" t="s">
        <v>176</v>
      </c>
      <c r="F161" s="65" t="s">
        <v>2872</v>
      </c>
      <c r="G161" s="159" t="s">
        <v>2270</v>
      </c>
      <c r="H161" s="65" t="s">
        <v>2271</v>
      </c>
      <c r="I161" s="289" t="s">
        <v>2873</v>
      </c>
      <c r="J161" s="65" t="s">
        <v>2874</v>
      </c>
      <c r="K161" s="47" t="s">
        <v>2034</v>
      </c>
      <c r="L161" s="65" t="s">
        <v>170</v>
      </c>
      <c r="M161" s="65" t="s">
        <v>5</v>
      </c>
      <c r="N161" s="65">
        <v>95134</v>
      </c>
      <c r="O161" s="65" t="s">
        <v>2875</v>
      </c>
      <c r="P161" s="151">
        <v>37.4223</v>
      </c>
      <c r="Q161" s="1575">
        <v>-121.956</v>
      </c>
      <c r="R161" s="126">
        <v>112</v>
      </c>
      <c r="S161" s="335"/>
      <c r="T161" s="65"/>
      <c r="U161" s="65" t="s">
        <v>2871</v>
      </c>
      <c r="V161" s="100" t="s">
        <v>2873</v>
      </c>
      <c r="W161" s="65" t="s">
        <v>2034</v>
      </c>
      <c r="X161" s="65" t="s">
        <v>170</v>
      </c>
      <c r="Y161" s="65" t="s">
        <v>5</v>
      </c>
      <c r="Z161" s="65" t="s">
        <v>647</v>
      </c>
      <c r="AA161" s="119">
        <v>44774</v>
      </c>
      <c r="AB161" s="65"/>
      <c r="AC161" s="65"/>
      <c r="AD161" s="1604" t="s">
        <v>2876</v>
      </c>
      <c r="AE161" s="213" t="s">
        <v>2873</v>
      </c>
      <c r="AF161" s="65">
        <f t="shared" si="4"/>
        <v>30</v>
      </c>
      <c r="AG161" s="65"/>
      <c r="AH161" s="65"/>
      <c r="AI161" s="65"/>
      <c r="AJ161" s="65"/>
    </row>
    <row r="162" spans="1:36" ht="104.25" customHeight="1">
      <c r="A162" s="92">
        <v>5161</v>
      </c>
      <c r="B162" s="47" t="s">
        <v>174</v>
      </c>
      <c r="C162" s="65" t="s">
        <v>2244</v>
      </c>
      <c r="D162" s="65" t="s">
        <v>2877</v>
      </c>
      <c r="E162" s="47" t="s">
        <v>164</v>
      </c>
      <c r="F162" s="65" t="s">
        <v>2878</v>
      </c>
      <c r="G162" s="65" t="s">
        <v>2247</v>
      </c>
      <c r="H162" s="65" t="s">
        <v>2595</v>
      </c>
      <c r="I162" s="65" t="s">
        <v>2879</v>
      </c>
      <c r="J162" s="65" t="s">
        <v>2880</v>
      </c>
      <c r="K162" s="47" t="s">
        <v>2881</v>
      </c>
      <c r="L162" s="65" t="s">
        <v>436</v>
      </c>
      <c r="M162" s="65" t="s">
        <v>5</v>
      </c>
      <c r="N162" s="65">
        <v>48079</v>
      </c>
      <c r="O162" s="65"/>
      <c r="P162" s="151">
        <v>42.852591817131703</v>
      </c>
      <c r="Q162" s="151">
        <v>-82.495335004873198</v>
      </c>
      <c r="R162" s="126">
        <v>300</v>
      </c>
      <c r="S162" s="334"/>
      <c r="T162" s="65"/>
      <c r="U162" s="65" t="s">
        <v>2882</v>
      </c>
      <c r="V162" s="65" t="s">
        <v>2879</v>
      </c>
      <c r="W162" s="65" t="s">
        <v>886</v>
      </c>
      <c r="X162" s="65" t="s">
        <v>436</v>
      </c>
      <c r="Y162" s="65" t="s">
        <v>5</v>
      </c>
      <c r="Z162" s="65" t="s">
        <v>172</v>
      </c>
      <c r="AA162" s="119">
        <v>45096</v>
      </c>
      <c r="AB162" s="65" t="s">
        <v>2883</v>
      </c>
      <c r="AC162" s="65"/>
      <c r="AD162" s="304" t="s">
        <v>2884</v>
      </c>
      <c r="AE162" s="213" t="s">
        <v>2885</v>
      </c>
      <c r="AF162" s="410">
        <f t="shared" ref="AF162:AF193" si="5">IF(LEN(TRIM(AD162))=0,0,LEN(TRIM(AD162))-LEN(SUBSTITUTE(AD162," ",""))+1)</f>
        <v>30</v>
      </c>
      <c r="AG162" s="65"/>
      <c r="AH162" s="65"/>
      <c r="AI162" s="65"/>
      <c r="AJ162" s="65"/>
    </row>
    <row r="163" spans="1:36" ht="91" customHeight="1">
      <c r="A163" s="92">
        <v>5162</v>
      </c>
      <c r="B163" s="1016" t="s">
        <v>392</v>
      </c>
      <c r="C163" s="1017" t="s">
        <v>2244</v>
      </c>
      <c r="D163" s="1070" t="s">
        <v>2877</v>
      </c>
      <c r="E163" s="1071" t="s">
        <v>164</v>
      </c>
      <c r="F163" s="1026" t="s">
        <v>10540</v>
      </c>
      <c r="G163" s="1017" t="s">
        <v>4674</v>
      </c>
      <c r="H163" s="1026" t="s">
        <v>10541</v>
      </c>
      <c r="I163" s="1560" t="s">
        <v>10542</v>
      </c>
      <c r="J163" s="1058" t="s">
        <v>10543</v>
      </c>
      <c r="K163" s="1016" t="s">
        <v>1594</v>
      </c>
      <c r="L163" s="1017" t="s">
        <v>308</v>
      </c>
      <c r="M163" s="1017" t="s">
        <v>5</v>
      </c>
      <c r="N163" s="1017">
        <v>38069</v>
      </c>
      <c r="O163" s="1017"/>
      <c r="P163" s="1072">
        <v>35.456000000000003</v>
      </c>
      <c r="Q163" s="1072">
        <v>-89.222999999999999</v>
      </c>
      <c r="R163" s="1074">
        <v>750</v>
      </c>
      <c r="S163" s="1075"/>
      <c r="T163" s="1017"/>
      <c r="U163" s="1017" t="s">
        <v>2882</v>
      </c>
      <c r="V163" s="1017" t="s">
        <v>2879</v>
      </c>
      <c r="W163" s="1017" t="s">
        <v>886</v>
      </c>
      <c r="X163" s="1017" t="s">
        <v>436</v>
      </c>
      <c r="Y163" s="1017" t="s">
        <v>5</v>
      </c>
      <c r="Z163" s="1017" t="s">
        <v>7932</v>
      </c>
      <c r="AA163" s="1077">
        <v>46057</v>
      </c>
      <c r="AB163" s="1017" t="s">
        <v>10544</v>
      </c>
      <c r="AC163" s="1026" t="s">
        <v>10545</v>
      </c>
      <c r="AD163" s="1017" t="s">
        <v>2884</v>
      </c>
      <c r="AE163" s="1078"/>
      <c r="AF163" s="1017">
        <f t="shared" si="5"/>
        <v>30</v>
      </c>
      <c r="AG163" s="65"/>
      <c r="AH163" s="65"/>
      <c r="AI163" s="65"/>
      <c r="AJ163" s="65"/>
    </row>
    <row r="164" spans="1:36" s="6" customFormat="1" ht="72.5">
      <c r="A164" s="92">
        <v>5163</v>
      </c>
      <c r="B164" s="1016" t="s">
        <v>174</v>
      </c>
      <c r="C164" s="1017" t="s">
        <v>2244</v>
      </c>
      <c r="D164" s="1070" t="s">
        <v>2877</v>
      </c>
      <c r="E164" s="1071" t="s">
        <v>164</v>
      </c>
      <c r="F164" s="1026" t="s">
        <v>10546</v>
      </c>
      <c r="G164" s="1017" t="s">
        <v>4674</v>
      </c>
      <c r="H164" s="1026" t="s">
        <v>10541</v>
      </c>
      <c r="I164" s="1560" t="s">
        <v>2879</v>
      </c>
      <c r="J164" s="1058" t="s">
        <v>10547</v>
      </c>
      <c r="K164" s="1016" t="s">
        <v>10548</v>
      </c>
      <c r="L164" s="1017" t="s">
        <v>214</v>
      </c>
      <c r="M164" s="1017" t="s">
        <v>6</v>
      </c>
      <c r="N164" s="1017" t="s">
        <v>10549</v>
      </c>
      <c r="O164" s="1017" t="s">
        <v>10550</v>
      </c>
      <c r="P164" s="1072">
        <v>43.764499999999998</v>
      </c>
      <c r="Q164" s="1072">
        <v>-79.739000000000004</v>
      </c>
      <c r="R164" s="1074">
        <v>560</v>
      </c>
      <c r="S164" s="1075"/>
      <c r="T164" s="1017"/>
      <c r="U164" s="1017" t="s">
        <v>2882</v>
      </c>
      <c r="V164" s="1017" t="s">
        <v>2879</v>
      </c>
      <c r="W164" s="1017" t="s">
        <v>886</v>
      </c>
      <c r="X164" s="1017" t="s">
        <v>436</v>
      </c>
      <c r="Y164" s="1017" t="s">
        <v>5</v>
      </c>
      <c r="Z164" s="1017" t="s">
        <v>7932</v>
      </c>
      <c r="AA164" s="1077">
        <v>46057</v>
      </c>
      <c r="AB164" s="1076" t="s">
        <v>10551</v>
      </c>
      <c r="AC164" s="1017"/>
      <c r="AD164" s="1017" t="s">
        <v>2884</v>
      </c>
      <c r="AE164" s="1188"/>
      <c r="AF164" s="1100">
        <f t="shared" si="5"/>
        <v>30</v>
      </c>
      <c r="AG164" s="65"/>
      <c r="AH164" s="65">
        <f>IF(LEN(TRIM(AF164))=0,0,LEN(TRIM(AF164))-LEN(SUBSTITUTE(AF164," ",""))+1)</f>
        <v>1</v>
      </c>
      <c r="AI164" s="65"/>
      <c r="AJ164" s="65"/>
    </row>
    <row r="165" spans="1:36" ht="112" customHeight="1">
      <c r="A165" s="92">
        <v>5164</v>
      </c>
      <c r="B165" s="47" t="s">
        <v>198</v>
      </c>
      <c r="C165" s="65" t="s">
        <v>2244</v>
      </c>
      <c r="D165" s="65" t="s">
        <v>2886</v>
      </c>
      <c r="E165" s="47" t="s">
        <v>164</v>
      </c>
      <c r="F165" s="65" t="s">
        <v>2886</v>
      </c>
      <c r="G165" s="65" t="s">
        <v>2270</v>
      </c>
      <c r="H165" s="65" t="s">
        <v>2271</v>
      </c>
      <c r="I165" s="1067" t="s">
        <v>2887</v>
      </c>
      <c r="J165" s="65" t="s">
        <v>2888</v>
      </c>
      <c r="K165" s="47" t="s">
        <v>1845</v>
      </c>
      <c r="L165" s="65" t="s">
        <v>808</v>
      </c>
      <c r="M165" s="65" t="s">
        <v>5</v>
      </c>
      <c r="N165" s="65">
        <v>13760</v>
      </c>
      <c r="O165" s="65" t="s">
        <v>2889</v>
      </c>
      <c r="P165" s="151">
        <v>42.09</v>
      </c>
      <c r="Q165" s="1575">
        <v>-76.040000000000006</v>
      </c>
      <c r="R165" s="126" t="s">
        <v>8701</v>
      </c>
      <c r="S165" s="335">
        <v>32</v>
      </c>
      <c r="T165" s="65" t="s">
        <v>1595</v>
      </c>
      <c r="U165" s="65" t="s">
        <v>2886</v>
      </c>
      <c r="V165" s="100" t="s">
        <v>2887</v>
      </c>
      <c r="W165" s="65" t="s">
        <v>1845</v>
      </c>
      <c r="X165" s="65" t="s">
        <v>808</v>
      </c>
      <c r="Y165" s="65" t="s">
        <v>5</v>
      </c>
      <c r="Z165" s="65" t="s">
        <v>647</v>
      </c>
      <c r="AA165" s="119">
        <v>44777</v>
      </c>
      <c r="AB165" s="65" t="s">
        <v>2890</v>
      </c>
      <c r="AC165" s="65" t="s">
        <v>1587</v>
      </c>
      <c r="AD165" s="305" t="s">
        <v>2891</v>
      </c>
      <c r="AE165" s="213" t="s">
        <v>2892</v>
      </c>
      <c r="AF165" s="410">
        <f t="shared" si="5"/>
        <v>21</v>
      </c>
      <c r="AG165" s="65"/>
      <c r="AH165" s="65"/>
      <c r="AI165" s="65"/>
      <c r="AJ165" s="65"/>
    </row>
    <row r="166" spans="1:36" ht="88" customHeight="1">
      <c r="A166" s="92">
        <v>5165</v>
      </c>
      <c r="B166" s="1016" t="s">
        <v>174</v>
      </c>
      <c r="C166" s="1017" t="s">
        <v>2244</v>
      </c>
      <c r="D166" s="1017" t="s">
        <v>10135</v>
      </c>
      <c r="E166" s="1016"/>
      <c r="F166" s="1017" t="s">
        <v>10135</v>
      </c>
      <c r="G166" s="1017" t="s">
        <v>4674</v>
      </c>
      <c r="H166" s="1017" t="s">
        <v>2271</v>
      </c>
      <c r="I166" s="1277" t="s">
        <v>10136</v>
      </c>
      <c r="J166" s="1017" t="s">
        <v>10137</v>
      </c>
      <c r="K166" s="1016" t="s">
        <v>452</v>
      </c>
      <c r="L166" s="1017" t="s">
        <v>720</v>
      </c>
      <c r="M166" s="1017" t="s">
        <v>5</v>
      </c>
      <c r="N166" s="1017">
        <v>35188</v>
      </c>
      <c r="O166" s="1017"/>
      <c r="P166" s="1281">
        <v>33.198210000000003</v>
      </c>
      <c r="Q166" s="1072">
        <v>-87.182329999999993</v>
      </c>
      <c r="R166" s="1281"/>
      <c r="S166" s="1235"/>
      <c r="T166" s="1142"/>
      <c r="U166" s="1063" t="s">
        <v>10135</v>
      </c>
      <c r="V166" s="1076" t="s">
        <v>10136</v>
      </c>
      <c r="W166" s="1017" t="s">
        <v>2532</v>
      </c>
      <c r="X166" s="1017" t="s">
        <v>720</v>
      </c>
      <c r="Y166" s="1017" t="s">
        <v>5</v>
      </c>
      <c r="Z166" s="1017" t="s">
        <v>6355</v>
      </c>
      <c r="AA166" s="1077">
        <v>45922</v>
      </c>
      <c r="AB166" s="1278" t="s">
        <v>10136</v>
      </c>
      <c r="AC166" s="1017"/>
      <c r="AD166" s="1017" t="s">
        <v>10138</v>
      </c>
      <c r="AE166" s="1078"/>
      <c r="AF166" s="1017">
        <f t="shared" si="5"/>
        <v>31</v>
      </c>
      <c r="AG166" s="1017"/>
      <c r="AH166" s="1017"/>
      <c r="AI166" s="1017"/>
      <c r="AJ166" s="1017"/>
    </row>
    <row r="167" spans="1:36" ht="75" customHeight="1">
      <c r="A167" s="92">
        <v>5166</v>
      </c>
      <c r="B167" s="1016" t="s">
        <v>392</v>
      </c>
      <c r="C167" s="1017" t="s">
        <v>2244</v>
      </c>
      <c r="D167" s="1017" t="s">
        <v>1948</v>
      </c>
      <c r="E167" s="1016" t="s">
        <v>164</v>
      </c>
      <c r="F167" s="1017" t="s">
        <v>1949</v>
      </c>
      <c r="G167" s="1017" t="s">
        <v>2270</v>
      </c>
      <c r="H167" s="1017" t="s">
        <v>2271</v>
      </c>
      <c r="I167" s="1017" t="s">
        <v>1951</v>
      </c>
      <c r="J167" s="1017" t="s">
        <v>1952</v>
      </c>
      <c r="K167" s="1016" t="s">
        <v>1178</v>
      </c>
      <c r="L167" s="1017" t="s">
        <v>308</v>
      </c>
      <c r="M167" s="1017" t="s">
        <v>5</v>
      </c>
      <c r="N167" s="1017">
        <v>37040</v>
      </c>
      <c r="O167" s="1017"/>
      <c r="P167" s="1072">
        <v>36.587270686140997</v>
      </c>
      <c r="Q167" s="1072">
        <v>-87.260910730624602</v>
      </c>
      <c r="R167" s="1329" t="s">
        <v>8767</v>
      </c>
      <c r="S167" s="1329">
        <v>2</v>
      </c>
      <c r="T167" s="1330" t="s">
        <v>2671</v>
      </c>
      <c r="U167" s="1017" t="s">
        <v>1948</v>
      </c>
      <c r="V167" s="1017" t="s">
        <v>1951</v>
      </c>
      <c r="W167" s="1017" t="s">
        <v>1953</v>
      </c>
      <c r="X167" s="1017" t="s">
        <v>755</v>
      </c>
      <c r="Y167" s="1017" t="s">
        <v>5</v>
      </c>
      <c r="Z167" s="1017" t="s">
        <v>8379</v>
      </c>
      <c r="AA167" s="1077" t="s">
        <v>10528</v>
      </c>
      <c r="AB167" s="1077" t="s">
        <v>2893</v>
      </c>
      <c r="AC167" s="1017" t="s">
        <v>10526</v>
      </c>
      <c r="AD167" s="1192" t="s">
        <v>2894</v>
      </c>
      <c r="AE167" s="1017" t="s">
        <v>1955</v>
      </c>
      <c r="AF167" s="1017">
        <f t="shared" si="5"/>
        <v>26</v>
      </c>
      <c r="AG167" s="65"/>
      <c r="AH167" s="65"/>
      <c r="AI167" s="65"/>
      <c r="AJ167" s="65"/>
    </row>
    <row r="168" spans="1:36" ht="66" customHeight="1">
      <c r="A168" s="92">
        <v>5167</v>
      </c>
      <c r="B168" s="1016" t="s">
        <v>392</v>
      </c>
      <c r="C168" s="1017" t="s">
        <v>2244</v>
      </c>
      <c r="D168" s="1017" t="s">
        <v>1948</v>
      </c>
      <c r="E168" s="1016" t="s">
        <v>164</v>
      </c>
      <c r="F168" s="1017" t="s">
        <v>1949</v>
      </c>
      <c r="G168" s="1017" t="s">
        <v>2270</v>
      </c>
      <c r="H168" s="1017" t="s">
        <v>2314</v>
      </c>
      <c r="I168" s="1227" t="s">
        <v>1951</v>
      </c>
      <c r="J168" s="1017" t="s">
        <v>1952</v>
      </c>
      <c r="K168" s="1016" t="s">
        <v>1178</v>
      </c>
      <c r="L168" s="1017" t="s">
        <v>308</v>
      </c>
      <c r="M168" s="1017" t="s">
        <v>5</v>
      </c>
      <c r="N168" s="1017">
        <v>37040</v>
      </c>
      <c r="O168" s="1017"/>
      <c r="P168" s="1072">
        <v>36.587270686140997</v>
      </c>
      <c r="Q168" s="1072">
        <v>-87.260910730624602</v>
      </c>
      <c r="R168" s="1139" t="s">
        <v>8768</v>
      </c>
      <c r="S168" s="1139">
        <v>2</v>
      </c>
      <c r="T168" s="1331" t="s">
        <v>2671</v>
      </c>
      <c r="U168" s="1017" t="s">
        <v>1948</v>
      </c>
      <c r="V168" s="1017" t="s">
        <v>1951</v>
      </c>
      <c r="W168" s="1017" t="s">
        <v>1953</v>
      </c>
      <c r="X168" s="1017" t="s">
        <v>755</v>
      </c>
      <c r="Y168" s="1017" t="s">
        <v>5</v>
      </c>
      <c r="Z168" s="1017" t="s">
        <v>8379</v>
      </c>
      <c r="AA168" s="1077" t="s">
        <v>10528</v>
      </c>
      <c r="AB168" s="1332" t="s">
        <v>2895</v>
      </c>
      <c r="AC168" s="1333" t="s">
        <v>10527</v>
      </c>
      <c r="AD168" s="1017" t="s">
        <v>2894</v>
      </c>
      <c r="AE168" s="1017" t="s">
        <v>1955</v>
      </c>
      <c r="AF168" s="1017">
        <f t="shared" si="5"/>
        <v>26</v>
      </c>
      <c r="AG168" s="65"/>
      <c r="AH168" s="65"/>
      <c r="AI168" s="65"/>
      <c r="AJ168" s="65"/>
    </row>
    <row r="169" spans="1:36" s="6" customFormat="1" ht="72.5">
      <c r="A169" s="92">
        <v>5168</v>
      </c>
      <c r="B169" s="1016" t="s">
        <v>174</v>
      </c>
      <c r="C169" s="1017" t="s">
        <v>2244</v>
      </c>
      <c r="D169" s="1476" t="s">
        <v>10854</v>
      </c>
      <c r="E169" s="1071" t="s">
        <v>164</v>
      </c>
      <c r="F169" s="1480" t="s">
        <v>10855</v>
      </c>
      <c r="G169" s="1017" t="s">
        <v>10759</v>
      </c>
      <c r="H169" s="1017" t="s">
        <v>10760</v>
      </c>
      <c r="I169" s="1481" t="s">
        <v>10856</v>
      </c>
      <c r="J169" s="1058" t="s">
        <v>10857</v>
      </c>
      <c r="K169" s="1016" t="s">
        <v>10858</v>
      </c>
      <c r="L169" s="1017" t="s">
        <v>3027</v>
      </c>
      <c r="M169" s="1017" t="s">
        <v>5</v>
      </c>
      <c r="N169" s="1144" t="s">
        <v>10859</v>
      </c>
      <c r="O169" s="1326" t="s">
        <v>10860</v>
      </c>
      <c r="P169" s="1072">
        <v>43.3767</v>
      </c>
      <c r="Q169" s="1072">
        <v>-72.337299999999999</v>
      </c>
      <c r="R169" s="1074">
        <v>62</v>
      </c>
      <c r="S169" s="1136"/>
      <c r="T169" s="1146"/>
      <c r="U169" s="1598" t="s">
        <v>10861</v>
      </c>
      <c r="V169" s="1188" t="s">
        <v>4337</v>
      </c>
      <c r="W169" s="1017" t="s">
        <v>10862</v>
      </c>
      <c r="X169" s="1017" t="s">
        <v>1418</v>
      </c>
      <c r="Y169" s="1017" t="s">
        <v>5</v>
      </c>
      <c r="Z169" s="1017" t="s">
        <v>7932</v>
      </c>
      <c r="AA169" s="1077">
        <v>46064</v>
      </c>
      <c r="AB169" s="1429" t="s">
        <v>10863</v>
      </c>
      <c r="AC169" s="1017"/>
      <c r="AD169" s="1480" t="s">
        <v>10864</v>
      </c>
      <c r="AE169" s="1078"/>
      <c r="AF169" s="1100">
        <f t="shared" si="5"/>
        <v>29</v>
      </c>
      <c r="AG169" s="1326"/>
      <c r="AH169" s="1326"/>
      <c r="AI169" s="1326"/>
      <c r="AJ169" s="1017"/>
    </row>
    <row r="170" spans="1:36" s="413" customFormat="1" ht="86.25" customHeight="1">
      <c r="A170" s="92">
        <v>5169</v>
      </c>
      <c r="B170" s="1016" t="s">
        <v>174</v>
      </c>
      <c r="C170" s="1017" t="s">
        <v>2244</v>
      </c>
      <c r="D170" s="1017" t="s">
        <v>10139</v>
      </c>
      <c r="E170" s="1016"/>
      <c r="F170" s="1017" t="s">
        <v>10139</v>
      </c>
      <c r="G170" s="1017" t="s">
        <v>4674</v>
      </c>
      <c r="H170" s="1017" t="s">
        <v>2271</v>
      </c>
      <c r="I170" s="1076" t="s">
        <v>10140</v>
      </c>
      <c r="J170" s="1017"/>
      <c r="K170" s="1016" t="s">
        <v>10141</v>
      </c>
      <c r="L170" s="1017" t="s">
        <v>723</v>
      </c>
      <c r="M170" s="1017" t="s">
        <v>5</v>
      </c>
      <c r="N170" s="1017"/>
      <c r="O170" s="1017" t="s">
        <v>10142</v>
      </c>
      <c r="P170" s="1281"/>
      <c r="Q170" s="1072"/>
      <c r="R170" s="1281"/>
      <c r="S170" s="1235"/>
      <c r="T170" s="1142"/>
      <c r="U170" s="1063" t="s">
        <v>10139</v>
      </c>
      <c r="V170" s="1076" t="s">
        <v>10140</v>
      </c>
      <c r="W170" s="1017" t="s">
        <v>10143</v>
      </c>
      <c r="X170" s="1017" t="s">
        <v>723</v>
      </c>
      <c r="Y170" s="1017" t="s">
        <v>5</v>
      </c>
      <c r="Z170" s="1017" t="s">
        <v>6355</v>
      </c>
      <c r="AA170" s="1077">
        <v>45923</v>
      </c>
      <c r="AB170" s="1278" t="s">
        <v>10140</v>
      </c>
      <c r="AC170" s="1017"/>
      <c r="AD170" s="1017" t="s">
        <v>10144</v>
      </c>
      <c r="AE170" s="1017"/>
      <c r="AF170" s="1017">
        <f t="shared" si="5"/>
        <v>30</v>
      </c>
      <c r="AG170" s="1017"/>
      <c r="AH170" s="1017"/>
      <c r="AI170" s="1017"/>
      <c r="AJ170" s="1017"/>
    </row>
    <row r="171" spans="1:36" s="6" customFormat="1" ht="145" customHeight="1">
      <c r="A171" s="92">
        <v>5170</v>
      </c>
      <c r="B171" s="1016" t="s">
        <v>174</v>
      </c>
      <c r="C171" s="1017" t="s">
        <v>2244</v>
      </c>
      <c r="D171" s="1070" t="s">
        <v>10865</v>
      </c>
      <c r="E171" s="1071" t="s">
        <v>164</v>
      </c>
      <c r="F171" s="1026" t="s">
        <v>10866</v>
      </c>
      <c r="G171" s="1017" t="s">
        <v>10759</v>
      </c>
      <c r="H171" s="1017" t="s">
        <v>10760</v>
      </c>
      <c r="I171" s="1430" t="s">
        <v>10867</v>
      </c>
      <c r="J171" s="1017" t="s">
        <v>10868</v>
      </c>
      <c r="K171" s="1016" t="s">
        <v>10869</v>
      </c>
      <c r="L171" s="1017" t="s">
        <v>487</v>
      </c>
      <c r="M171" s="1017" t="s">
        <v>5</v>
      </c>
      <c r="N171" s="1144" t="s">
        <v>10870</v>
      </c>
      <c r="O171" s="1017" t="s">
        <v>10871</v>
      </c>
      <c r="P171" s="1072">
        <v>40.076099999999997</v>
      </c>
      <c r="Q171" s="1072">
        <v>93.612300000000005</v>
      </c>
      <c r="R171" s="1074">
        <v>200</v>
      </c>
      <c r="S171" s="1136"/>
      <c r="T171" s="1146"/>
      <c r="U171" s="1026" t="s">
        <v>10872</v>
      </c>
      <c r="V171" s="1188" t="s">
        <v>10867</v>
      </c>
      <c r="W171" s="1017" t="s">
        <v>10873</v>
      </c>
      <c r="X171" s="1017" t="s">
        <v>987</v>
      </c>
      <c r="Y171" s="1017" t="s">
        <v>5</v>
      </c>
      <c r="Z171" s="1017" t="s">
        <v>7932</v>
      </c>
      <c r="AA171" s="1077">
        <v>46064</v>
      </c>
      <c r="AB171" s="1429" t="s">
        <v>10874</v>
      </c>
      <c r="AC171" s="1017"/>
      <c r="AD171" s="1026" t="s">
        <v>10875</v>
      </c>
      <c r="AE171" s="1078"/>
      <c r="AF171" s="1472">
        <f t="shared" si="5"/>
        <v>21</v>
      </c>
      <c r="AG171" s="1017"/>
      <c r="AH171" s="1017"/>
      <c r="AI171" s="1017"/>
      <c r="AJ171" s="1017"/>
    </row>
    <row r="172" spans="1:36" ht="58">
      <c r="A172" s="92">
        <v>5171</v>
      </c>
      <c r="B172" s="1016" t="s">
        <v>174</v>
      </c>
      <c r="C172" s="1017" t="s">
        <v>2244</v>
      </c>
      <c r="D172" s="1070" t="s">
        <v>10865</v>
      </c>
      <c r="E172" s="1071" t="s">
        <v>164</v>
      </c>
      <c r="F172" s="1026" t="s">
        <v>10876</v>
      </c>
      <c r="G172" s="1017" t="s">
        <v>10759</v>
      </c>
      <c r="H172" s="1017" t="s">
        <v>10760</v>
      </c>
      <c r="I172" s="1481" t="s">
        <v>10867</v>
      </c>
      <c r="J172" s="1017" t="s">
        <v>10877</v>
      </c>
      <c r="K172" s="1016" t="s">
        <v>10878</v>
      </c>
      <c r="L172" s="1017" t="s">
        <v>308</v>
      </c>
      <c r="M172" s="1017" t="s">
        <v>5</v>
      </c>
      <c r="N172" s="1144" t="s">
        <v>10879</v>
      </c>
      <c r="O172" s="1017" t="s">
        <v>10880</v>
      </c>
      <c r="P172" s="1072">
        <v>35.2423</v>
      </c>
      <c r="Q172" s="1072">
        <v>87.334699999999998</v>
      </c>
      <c r="R172" s="1074">
        <v>300</v>
      </c>
      <c r="S172" s="1136"/>
      <c r="T172" s="1146"/>
      <c r="U172" s="1026" t="s">
        <v>10872</v>
      </c>
      <c r="V172" s="1188" t="s">
        <v>10867</v>
      </c>
      <c r="W172" s="1017" t="s">
        <v>10873</v>
      </c>
      <c r="X172" s="1017" t="s">
        <v>987</v>
      </c>
      <c r="Y172" s="1017" t="s">
        <v>5</v>
      </c>
      <c r="Z172" s="1017" t="s">
        <v>7932</v>
      </c>
      <c r="AA172" s="1077">
        <v>46064</v>
      </c>
      <c r="AB172" s="1429" t="s">
        <v>10874</v>
      </c>
      <c r="AC172" s="1017"/>
      <c r="AD172" s="1026" t="s">
        <v>10875</v>
      </c>
      <c r="AE172" s="1078"/>
      <c r="AF172" s="1017">
        <f t="shared" si="5"/>
        <v>21</v>
      </c>
      <c r="AG172" s="1017"/>
      <c r="AH172" s="1017"/>
      <c r="AI172" s="1017"/>
      <c r="AJ172" s="1017"/>
    </row>
    <row r="173" spans="1:36" ht="88" customHeight="1">
      <c r="A173" s="92">
        <v>5172</v>
      </c>
      <c r="B173" s="1016" t="s">
        <v>161</v>
      </c>
      <c r="C173" s="1016" t="s">
        <v>2244</v>
      </c>
      <c r="D173" s="1017" t="s">
        <v>6477</v>
      </c>
      <c r="E173" s="1016" t="s">
        <v>176</v>
      </c>
      <c r="F173" s="1017" t="s">
        <v>6477</v>
      </c>
      <c r="G173" s="1017" t="s">
        <v>2031</v>
      </c>
      <c r="H173" s="1016" t="s">
        <v>2314</v>
      </c>
      <c r="I173" s="1277" t="s">
        <v>6478</v>
      </c>
      <c r="J173" s="1017" t="s">
        <v>6479</v>
      </c>
      <c r="K173" s="1017" t="s">
        <v>3404</v>
      </c>
      <c r="L173" s="1016" t="s">
        <v>3405</v>
      </c>
      <c r="M173" s="1016" t="s">
        <v>5</v>
      </c>
      <c r="N173" s="1016">
        <v>97206</v>
      </c>
      <c r="O173" s="1016"/>
      <c r="P173" s="1060">
        <v>45.455615057736097</v>
      </c>
      <c r="Q173" s="1060">
        <v>-122.587655957672</v>
      </c>
      <c r="R173" s="1080">
        <v>10</v>
      </c>
      <c r="S173" s="1080"/>
      <c r="T173" s="1017"/>
      <c r="U173" s="1017" t="s">
        <v>6477</v>
      </c>
      <c r="V173" s="1017" t="s">
        <v>6478</v>
      </c>
      <c r="W173" s="1017" t="s">
        <v>3404</v>
      </c>
      <c r="X173" s="1016" t="s">
        <v>3405</v>
      </c>
      <c r="Y173" s="1016" t="s">
        <v>5</v>
      </c>
      <c r="Z173" s="1016" t="s">
        <v>9201</v>
      </c>
      <c r="AA173" s="1025" t="s">
        <v>9868</v>
      </c>
      <c r="AB173" s="1081" t="s">
        <v>6478</v>
      </c>
      <c r="AC173" s="1017"/>
      <c r="AD173" s="1018" t="s">
        <v>8054</v>
      </c>
      <c r="AE173" s="1083"/>
      <c r="AF173" s="1083">
        <f t="shared" si="5"/>
        <v>20</v>
      </c>
      <c r="AG173" s="1017"/>
      <c r="AH173" s="1017"/>
      <c r="AI173" s="1017"/>
      <c r="AJ173" s="1017"/>
    </row>
    <row r="174" spans="1:36" ht="51.75" customHeight="1">
      <c r="A174" s="92">
        <v>5173</v>
      </c>
      <c r="B174" s="47" t="s">
        <v>174</v>
      </c>
      <c r="C174" s="65" t="s">
        <v>2244</v>
      </c>
      <c r="D174" s="65" t="s">
        <v>2896</v>
      </c>
      <c r="E174" s="47" t="s">
        <v>164</v>
      </c>
      <c r="F174" s="65" t="s">
        <v>2897</v>
      </c>
      <c r="G174" s="65" t="s">
        <v>2247</v>
      </c>
      <c r="H174" s="65" t="s">
        <v>2248</v>
      </c>
      <c r="I174" s="367" t="s">
        <v>2898</v>
      </c>
      <c r="J174" s="65" t="s">
        <v>2899</v>
      </c>
      <c r="K174" s="47" t="s">
        <v>2897</v>
      </c>
      <c r="L174" s="65" t="s">
        <v>836</v>
      </c>
      <c r="M174" s="65" t="s">
        <v>5</v>
      </c>
      <c r="N174" s="65">
        <v>62640</v>
      </c>
      <c r="O174" s="65" t="s">
        <v>2900</v>
      </c>
      <c r="P174" s="151">
        <v>39.451264668396099</v>
      </c>
      <c r="Q174" s="151">
        <v>-89.777437089088195</v>
      </c>
      <c r="R174" s="336"/>
      <c r="S174" s="334"/>
      <c r="T174" s="278"/>
      <c r="U174" s="65" t="s">
        <v>2896</v>
      </c>
      <c r="V174" s="65" t="s">
        <v>2901</v>
      </c>
      <c r="W174" s="65" t="s">
        <v>1971</v>
      </c>
      <c r="X174" s="65" t="s">
        <v>2902</v>
      </c>
      <c r="Y174" s="65" t="s">
        <v>311</v>
      </c>
      <c r="Z174" s="65" t="s">
        <v>172</v>
      </c>
      <c r="AA174" s="119">
        <v>44443</v>
      </c>
      <c r="AB174" s="119"/>
      <c r="AC174" s="65"/>
      <c r="AD174" s="304" t="s">
        <v>2903</v>
      </c>
      <c r="AE174" s="65"/>
      <c r="AF174" s="65">
        <f t="shared" si="5"/>
        <v>30</v>
      </c>
      <c r="AG174" s="65"/>
      <c r="AH174" s="65"/>
      <c r="AI174" s="65"/>
      <c r="AJ174" s="65"/>
    </row>
    <row r="175" spans="1:36" ht="48.75" customHeight="1">
      <c r="A175" s="92">
        <v>5174</v>
      </c>
      <c r="B175" s="108" t="s">
        <v>174</v>
      </c>
      <c r="C175" s="98" t="s">
        <v>2244</v>
      </c>
      <c r="D175" s="65" t="s">
        <v>2896</v>
      </c>
      <c r="E175" s="47" t="s">
        <v>164</v>
      </c>
      <c r="F175" s="65" t="s">
        <v>2904</v>
      </c>
      <c r="G175" s="98" t="s">
        <v>2247</v>
      </c>
      <c r="H175" s="98" t="s">
        <v>2248</v>
      </c>
      <c r="I175" s="65" t="s">
        <v>2898</v>
      </c>
      <c r="J175" s="65" t="s">
        <v>2905</v>
      </c>
      <c r="K175" s="47" t="s">
        <v>2904</v>
      </c>
      <c r="L175" s="65" t="s">
        <v>2003</v>
      </c>
      <c r="M175" s="65" t="s">
        <v>5</v>
      </c>
      <c r="N175" s="65">
        <v>66801</v>
      </c>
      <c r="O175" s="65" t="s">
        <v>2906</v>
      </c>
      <c r="P175" s="151">
        <v>38.400170976908598</v>
      </c>
      <c r="Q175" s="151">
        <v>-96.155013802613695</v>
      </c>
      <c r="R175" s="336"/>
      <c r="S175" s="334"/>
      <c r="T175" s="278"/>
      <c r="U175" s="65" t="s">
        <v>2896</v>
      </c>
      <c r="V175" s="65" t="s">
        <v>2901</v>
      </c>
      <c r="W175" s="65" t="s">
        <v>1971</v>
      </c>
      <c r="X175" s="65" t="s">
        <v>2902</v>
      </c>
      <c r="Y175" s="65" t="s">
        <v>311</v>
      </c>
      <c r="Z175" s="98" t="s">
        <v>172</v>
      </c>
      <c r="AA175" s="1600">
        <v>44443</v>
      </c>
      <c r="AB175" s="119"/>
      <c r="AC175" s="65"/>
      <c r="AD175" s="305" t="s">
        <v>2903</v>
      </c>
      <c r="AE175" s="213" t="s">
        <v>2898</v>
      </c>
      <c r="AF175" s="98">
        <f t="shared" si="5"/>
        <v>30</v>
      </c>
      <c r="AG175" s="65"/>
      <c r="AH175" s="65"/>
      <c r="AI175" s="65"/>
      <c r="AJ175" s="65"/>
    </row>
    <row r="176" spans="1:36" ht="40.5" customHeight="1">
      <c r="A176" s="92">
        <v>5175</v>
      </c>
      <c r="B176" s="47" t="s">
        <v>174</v>
      </c>
      <c r="C176" s="98" t="s">
        <v>2244</v>
      </c>
      <c r="D176" s="65" t="s">
        <v>2896</v>
      </c>
      <c r="E176" s="47" t="s">
        <v>164</v>
      </c>
      <c r="F176" s="65" t="s">
        <v>2907</v>
      </c>
      <c r="G176" s="98" t="s">
        <v>2247</v>
      </c>
      <c r="H176" s="65" t="s">
        <v>2248</v>
      </c>
      <c r="I176" s="65" t="s">
        <v>2898</v>
      </c>
      <c r="J176" s="65" t="s">
        <v>2908</v>
      </c>
      <c r="K176" s="47" t="s">
        <v>2907</v>
      </c>
      <c r="L176" s="65" t="s">
        <v>842</v>
      </c>
      <c r="M176" s="65" t="s">
        <v>5</v>
      </c>
      <c r="N176" s="65">
        <v>30906</v>
      </c>
      <c r="O176" s="65" t="s">
        <v>2909</v>
      </c>
      <c r="P176" s="151">
        <v>33.435726299474602</v>
      </c>
      <c r="Q176" s="151">
        <v>-82.000986387414699</v>
      </c>
      <c r="R176" s="336"/>
      <c r="S176" s="334"/>
      <c r="T176" s="278"/>
      <c r="U176" s="65" t="s">
        <v>2896</v>
      </c>
      <c r="V176" s="65" t="s">
        <v>2901</v>
      </c>
      <c r="W176" s="65" t="s">
        <v>1971</v>
      </c>
      <c r="X176" s="65" t="s">
        <v>2902</v>
      </c>
      <c r="Y176" s="65" t="s">
        <v>311</v>
      </c>
      <c r="Z176" s="65" t="s">
        <v>172</v>
      </c>
      <c r="AA176" s="119">
        <v>44443</v>
      </c>
      <c r="AB176" s="119"/>
      <c r="AC176" s="65"/>
      <c r="AD176" s="304" t="s">
        <v>2903</v>
      </c>
      <c r="AE176" s="213" t="s">
        <v>2898</v>
      </c>
      <c r="AF176" s="1606">
        <f t="shared" si="5"/>
        <v>30</v>
      </c>
      <c r="AG176" s="65"/>
      <c r="AH176" s="65"/>
      <c r="AI176" s="65"/>
      <c r="AJ176" s="65"/>
    </row>
    <row r="177" spans="1:36" ht="42" customHeight="1">
      <c r="A177" s="92">
        <v>5176</v>
      </c>
      <c r="B177" s="47" t="s">
        <v>174</v>
      </c>
      <c r="C177" s="98" t="s">
        <v>2244</v>
      </c>
      <c r="D177" s="65" t="s">
        <v>2896</v>
      </c>
      <c r="E177" s="47" t="s">
        <v>164</v>
      </c>
      <c r="F177" s="65" t="s">
        <v>2910</v>
      </c>
      <c r="G177" s="98" t="s">
        <v>2247</v>
      </c>
      <c r="H177" s="65" t="s">
        <v>2248</v>
      </c>
      <c r="I177" s="65" t="s">
        <v>2898</v>
      </c>
      <c r="J177" s="65" t="s">
        <v>2911</v>
      </c>
      <c r="K177" s="47" t="s">
        <v>2910</v>
      </c>
      <c r="L177" s="65" t="s">
        <v>804</v>
      </c>
      <c r="M177" s="65" t="s">
        <v>5</v>
      </c>
      <c r="N177" s="65">
        <v>46516</v>
      </c>
      <c r="O177" s="65" t="s">
        <v>2909</v>
      </c>
      <c r="P177" s="151">
        <v>41.6875897972796</v>
      </c>
      <c r="Q177" s="151">
        <v>-85.918635402507306</v>
      </c>
      <c r="R177" s="336"/>
      <c r="S177" s="334"/>
      <c r="T177" s="278"/>
      <c r="U177" s="65" t="s">
        <v>2896</v>
      </c>
      <c r="V177" s="65" t="s">
        <v>2901</v>
      </c>
      <c r="W177" s="65" t="s">
        <v>1971</v>
      </c>
      <c r="X177" s="65" t="s">
        <v>2902</v>
      </c>
      <c r="Y177" s="65" t="s">
        <v>311</v>
      </c>
      <c r="Z177" s="65" t="s">
        <v>172</v>
      </c>
      <c r="AA177" s="119">
        <v>44443</v>
      </c>
      <c r="AB177" s="119"/>
      <c r="AC177" s="65"/>
      <c r="AD177" s="305" t="s">
        <v>2903</v>
      </c>
      <c r="AE177" s="213" t="s">
        <v>2898</v>
      </c>
      <c r="AF177" s="410">
        <f t="shared" si="5"/>
        <v>30</v>
      </c>
      <c r="AG177" s="65"/>
      <c r="AH177" s="65"/>
      <c r="AI177" s="65"/>
      <c r="AJ177" s="65"/>
    </row>
    <row r="178" spans="1:36" ht="66" customHeight="1">
      <c r="A178" s="92">
        <v>5177</v>
      </c>
      <c r="B178" s="1016" t="s">
        <v>174</v>
      </c>
      <c r="C178" s="1166" t="s">
        <v>2244</v>
      </c>
      <c r="D178" s="1070" t="s">
        <v>10881</v>
      </c>
      <c r="E178" s="1071" t="s">
        <v>164</v>
      </c>
      <c r="F178" s="1026" t="s">
        <v>10882</v>
      </c>
      <c r="G178" s="1166" t="s">
        <v>10759</v>
      </c>
      <c r="H178" s="1017" t="s">
        <v>10760</v>
      </c>
      <c r="I178" s="1430" t="s">
        <v>10883</v>
      </c>
      <c r="J178" s="1017" t="s">
        <v>10884</v>
      </c>
      <c r="K178" s="1016" t="s">
        <v>6602</v>
      </c>
      <c r="L178" s="1017" t="s">
        <v>808</v>
      </c>
      <c r="M178" s="1017" t="s">
        <v>5</v>
      </c>
      <c r="N178" s="1144" t="s">
        <v>10885</v>
      </c>
      <c r="O178" s="1017" t="s">
        <v>10886</v>
      </c>
      <c r="P178" s="1072">
        <v>42.927399999999999</v>
      </c>
      <c r="Q178" s="1072">
        <v>78.583399999999997</v>
      </c>
      <c r="R178" s="1074">
        <v>150</v>
      </c>
      <c r="S178" s="1136"/>
      <c r="T178" s="1146"/>
      <c r="U178" s="1026" t="s">
        <v>10887</v>
      </c>
      <c r="V178" s="1188" t="s">
        <v>10888</v>
      </c>
      <c r="W178" s="1058" t="s">
        <v>10889</v>
      </c>
      <c r="X178" s="1017"/>
      <c r="Y178" s="1017" t="s">
        <v>2057</v>
      </c>
      <c r="Z178" s="1017" t="s">
        <v>7932</v>
      </c>
      <c r="AA178" s="1077">
        <v>46064</v>
      </c>
      <c r="AB178" s="1429" t="s">
        <v>10890</v>
      </c>
      <c r="AC178" s="1017"/>
      <c r="AD178" s="1026" t="s">
        <v>10891</v>
      </c>
      <c r="AE178" s="1078"/>
      <c r="AF178" s="1017">
        <f t="shared" si="5"/>
        <v>27</v>
      </c>
      <c r="AG178" s="1017"/>
      <c r="AH178" s="1017"/>
      <c r="AI178" s="1017"/>
      <c r="AJ178" s="1017"/>
    </row>
    <row r="179" spans="1:36" ht="45" customHeight="1">
      <c r="A179" s="92">
        <v>5178</v>
      </c>
      <c r="B179" s="1016" t="s">
        <v>174</v>
      </c>
      <c r="C179" s="1166" t="s">
        <v>2244</v>
      </c>
      <c r="D179" s="1017" t="s">
        <v>10148</v>
      </c>
      <c r="E179" s="1016"/>
      <c r="F179" s="1017" t="s">
        <v>10148</v>
      </c>
      <c r="G179" s="1166" t="s">
        <v>4674</v>
      </c>
      <c r="H179" s="1017" t="s">
        <v>2271</v>
      </c>
      <c r="I179" s="1076" t="s">
        <v>10145</v>
      </c>
      <c r="J179" s="1017" t="s">
        <v>10146</v>
      </c>
      <c r="K179" s="1016" t="s">
        <v>10147</v>
      </c>
      <c r="L179" s="1017" t="s">
        <v>170</v>
      </c>
      <c r="M179" s="1017" t="s">
        <v>5</v>
      </c>
      <c r="N179" s="1017">
        <v>92831</v>
      </c>
      <c r="O179" s="1017"/>
      <c r="P179" s="1281">
        <v>33.86815</v>
      </c>
      <c r="Q179" s="1072">
        <v>-117.90122</v>
      </c>
      <c r="R179" s="1281"/>
      <c r="S179" s="1235"/>
      <c r="T179" s="1061"/>
      <c r="U179" s="1063" t="s">
        <v>10148</v>
      </c>
      <c r="V179" s="1138" t="s">
        <v>10145</v>
      </c>
      <c r="W179" s="1017" t="s">
        <v>6699</v>
      </c>
      <c r="X179" s="1017" t="s">
        <v>170</v>
      </c>
      <c r="Y179" s="1017" t="s">
        <v>5</v>
      </c>
      <c r="Z179" s="1017" t="s">
        <v>6355</v>
      </c>
      <c r="AA179" s="1077">
        <v>45923</v>
      </c>
      <c r="AB179" s="1077" t="s">
        <v>10149</v>
      </c>
      <c r="AC179" s="1017" t="s">
        <v>10151</v>
      </c>
      <c r="AD179" s="1017" t="s">
        <v>10150</v>
      </c>
      <c r="AE179" s="1017"/>
      <c r="AF179" s="1100">
        <f t="shared" si="5"/>
        <v>27</v>
      </c>
      <c r="AG179" s="1017"/>
      <c r="AH179" s="1017"/>
      <c r="AI179" s="1017"/>
      <c r="AJ179" s="1017"/>
    </row>
    <row r="180" spans="1:36" ht="40" customHeight="1">
      <c r="A180" s="92">
        <v>5179</v>
      </c>
      <c r="B180" s="47" t="s">
        <v>161</v>
      </c>
      <c r="C180" s="65" t="s">
        <v>2244</v>
      </c>
      <c r="D180" s="65" t="s">
        <v>2912</v>
      </c>
      <c r="E180" s="47" t="s">
        <v>164</v>
      </c>
      <c r="F180" s="65" t="s">
        <v>2912</v>
      </c>
      <c r="G180" s="65" t="s">
        <v>2247</v>
      </c>
      <c r="H180" s="65" t="s">
        <v>2248</v>
      </c>
      <c r="I180" s="159" t="s">
        <v>2913</v>
      </c>
      <c r="J180" s="65" t="s">
        <v>2914</v>
      </c>
      <c r="K180" s="47" t="s">
        <v>981</v>
      </c>
      <c r="L180" s="65" t="s">
        <v>740</v>
      </c>
      <c r="M180" s="65" t="s">
        <v>5</v>
      </c>
      <c r="N180" s="163" t="s">
        <v>2915</v>
      </c>
      <c r="O180" s="65" t="s">
        <v>2916</v>
      </c>
      <c r="P180" s="151">
        <v>42.344507147154701</v>
      </c>
      <c r="Q180" s="151">
        <v>-71.031102117183707</v>
      </c>
      <c r="R180" s="126">
        <v>18</v>
      </c>
      <c r="S180" s="334"/>
      <c r="T180" s="65"/>
      <c r="U180" s="65" t="s">
        <v>2912</v>
      </c>
      <c r="V180" s="65" t="s">
        <v>2913</v>
      </c>
      <c r="W180" s="65" t="s">
        <v>981</v>
      </c>
      <c r="X180" s="65" t="s">
        <v>740</v>
      </c>
      <c r="Y180" s="65" t="s">
        <v>5</v>
      </c>
      <c r="Z180" s="65" t="s">
        <v>172</v>
      </c>
      <c r="AA180" s="119">
        <v>44774</v>
      </c>
      <c r="AB180" s="65" t="s">
        <v>2917</v>
      </c>
      <c r="AC180" s="65" t="s">
        <v>2919</v>
      </c>
      <c r="AD180" s="309" t="s">
        <v>2918</v>
      </c>
      <c r="AE180" s="213" t="s">
        <v>2920</v>
      </c>
      <c r="AF180" s="65">
        <f t="shared" si="5"/>
        <v>30</v>
      </c>
      <c r="AG180" s="65"/>
      <c r="AH180" s="65"/>
      <c r="AI180" s="65"/>
      <c r="AJ180" s="65"/>
    </row>
    <row r="181" spans="1:36" ht="64.5" customHeight="1">
      <c r="A181" s="92">
        <v>5180</v>
      </c>
      <c r="B181" s="1028" t="s">
        <v>9759</v>
      </c>
      <c r="C181" s="1029" t="s">
        <v>2244</v>
      </c>
      <c r="D181" s="1203" t="s">
        <v>8339</v>
      </c>
      <c r="E181" s="1223" t="s">
        <v>164</v>
      </c>
      <c r="F181" s="1029" t="s">
        <v>8340</v>
      </c>
      <c r="G181" s="1029" t="s">
        <v>2031</v>
      </c>
      <c r="H181" s="1029" t="s">
        <v>7990</v>
      </c>
      <c r="I181" s="1389" t="s">
        <v>8341</v>
      </c>
      <c r="J181" s="1029" t="s">
        <v>8342</v>
      </c>
      <c r="K181" s="1028" t="s">
        <v>1646</v>
      </c>
      <c r="L181" s="1029" t="s">
        <v>436</v>
      </c>
      <c r="M181" s="1029" t="s">
        <v>5</v>
      </c>
      <c r="N181" s="1029">
        <v>49423</v>
      </c>
      <c r="O181" s="1029"/>
      <c r="P181" s="1236">
        <v>42.753333862300401</v>
      </c>
      <c r="Q181" s="1236">
        <v>-86.108918103903207</v>
      </c>
      <c r="R181" s="1238" t="s">
        <v>8721</v>
      </c>
      <c r="S181" s="1239"/>
      <c r="T181" s="1029"/>
      <c r="U181" s="1029" t="s">
        <v>8343</v>
      </c>
      <c r="V181" s="1389" t="s">
        <v>8341</v>
      </c>
      <c r="W181" s="1029" t="s">
        <v>855</v>
      </c>
      <c r="X181" s="1029" t="s">
        <v>170</v>
      </c>
      <c r="Y181" s="1029" t="s">
        <v>5</v>
      </c>
      <c r="Z181" s="1029" t="s">
        <v>7932</v>
      </c>
      <c r="AA181" s="1240" t="s">
        <v>9975</v>
      </c>
      <c r="AB181" s="1029" t="s">
        <v>9976</v>
      </c>
      <c r="AC181" s="1029"/>
      <c r="AD181" s="1260" t="s">
        <v>8344</v>
      </c>
      <c r="AE181" s="1261"/>
      <c r="AF181" s="1029">
        <f t="shared" si="5"/>
        <v>30</v>
      </c>
      <c r="AG181" s="65"/>
      <c r="AH181" s="65"/>
      <c r="AI181" s="65"/>
      <c r="AJ181" s="65"/>
    </row>
    <row r="182" spans="1:36" s="885" customFormat="1" ht="63" customHeight="1">
      <c r="A182" s="92">
        <v>5181</v>
      </c>
      <c r="B182" s="47" t="s">
        <v>161</v>
      </c>
      <c r="C182" s="65" t="s">
        <v>2244</v>
      </c>
      <c r="D182" s="65" t="s">
        <v>1963</v>
      </c>
      <c r="E182" s="47" t="s">
        <v>176</v>
      </c>
      <c r="F182" s="65" t="s">
        <v>2921</v>
      </c>
      <c r="G182" s="65" t="s">
        <v>2270</v>
      </c>
      <c r="H182" s="65" t="s">
        <v>2271</v>
      </c>
      <c r="I182" s="159" t="s">
        <v>1960</v>
      </c>
      <c r="J182" s="65" t="s">
        <v>2922</v>
      </c>
      <c r="K182" s="47" t="s">
        <v>1403</v>
      </c>
      <c r="L182" s="65" t="s">
        <v>436</v>
      </c>
      <c r="M182" s="65" t="s">
        <v>5</v>
      </c>
      <c r="N182" s="65">
        <v>48103</v>
      </c>
      <c r="O182" s="65" t="s">
        <v>1962</v>
      </c>
      <c r="P182" s="151">
        <v>42.288831620363503</v>
      </c>
      <c r="Q182" s="151">
        <v>-83.847144367015801</v>
      </c>
      <c r="R182" s="126">
        <v>118</v>
      </c>
      <c r="S182" s="334"/>
      <c r="T182" s="65"/>
      <c r="U182" s="65" t="s">
        <v>1963</v>
      </c>
      <c r="V182" s="65" t="s">
        <v>1960</v>
      </c>
      <c r="W182" s="65" t="s">
        <v>1964</v>
      </c>
      <c r="X182" s="65" t="s">
        <v>836</v>
      </c>
      <c r="Y182" s="65" t="s">
        <v>5</v>
      </c>
      <c r="Z182" s="65" t="s">
        <v>2254</v>
      </c>
      <c r="AA182" s="119">
        <v>44418</v>
      </c>
      <c r="AB182" s="65" t="s">
        <v>1965</v>
      </c>
      <c r="AC182" s="65"/>
      <c r="AD182" s="1504" t="s">
        <v>1966</v>
      </c>
      <c r="AE182" s="65" t="s">
        <v>1967</v>
      </c>
      <c r="AF182" s="65">
        <f t="shared" si="5"/>
        <v>29</v>
      </c>
      <c r="AG182" s="65"/>
      <c r="AH182" s="65"/>
      <c r="AI182" s="65"/>
      <c r="AJ182" s="65"/>
    </row>
    <row r="183" spans="1:36" s="885" customFormat="1" ht="72" customHeight="1">
      <c r="A183" s="92">
        <v>5182</v>
      </c>
      <c r="B183" s="47" t="s">
        <v>174</v>
      </c>
      <c r="C183" s="65" t="s">
        <v>2244</v>
      </c>
      <c r="D183" s="65" t="s">
        <v>2923</v>
      </c>
      <c r="E183" s="47" t="s">
        <v>164</v>
      </c>
      <c r="F183" s="65" t="s">
        <v>2924</v>
      </c>
      <c r="G183" s="65" t="s">
        <v>2270</v>
      </c>
      <c r="H183" s="65" t="s">
        <v>2314</v>
      </c>
      <c r="I183" s="159" t="s">
        <v>2925</v>
      </c>
      <c r="J183" s="65" t="s">
        <v>2926</v>
      </c>
      <c r="K183" s="47" t="s">
        <v>2927</v>
      </c>
      <c r="L183" s="65" t="s">
        <v>1045</v>
      </c>
      <c r="M183" s="65" t="s">
        <v>5</v>
      </c>
      <c r="N183" s="65">
        <v>90058</v>
      </c>
      <c r="O183" s="65" t="s">
        <v>2928</v>
      </c>
      <c r="P183" s="151">
        <v>32.779160682033101</v>
      </c>
      <c r="Q183" s="151">
        <v>-111.50682859018499</v>
      </c>
      <c r="R183" s="126">
        <v>75</v>
      </c>
      <c r="S183" s="334"/>
      <c r="T183" s="278"/>
      <c r="U183" s="65" t="s">
        <v>2923</v>
      </c>
      <c r="V183" s="65" t="s">
        <v>2925</v>
      </c>
      <c r="W183" s="65" t="s">
        <v>2929</v>
      </c>
      <c r="X183" s="65" t="s">
        <v>1045</v>
      </c>
      <c r="Y183" s="65" t="s">
        <v>5</v>
      </c>
      <c r="Z183" s="65" t="s">
        <v>172</v>
      </c>
      <c r="AA183" s="119">
        <v>45096</v>
      </c>
      <c r="AB183" s="65" t="s">
        <v>2930</v>
      </c>
      <c r="AC183" s="65" t="s">
        <v>2932</v>
      </c>
      <c r="AD183" s="304" t="s">
        <v>2931</v>
      </c>
      <c r="AE183" s="213" t="s">
        <v>2933</v>
      </c>
      <c r="AF183" s="65">
        <f t="shared" si="5"/>
        <v>29</v>
      </c>
      <c r="AG183" s="65"/>
      <c r="AH183" s="65"/>
      <c r="AI183" s="65"/>
      <c r="AJ183" s="65"/>
    </row>
    <row r="184" spans="1:36" ht="68.5" customHeight="1">
      <c r="A184" s="92">
        <v>5183</v>
      </c>
      <c r="B184" s="47" t="s">
        <v>174</v>
      </c>
      <c r="C184" s="65" t="s">
        <v>2244</v>
      </c>
      <c r="D184" s="65" t="s">
        <v>2923</v>
      </c>
      <c r="E184" s="47" t="s">
        <v>164</v>
      </c>
      <c r="F184" s="65" t="s">
        <v>2924</v>
      </c>
      <c r="G184" s="65" t="s">
        <v>2270</v>
      </c>
      <c r="H184" s="65" t="s">
        <v>2271</v>
      </c>
      <c r="I184" s="159" t="s">
        <v>2925</v>
      </c>
      <c r="J184" s="65" t="s">
        <v>2926</v>
      </c>
      <c r="K184" s="47" t="s">
        <v>2927</v>
      </c>
      <c r="L184" s="65" t="s">
        <v>1045</v>
      </c>
      <c r="M184" s="65" t="s">
        <v>5</v>
      </c>
      <c r="N184" s="65">
        <v>90058</v>
      </c>
      <c r="O184" s="65" t="s">
        <v>2928</v>
      </c>
      <c r="P184" s="151">
        <v>32.779160682033101</v>
      </c>
      <c r="Q184" s="151">
        <v>-111.50682859018499</v>
      </c>
      <c r="R184" s="126">
        <v>76</v>
      </c>
      <c r="S184" s="334"/>
      <c r="T184" s="278"/>
      <c r="U184" s="65" t="s">
        <v>2923</v>
      </c>
      <c r="V184" s="65" t="s">
        <v>2925</v>
      </c>
      <c r="W184" s="65" t="s">
        <v>2929</v>
      </c>
      <c r="X184" s="65" t="s">
        <v>1045</v>
      </c>
      <c r="Y184" s="65" t="s">
        <v>5</v>
      </c>
      <c r="Z184" s="65" t="s">
        <v>172</v>
      </c>
      <c r="AA184" s="119">
        <v>45096</v>
      </c>
      <c r="AB184" s="65" t="s">
        <v>2930</v>
      </c>
      <c r="AC184" s="65" t="s">
        <v>2934</v>
      </c>
      <c r="AD184" s="305" t="s">
        <v>2931</v>
      </c>
      <c r="AE184" s="213" t="s">
        <v>2925</v>
      </c>
      <c r="AF184" s="65">
        <f t="shared" si="5"/>
        <v>29</v>
      </c>
      <c r="AG184" s="65"/>
      <c r="AH184" s="65"/>
      <c r="AI184" s="65"/>
      <c r="AJ184" s="65"/>
    </row>
    <row r="185" spans="1:36" ht="66.75" customHeight="1">
      <c r="A185" s="92">
        <v>5184</v>
      </c>
      <c r="B185" s="47" t="s">
        <v>174</v>
      </c>
      <c r="C185" s="47" t="s">
        <v>2244</v>
      </c>
      <c r="D185" s="65" t="s">
        <v>7899</v>
      </c>
      <c r="E185" s="47" t="s">
        <v>164</v>
      </c>
      <c r="F185" s="47" t="s">
        <v>7902</v>
      </c>
      <c r="G185" s="65" t="s">
        <v>4674</v>
      </c>
      <c r="H185" s="7" t="s">
        <v>7903</v>
      </c>
      <c r="I185" s="1486" t="s">
        <v>7504</v>
      </c>
      <c r="J185" s="65" t="s">
        <v>7900</v>
      </c>
      <c r="K185" s="47" t="s">
        <v>214</v>
      </c>
      <c r="L185" s="47" t="s">
        <v>170</v>
      </c>
      <c r="M185" s="47" t="s">
        <v>5</v>
      </c>
      <c r="N185" s="61">
        <v>91761</v>
      </c>
      <c r="O185" s="47"/>
      <c r="P185" s="505">
        <v>34.040796828162797</v>
      </c>
      <c r="Q185" s="89">
        <v>-117.609898517768</v>
      </c>
      <c r="R185" s="173"/>
      <c r="S185" s="413"/>
      <c r="T185" s="413"/>
      <c r="U185" s="65" t="s">
        <v>7899</v>
      </c>
      <c r="V185" s="395" t="s">
        <v>7504</v>
      </c>
      <c r="W185" s="65" t="s">
        <v>7905</v>
      </c>
      <c r="X185" s="47" t="s">
        <v>7904</v>
      </c>
      <c r="Y185" s="47" t="s">
        <v>1091</v>
      </c>
      <c r="Z185" s="65" t="s">
        <v>7901</v>
      </c>
      <c r="AA185" s="59" t="s">
        <v>7898</v>
      </c>
      <c r="AB185" s="518" t="s">
        <v>7504</v>
      </c>
      <c r="AC185" s="65"/>
      <c r="AD185" s="65" t="s">
        <v>8078</v>
      </c>
      <c r="AE185" s="518" t="s">
        <v>7504</v>
      </c>
      <c r="AF185" s="92">
        <f t="shared" si="5"/>
        <v>23</v>
      </c>
      <c r="AG185" s="65"/>
      <c r="AH185" s="413"/>
      <c r="AI185" s="413"/>
      <c r="AJ185" s="413"/>
    </row>
    <row r="186" spans="1:36" ht="79" customHeight="1">
      <c r="A186" s="92">
        <v>5185</v>
      </c>
      <c r="B186" s="47" t="s">
        <v>174</v>
      </c>
      <c r="C186" s="65" t="s">
        <v>2244</v>
      </c>
      <c r="D186" s="65" t="s">
        <v>2935</v>
      </c>
      <c r="E186" s="47" t="s">
        <v>176</v>
      </c>
      <c r="F186" s="65" t="s">
        <v>2935</v>
      </c>
      <c r="G186" s="65" t="s">
        <v>2247</v>
      </c>
      <c r="H186" s="65" t="s">
        <v>2282</v>
      </c>
      <c r="I186" s="65" t="s">
        <v>2936</v>
      </c>
      <c r="J186" s="65" t="s">
        <v>2937</v>
      </c>
      <c r="K186" s="47" t="s">
        <v>2938</v>
      </c>
      <c r="L186" s="65" t="s">
        <v>214</v>
      </c>
      <c r="M186" s="65" t="s">
        <v>6</v>
      </c>
      <c r="N186" s="65" t="s">
        <v>2939</v>
      </c>
      <c r="O186" s="65" t="s">
        <v>2940</v>
      </c>
      <c r="P186" s="151">
        <v>43.5066379659118</v>
      </c>
      <c r="Q186" s="151">
        <v>-80.537485327494807</v>
      </c>
      <c r="R186" s="126">
        <v>81</v>
      </c>
      <c r="S186" s="334"/>
      <c r="T186" s="65"/>
      <c r="U186" s="65" t="s">
        <v>2941</v>
      </c>
      <c r="V186" s="65" t="s">
        <v>2936</v>
      </c>
      <c r="W186" s="65" t="s">
        <v>1051</v>
      </c>
      <c r="X186" s="65" t="s">
        <v>170</v>
      </c>
      <c r="Y186" s="65" t="s">
        <v>5</v>
      </c>
      <c r="Z186" s="65" t="s">
        <v>2254</v>
      </c>
      <c r="AA186" s="119">
        <v>44418</v>
      </c>
      <c r="AB186" s="65" t="s">
        <v>2942</v>
      </c>
      <c r="AC186" s="65" t="s">
        <v>2944</v>
      </c>
      <c r="AD186" s="65" t="s">
        <v>2943</v>
      </c>
      <c r="AE186" s="213" t="s">
        <v>2945</v>
      </c>
      <c r="AF186" s="65">
        <f t="shared" si="5"/>
        <v>9</v>
      </c>
      <c r="AG186" s="65"/>
      <c r="AH186" s="65"/>
      <c r="AI186" s="65"/>
      <c r="AJ186" s="65"/>
    </row>
    <row r="187" spans="1:36" ht="82" customHeight="1">
      <c r="A187" s="92">
        <v>5186</v>
      </c>
      <c r="B187" s="47" t="s">
        <v>198</v>
      </c>
      <c r="C187" s="65" t="s">
        <v>2244</v>
      </c>
      <c r="D187" s="65" t="s">
        <v>2946</v>
      </c>
      <c r="E187" s="47" t="s">
        <v>164</v>
      </c>
      <c r="F187" s="65" t="s">
        <v>2947</v>
      </c>
      <c r="G187" s="65" t="s">
        <v>2247</v>
      </c>
      <c r="H187" s="65" t="s">
        <v>2345</v>
      </c>
      <c r="I187" s="1485" t="s">
        <v>2948</v>
      </c>
      <c r="J187" s="245" t="s">
        <v>2949</v>
      </c>
      <c r="K187" s="250" t="s">
        <v>2950</v>
      </c>
      <c r="L187" s="65" t="s">
        <v>842</v>
      </c>
      <c r="M187" t="s">
        <v>5</v>
      </c>
      <c r="N187" s="65"/>
      <c r="O187" s="65"/>
      <c r="P187">
        <v>33.3459</v>
      </c>
      <c r="Q187" s="1577">
        <v>-84.109099999999998</v>
      </c>
      <c r="R187" t="s">
        <v>8708</v>
      </c>
      <c r="S187" s="335"/>
      <c r="T187" s="65"/>
      <c r="U187" t="s">
        <v>2946</v>
      </c>
      <c r="V187" s="252" t="s">
        <v>2948</v>
      </c>
      <c r="W187" s="250" t="s">
        <v>2951</v>
      </c>
      <c r="X187"/>
      <c r="Y187" s="245" t="s">
        <v>1832</v>
      </c>
      <c r="Z187" s="65" t="s">
        <v>172</v>
      </c>
      <c r="AA187" s="119">
        <v>45305</v>
      </c>
      <c r="AB187" s="245" t="s">
        <v>2952</v>
      </c>
      <c r="AC187" s="65" t="s">
        <v>2954</v>
      </c>
      <c r="AD187" s="65" t="s">
        <v>2953</v>
      </c>
      <c r="AE187" s="342"/>
      <c r="AF187" s="65">
        <f t="shared" si="5"/>
        <v>30</v>
      </c>
      <c r="AG187" s="65"/>
      <c r="AH187" s="65"/>
      <c r="AI187" s="65"/>
      <c r="AJ187" s="65"/>
    </row>
    <row r="188" spans="1:36" ht="86.25" customHeight="1">
      <c r="A188" s="92">
        <v>5187</v>
      </c>
      <c r="B188" s="99" t="s">
        <v>174</v>
      </c>
      <c r="C188" s="100" t="s">
        <v>2244</v>
      </c>
      <c r="D188" s="100" t="s">
        <v>2955</v>
      </c>
      <c r="E188" s="99" t="s">
        <v>164</v>
      </c>
      <c r="F188" s="100" t="s">
        <v>2955</v>
      </c>
      <c r="G188" s="100" t="s">
        <v>2270</v>
      </c>
      <c r="H188" s="100" t="s">
        <v>2271</v>
      </c>
      <c r="I188" s="169" t="s">
        <v>2956</v>
      </c>
      <c r="J188" s="100" t="s">
        <v>2957</v>
      </c>
      <c r="K188" s="99" t="s">
        <v>2274</v>
      </c>
      <c r="L188" s="100" t="s">
        <v>170</v>
      </c>
      <c r="M188" s="100" t="s">
        <v>5</v>
      </c>
      <c r="N188" s="100">
        <v>94804</v>
      </c>
      <c r="O188" s="100" t="s">
        <v>2958</v>
      </c>
      <c r="P188" s="101">
        <v>37.909999999999997</v>
      </c>
      <c r="Q188" s="1575">
        <v>-122.3</v>
      </c>
      <c r="R188" s="101">
        <v>400</v>
      </c>
      <c r="S188" s="101">
        <v>4</v>
      </c>
      <c r="T188" s="65" t="s">
        <v>1595</v>
      </c>
      <c r="U188" s="100" t="s">
        <v>2955</v>
      </c>
      <c r="V188" s="100" t="s">
        <v>2956</v>
      </c>
      <c r="W188" s="100" t="s">
        <v>2274</v>
      </c>
      <c r="X188" s="100" t="s">
        <v>170</v>
      </c>
      <c r="Y188" s="100" t="s">
        <v>5</v>
      </c>
      <c r="Z188" s="100" t="s">
        <v>647</v>
      </c>
      <c r="AA188" s="102">
        <v>44774</v>
      </c>
      <c r="AB188" s="100" t="s">
        <v>2959</v>
      </c>
      <c r="AC188" s="1394" t="s">
        <v>2961</v>
      </c>
      <c r="AD188" s="65" t="s">
        <v>2960</v>
      </c>
      <c r="AE188" s="213" t="s">
        <v>2962</v>
      </c>
      <c r="AF188" s="65">
        <f t="shared" si="5"/>
        <v>16</v>
      </c>
      <c r="AG188" s="65"/>
      <c r="AH188" s="65"/>
      <c r="AI188" s="65"/>
      <c r="AJ188" s="65"/>
    </row>
    <row r="189" spans="1:36" ht="71.25" customHeight="1">
      <c r="A189" s="92">
        <v>5188</v>
      </c>
      <c r="B189" s="1016" t="s">
        <v>174</v>
      </c>
      <c r="C189" s="1017" t="s">
        <v>2244</v>
      </c>
      <c r="D189" s="1070" t="s">
        <v>2955</v>
      </c>
      <c r="E189" s="1071" t="s">
        <v>164</v>
      </c>
      <c r="F189" s="1017" t="s">
        <v>9075</v>
      </c>
      <c r="G189" s="1017" t="s">
        <v>2031</v>
      </c>
      <c r="H189" s="1017" t="s">
        <v>2271</v>
      </c>
      <c r="I189" s="1070" t="s">
        <v>2956</v>
      </c>
      <c r="J189" s="1017"/>
      <c r="K189" s="1016" t="s">
        <v>1549</v>
      </c>
      <c r="L189" s="1017" t="s">
        <v>182</v>
      </c>
      <c r="M189" s="1017" t="s">
        <v>5</v>
      </c>
      <c r="N189" s="1017"/>
      <c r="O189" s="1017"/>
      <c r="P189" s="1072">
        <v>39.529600000000002</v>
      </c>
      <c r="Q189" s="1072">
        <v>-119.8138</v>
      </c>
      <c r="R189" s="1074">
        <v>45</v>
      </c>
      <c r="S189" s="1075">
        <v>1</v>
      </c>
      <c r="T189" s="1017" t="s">
        <v>822</v>
      </c>
      <c r="U189" s="1017" t="s">
        <v>2955</v>
      </c>
      <c r="V189" s="1076" t="s">
        <v>2956</v>
      </c>
      <c r="W189" s="1017" t="s">
        <v>2274</v>
      </c>
      <c r="X189" s="1017" t="s">
        <v>170</v>
      </c>
      <c r="Y189" s="1017" t="s">
        <v>5</v>
      </c>
      <c r="Z189" s="1017" t="s">
        <v>7932</v>
      </c>
      <c r="AA189" s="1077">
        <v>45867</v>
      </c>
      <c r="AB189" s="1017" t="s">
        <v>9076</v>
      </c>
      <c r="AC189" s="1017"/>
      <c r="AD189" s="1017" t="s">
        <v>9074</v>
      </c>
      <c r="AE189" s="1078"/>
      <c r="AF189" s="1017">
        <f t="shared" si="5"/>
        <v>22</v>
      </c>
      <c r="AG189" s="1017"/>
      <c r="AH189" s="1017"/>
      <c r="AI189" s="1017"/>
      <c r="AJ189" s="1017"/>
    </row>
    <row r="190" spans="1:36" ht="70" customHeight="1">
      <c r="A190" s="92">
        <v>5189</v>
      </c>
      <c r="B190" s="99" t="s">
        <v>392</v>
      </c>
      <c r="C190" s="100" t="s">
        <v>2244</v>
      </c>
      <c r="D190" s="100" t="s">
        <v>1992</v>
      </c>
      <c r="E190" s="99" t="s">
        <v>164</v>
      </c>
      <c r="F190" s="100" t="s">
        <v>1993</v>
      </c>
      <c r="G190" s="100" t="s">
        <v>2270</v>
      </c>
      <c r="H190" s="100" t="s">
        <v>2271</v>
      </c>
      <c r="I190" s="1067" t="s">
        <v>1994</v>
      </c>
      <c r="J190" s="100" t="s">
        <v>1995</v>
      </c>
      <c r="K190" s="99" t="s">
        <v>1996</v>
      </c>
      <c r="L190" s="100" t="s">
        <v>436</v>
      </c>
      <c r="M190" s="100" t="s">
        <v>5</v>
      </c>
      <c r="N190" s="100">
        <v>48111</v>
      </c>
      <c r="O190" s="100" t="s">
        <v>1997</v>
      </c>
      <c r="P190" s="100">
        <v>42.245867446516797</v>
      </c>
      <c r="Q190" s="1581">
        <v>-83.546254357343301</v>
      </c>
      <c r="R190" s="101" t="s">
        <v>8756</v>
      </c>
      <c r="S190" s="101"/>
      <c r="T190" s="100"/>
      <c r="U190" s="100" t="s">
        <v>1992</v>
      </c>
      <c r="V190" t="s">
        <v>1994</v>
      </c>
      <c r="W190" s="100" t="s">
        <v>886</v>
      </c>
      <c r="X190" s="100" t="s">
        <v>436</v>
      </c>
      <c r="Y190" s="100" t="s">
        <v>5</v>
      </c>
      <c r="Z190" s="100" t="s">
        <v>8379</v>
      </c>
      <c r="AA190" s="102" t="s">
        <v>11193</v>
      </c>
      <c r="AB190" s="1601" t="s">
        <v>2963</v>
      </c>
      <c r="AC190" s="100" t="s">
        <v>11192</v>
      </c>
      <c r="AD190" s="65" t="s">
        <v>2964</v>
      </c>
      <c r="AE190" s="65" t="s">
        <v>1999</v>
      </c>
      <c r="AF190" s="65">
        <f t="shared" si="5"/>
        <v>12</v>
      </c>
      <c r="AG190" s="65"/>
      <c r="AH190" s="65"/>
      <c r="AI190" s="65"/>
      <c r="AJ190" s="65"/>
    </row>
    <row r="191" spans="1:36" ht="73.5" customHeight="1">
      <c r="A191" s="92">
        <v>5190</v>
      </c>
      <c r="B191" s="1016" t="s">
        <v>174</v>
      </c>
      <c r="C191" s="1017" t="s">
        <v>2244</v>
      </c>
      <c r="D191" s="1070" t="s">
        <v>1992</v>
      </c>
      <c r="E191" s="1071" t="s">
        <v>164</v>
      </c>
      <c r="F191" s="1017" t="s">
        <v>10552</v>
      </c>
      <c r="G191" s="1017" t="s">
        <v>2031</v>
      </c>
      <c r="H191" s="1026" t="s">
        <v>10553</v>
      </c>
      <c r="I191" s="1277" t="s">
        <v>10554</v>
      </c>
      <c r="J191" s="1017"/>
      <c r="K191" s="1058" t="s">
        <v>10555</v>
      </c>
      <c r="L191" s="1017" t="s">
        <v>831</v>
      </c>
      <c r="M191" s="1017" t="s">
        <v>5</v>
      </c>
      <c r="N191" s="1017">
        <v>25262</v>
      </c>
      <c r="O191" s="1017"/>
      <c r="P191" s="1072">
        <v>38.854999999999997</v>
      </c>
      <c r="Q191" s="1072">
        <v>-81.760999999999996</v>
      </c>
      <c r="R191" s="1074"/>
      <c r="S191" s="1075">
        <v>420</v>
      </c>
      <c r="T191" s="1017" t="s">
        <v>1648</v>
      </c>
      <c r="U191" s="1070" t="s">
        <v>1992</v>
      </c>
      <c r="V191" s="1058" t="s">
        <v>1994</v>
      </c>
      <c r="W191" s="1070" t="s">
        <v>886</v>
      </c>
      <c r="X191" s="1070" t="s">
        <v>436</v>
      </c>
      <c r="Y191" s="1070" t="s">
        <v>5</v>
      </c>
      <c r="Z191" s="1017" t="s">
        <v>7932</v>
      </c>
      <c r="AA191" s="1077">
        <v>46057</v>
      </c>
      <c r="AB191" s="1017" t="s">
        <v>10556</v>
      </c>
      <c r="AC191" s="1026" t="s">
        <v>10557</v>
      </c>
      <c r="AD191" s="1017" t="s">
        <v>2964</v>
      </c>
      <c r="AE191" s="1078"/>
      <c r="AF191" s="1017">
        <f t="shared" si="5"/>
        <v>12</v>
      </c>
      <c r="AG191" s="65"/>
      <c r="AH191" s="65">
        <f>IF(LEN(TRIM(AF191))=0,0,LEN(TRIM(AF191))-LEN(SUBSTITUTE(AF191," ",""))+1)</f>
        <v>1</v>
      </c>
      <c r="AI191" s="65"/>
      <c r="AJ191" s="65"/>
    </row>
    <row r="192" spans="1:36" ht="73" customHeight="1">
      <c r="A192" s="92">
        <v>5191</v>
      </c>
      <c r="B192" s="47" t="s">
        <v>174</v>
      </c>
      <c r="C192" s="65" t="s">
        <v>2244</v>
      </c>
      <c r="D192" s="65" t="s">
        <v>2965</v>
      </c>
      <c r="E192" s="47" t="s">
        <v>176</v>
      </c>
      <c r="F192" s="65" t="s">
        <v>2965</v>
      </c>
      <c r="G192" s="65" t="s">
        <v>2270</v>
      </c>
      <c r="H192" s="65" t="s">
        <v>2332</v>
      </c>
      <c r="I192" s="159" t="s">
        <v>2966</v>
      </c>
      <c r="J192" s="65" t="s">
        <v>2967</v>
      </c>
      <c r="K192" s="47" t="s">
        <v>2968</v>
      </c>
      <c r="L192" s="65" t="s">
        <v>170</v>
      </c>
      <c r="M192" s="65" t="s">
        <v>5</v>
      </c>
      <c r="N192" s="65">
        <v>92592</v>
      </c>
      <c r="O192" s="65" t="s">
        <v>2969</v>
      </c>
      <c r="P192" s="151">
        <v>33.475909564958002</v>
      </c>
      <c r="Q192" s="151">
        <v>-117.09783027392101</v>
      </c>
      <c r="R192" s="126">
        <v>50</v>
      </c>
      <c r="S192" s="334"/>
      <c r="T192" s="65"/>
      <c r="U192" s="65" t="s">
        <v>2965</v>
      </c>
      <c r="V192" s="65" t="s">
        <v>2966</v>
      </c>
      <c r="W192" s="65" t="s">
        <v>2968</v>
      </c>
      <c r="X192" s="65" t="s">
        <v>170</v>
      </c>
      <c r="Y192" s="65" t="s">
        <v>5</v>
      </c>
      <c r="Z192" s="65" t="s">
        <v>172</v>
      </c>
      <c r="AA192" s="119">
        <v>44766</v>
      </c>
      <c r="AB192" s="65" t="s">
        <v>2970</v>
      </c>
      <c r="AC192" s="65" t="s">
        <v>2972</v>
      </c>
      <c r="AD192" s="305" t="s">
        <v>2971</v>
      </c>
      <c r="AE192" s="65" t="s">
        <v>2966</v>
      </c>
      <c r="AF192" s="65">
        <f t="shared" si="5"/>
        <v>18</v>
      </c>
      <c r="AG192" s="65"/>
      <c r="AH192" s="65"/>
      <c r="AI192" s="65"/>
      <c r="AJ192" s="65"/>
    </row>
    <row r="193" spans="1:36" ht="69" customHeight="1">
      <c r="A193" s="92">
        <v>5192</v>
      </c>
      <c r="B193" s="47" t="s">
        <v>174</v>
      </c>
      <c r="C193" s="65" t="s">
        <v>2244</v>
      </c>
      <c r="D193" s="65" t="s">
        <v>2973</v>
      </c>
      <c r="E193" s="47" t="s">
        <v>176</v>
      </c>
      <c r="F193" s="65" t="s">
        <v>2974</v>
      </c>
      <c r="G193" s="65" t="s">
        <v>2247</v>
      </c>
      <c r="H193" s="65" t="s">
        <v>2248</v>
      </c>
      <c r="I193" s="65" t="s">
        <v>2975</v>
      </c>
      <c r="J193" s="65" t="s">
        <v>2976</v>
      </c>
      <c r="K193" s="47" t="s">
        <v>1739</v>
      </c>
      <c r="L193" s="65" t="s">
        <v>804</v>
      </c>
      <c r="M193" s="65" t="s">
        <v>5</v>
      </c>
      <c r="N193" s="65">
        <v>46220</v>
      </c>
      <c r="O193" s="65" t="s">
        <v>2977</v>
      </c>
      <c r="P193" s="151">
        <v>39.875533924177901</v>
      </c>
      <c r="Q193" s="151">
        <v>-86.084385115838003</v>
      </c>
      <c r="R193" s="126">
        <v>55</v>
      </c>
      <c r="S193" s="334"/>
      <c r="T193" s="65"/>
      <c r="U193" s="68" t="s">
        <v>2978</v>
      </c>
      <c r="V193" t="s">
        <v>2975</v>
      </c>
      <c r="W193" s="68" t="s">
        <v>2979</v>
      </c>
      <c r="X193" s="68" t="s">
        <v>188</v>
      </c>
      <c r="Y193" s="68" t="s">
        <v>5</v>
      </c>
      <c r="Z193" s="65" t="s">
        <v>2254</v>
      </c>
      <c r="AA193" s="119">
        <v>44418</v>
      </c>
      <c r="AB193" s="65" t="s">
        <v>313</v>
      </c>
      <c r="AC193" s="65" t="s">
        <v>2981</v>
      </c>
      <c r="AD193" s="304" t="s">
        <v>2980</v>
      </c>
      <c r="AE193" s="213" t="s">
        <v>2975</v>
      </c>
      <c r="AF193" s="65">
        <f t="shared" si="5"/>
        <v>15</v>
      </c>
      <c r="AG193" s="65"/>
      <c r="AH193" s="65"/>
      <c r="AI193" s="65"/>
      <c r="AJ193" s="65"/>
    </row>
    <row r="194" spans="1:36" ht="60" customHeight="1">
      <c r="A194" s="92">
        <v>5193</v>
      </c>
      <c r="B194" s="99" t="s">
        <v>174</v>
      </c>
      <c r="C194" s="100" t="s">
        <v>2244</v>
      </c>
      <c r="D194" s="100" t="s">
        <v>2982</v>
      </c>
      <c r="E194" s="99" t="s">
        <v>164</v>
      </c>
      <c r="F194" s="100" t="s">
        <v>2982</v>
      </c>
      <c r="G194" s="100" t="s">
        <v>2270</v>
      </c>
      <c r="H194" s="100" t="s">
        <v>2271</v>
      </c>
      <c r="I194" s="169" t="s">
        <v>2983</v>
      </c>
      <c r="J194" s="100" t="s">
        <v>2984</v>
      </c>
      <c r="K194" s="99" t="s">
        <v>2985</v>
      </c>
      <c r="L194" s="100" t="s">
        <v>170</v>
      </c>
      <c r="M194" s="100" t="s">
        <v>5</v>
      </c>
      <c r="N194" s="100">
        <v>94710</v>
      </c>
      <c r="O194" s="100" t="s">
        <v>2986</v>
      </c>
      <c r="P194" s="101">
        <v>37.869999999999997</v>
      </c>
      <c r="Q194" s="1575">
        <v>-122.27</v>
      </c>
      <c r="R194" s="101">
        <v>50</v>
      </c>
      <c r="S194" s="101">
        <v>2000</v>
      </c>
      <c r="T194" s="100" t="s">
        <v>2987</v>
      </c>
      <c r="U194" s="100" t="s">
        <v>2982</v>
      </c>
      <c r="V194" t="s">
        <v>2983</v>
      </c>
      <c r="W194" s="100" t="s">
        <v>2985</v>
      </c>
      <c r="X194" s="100" t="s">
        <v>170</v>
      </c>
      <c r="Y194" s="100" t="s">
        <v>5</v>
      </c>
      <c r="Z194" s="100" t="s">
        <v>647</v>
      </c>
      <c r="AA194" s="102">
        <v>44774</v>
      </c>
      <c r="AB194" s="100" t="s">
        <v>2988</v>
      </c>
      <c r="AC194" s="100" t="s">
        <v>1587</v>
      </c>
      <c r="AD194" s="305" t="s">
        <v>2989</v>
      </c>
      <c r="AE194" s="302" t="s">
        <v>2990</v>
      </c>
      <c r="AF194" s="65">
        <f t="shared" ref="AF194:AF200" si="6">IF(LEN(TRIM(AD194))=0,0,LEN(TRIM(AD194))-LEN(SUBSTITUTE(AD194," ",""))+1)</f>
        <v>30</v>
      </c>
      <c r="AG194" s="65"/>
      <c r="AH194" s="65"/>
      <c r="AI194" s="65"/>
      <c r="AJ194" s="65"/>
    </row>
    <row r="195" spans="1:36" ht="70" customHeight="1">
      <c r="A195" s="92">
        <v>5194</v>
      </c>
      <c r="B195" s="47" t="s">
        <v>392</v>
      </c>
      <c r="C195" s="47" t="s">
        <v>2244</v>
      </c>
      <c r="D195" s="65" t="s">
        <v>2011</v>
      </c>
      <c r="E195" s="47" t="s">
        <v>176</v>
      </c>
      <c r="F195" s="65" t="s">
        <v>2012</v>
      </c>
      <c r="G195" s="65" t="s">
        <v>2270</v>
      </c>
      <c r="H195" s="47" t="s">
        <v>2332</v>
      </c>
      <c r="I195" s="159" t="s">
        <v>2013</v>
      </c>
      <c r="J195" s="65"/>
      <c r="K195" s="65" t="s">
        <v>2014</v>
      </c>
      <c r="L195" s="47" t="s">
        <v>786</v>
      </c>
      <c r="M195" s="47" t="s">
        <v>5</v>
      </c>
      <c r="N195" s="139">
        <v>29488</v>
      </c>
      <c r="O195" s="47"/>
      <c r="P195" s="89">
        <v>32.905006720180602</v>
      </c>
      <c r="Q195" s="89">
        <v>-80.668964685056295</v>
      </c>
      <c r="R195" s="336">
        <v>575</v>
      </c>
      <c r="S195" s="336">
        <v>3</v>
      </c>
      <c r="T195" s="65" t="s">
        <v>822</v>
      </c>
      <c r="U195" s="270" t="s">
        <v>2015</v>
      </c>
      <c r="V195" s="65" t="s">
        <v>2016</v>
      </c>
      <c r="W195" s="65" t="s">
        <v>2017</v>
      </c>
      <c r="X195" s="47"/>
      <c r="Y195" s="47" t="s">
        <v>6444</v>
      </c>
      <c r="Z195" s="47" t="s">
        <v>172</v>
      </c>
      <c r="AA195" s="59">
        <v>45096</v>
      </c>
      <c r="AB195" s="117" t="s">
        <v>2019</v>
      </c>
      <c r="AC195" s="65" t="s">
        <v>2021</v>
      </c>
      <c r="AD195" s="65" t="s">
        <v>8083</v>
      </c>
      <c r="AE195" s="213" t="s">
        <v>2013</v>
      </c>
      <c r="AF195" s="65">
        <f t="shared" si="6"/>
        <v>20</v>
      </c>
      <c r="AG195" s="65"/>
      <c r="AH195" s="65"/>
      <c r="AI195" s="65"/>
      <c r="AJ195" s="65"/>
    </row>
    <row r="196" spans="1:36" ht="61" customHeight="1">
      <c r="A196" s="92">
        <v>5195</v>
      </c>
      <c r="B196" s="47" t="s">
        <v>174</v>
      </c>
      <c r="C196" s="65" t="s">
        <v>2244</v>
      </c>
      <c r="D196" s="65" t="s">
        <v>2991</v>
      </c>
      <c r="E196" s="47" t="s">
        <v>164</v>
      </c>
      <c r="F196" s="65" t="s">
        <v>2991</v>
      </c>
      <c r="G196" s="65" t="s">
        <v>2270</v>
      </c>
      <c r="H196" s="65" t="s">
        <v>2271</v>
      </c>
      <c r="I196" s="159" t="s">
        <v>2992</v>
      </c>
      <c r="J196" s="65" t="s">
        <v>2993</v>
      </c>
      <c r="K196" s="47" t="s">
        <v>2994</v>
      </c>
      <c r="L196" s="65" t="s">
        <v>188</v>
      </c>
      <c r="M196" s="65" t="s">
        <v>5</v>
      </c>
      <c r="N196" s="65">
        <v>27041</v>
      </c>
      <c r="O196" s="65" t="s">
        <v>2995</v>
      </c>
      <c r="P196" s="151">
        <v>36.395202493988002</v>
      </c>
      <c r="Q196" s="151">
        <v>-80.469783360407504</v>
      </c>
      <c r="R196" s="118">
        <v>30</v>
      </c>
      <c r="S196" s="334"/>
      <c r="T196" s="65"/>
      <c r="U196" s="65" t="s">
        <v>2996</v>
      </c>
      <c r="V196" s="65" t="s">
        <v>2992</v>
      </c>
      <c r="W196" s="65" t="s">
        <v>2994</v>
      </c>
      <c r="X196" s="65" t="s">
        <v>188</v>
      </c>
      <c r="Y196" s="65" t="s">
        <v>5</v>
      </c>
      <c r="Z196" s="65" t="s">
        <v>172</v>
      </c>
      <c r="AA196" s="119">
        <v>44766</v>
      </c>
      <c r="AB196" s="65" t="s">
        <v>2997</v>
      </c>
      <c r="AC196" s="65" t="s">
        <v>2999</v>
      </c>
      <c r="AD196" s="305" t="s">
        <v>2998</v>
      </c>
      <c r="AE196" s="213" t="s">
        <v>3000</v>
      </c>
      <c r="AF196" s="65">
        <f t="shared" si="6"/>
        <v>27</v>
      </c>
      <c r="AG196" s="65"/>
      <c r="AH196" s="65"/>
      <c r="AI196" s="65"/>
      <c r="AJ196" s="65"/>
    </row>
    <row r="197" spans="1:36" ht="71.5" customHeight="1">
      <c r="A197" s="92">
        <v>5196</v>
      </c>
      <c r="B197" s="47" t="s">
        <v>174</v>
      </c>
      <c r="C197" s="65" t="s">
        <v>2244</v>
      </c>
      <c r="D197" s="65" t="s">
        <v>2022</v>
      </c>
      <c r="E197" s="47" t="s">
        <v>164</v>
      </c>
      <c r="F197" s="65" t="s">
        <v>3001</v>
      </c>
      <c r="G197" s="65" t="s">
        <v>2270</v>
      </c>
      <c r="H197" s="65" t="s">
        <v>2271</v>
      </c>
      <c r="I197" s="159" t="s">
        <v>2024</v>
      </c>
      <c r="J197" s="65" t="s">
        <v>3002</v>
      </c>
      <c r="K197" s="47" t="s">
        <v>3003</v>
      </c>
      <c r="L197" s="65" t="s">
        <v>786</v>
      </c>
      <c r="M197" s="65" t="s">
        <v>5</v>
      </c>
      <c r="N197" s="65">
        <v>29607</v>
      </c>
      <c r="O197" s="65" t="s">
        <v>3004</v>
      </c>
      <c r="P197" s="151">
        <v>34.803860458121399</v>
      </c>
      <c r="Q197" s="151">
        <v>-82.348022104339094</v>
      </c>
      <c r="R197" s="126">
        <v>350</v>
      </c>
      <c r="S197" s="334"/>
      <c r="T197" s="65"/>
      <c r="U197" s="65" t="s">
        <v>2022</v>
      </c>
      <c r="V197" s="65" t="s">
        <v>2024</v>
      </c>
      <c r="W197" s="65" t="s">
        <v>2027</v>
      </c>
      <c r="X197" s="65" t="s">
        <v>170</v>
      </c>
      <c r="Y197" s="65" t="s">
        <v>5</v>
      </c>
      <c r="Z197" s="65" t="s">
        <v>172</v>
      </c>
      <c r="AA197" s="119">
        <v>45096</v>
      </c>
      <c r="AB197" s="65" t="s">
        <v>3005</v>
      </c>
      <c r="AC197" s="65" t="s">
        <v>3007</v>
      </c>
      <c r="AD197" s="305" t="s">
        <v>3006</v>
      </c>
      <c r="AE197" s="213" t="s">
        <v>2028</v>
      </c>
      <c r="AF197" s="65">
        <f t="shared" si="6"/>
        <v>29</v>
      </c>
      <c r="AG197" s="65"/>
      <c r="AH197" s="65"/>
      <c r="AI197" s="65"/>
      <c r="AJ197" s="65"/>
    </row>
    <row r="198" spans="1:36" ht="76" customHeight="1">
      <c r="A198" s="92">
        <v>5197</v>
      </c>
      <c r="B198" s="47" t="s">
        <v>174</v>
      </c>
      <c r="C198" s="65" t="s">
        <v>2244</v>
      </c>
      <c r="D198" s="65" t="s">
        <v>2022</v>
      </c>
      <c r="E198" s="47" t="s">
        <v>164</v>
      </c>
      <c r="F198" s="65" t="s">
        <v>3008</v>
      </c>
      <c r="G198" s="65" t="s">
        <v>2270</v>
      </c>
      <c r="H198" s="65" t="s">
        <v>2271</v>
      </c>
      <c r="I198" s="159" t="s">
        <v>2024</v>
      </c>
      <c r="J198" s="65" t="s">
        <v>3009</v>
      </c>
      <c r="K198" s="47" t="s">
        <v>3010</v>
      </c>
      <c r="L198" s="65" t="s">
        <v>170</v>
      </c>
      <c r="M198" s="65" t="s">
        <v>5</v>
      </c>
      <c r="N198" s="65">
        <v>91789</v>
      </c>
      <c r="O198" s="65" t="s">
        <v>3004</v>
      </c>
      <c r="P198" s="151">
        <v>34.0151918411471</v>
      </c>
      <c r="Q198" s="151">
        <v>-117.847515731578</v>
      </c>
      <c r="R198" s="126">
        <v>350</v>
      </c>
      <c r="S198" s="334"/>
      <c r="T198" s="65"/>
      <c r="U198" s="65" t="s">
        <v>2022</v>
      </c>
      <c r="V198" s="65" t="s">
        <v>2024</v>
      </c>
      <c r="W198" s="65" t="s">
        <v>2027</v>
      </c>
      <c r="X198" s="65" t="s">
        <v>170</v>
      </c>
      <c r="Y198" s="65" t="s">
        <v>5</v>
      </c>
      <c r="Z198" s="65" t="s">
        <v>2254</v>
      </c>
      <c r="AA198" s="119">
        <v>44418</v>
      </c>
      <c r="AB198" s="65" t="s">
        <v>3005</v>
      </c>
      <c r="AC198" s="65" t="s">
        <v>3012</v>
      </c>
      <c r="AD198" s="304" t="s">
        <v>3011</v>
      </c>
      <c r="AE198" s="213" t="s">
        <v>2028</v>
      </c>
      <c r="AF198" s="65">
        <f t="shared" si="6"/>
        <v>26</v>
      </c>
      <c r="AG198" s="65"/>
      <c r="AH198" s="65"/>
      <c r="AI198" s="65"/>
      <c r="AJ198" s="65"/>
    </row>
    <row r="199" spans="1:36" ht="83.5" customHeight="1">
      <c r="A199" s="92">
        <v>5198</v>
      </c>
      <c r="B199" s="47" t="s">
        <v>174</v>
      </c>
      <c r="C199" s="65" t="s">
        <v>2244</v>
      </c>
      <c r="D199" s="65" t="s">
        <v>3013</v>
      </c>
      <c r="E199" s="47" t="s">
        <v>176</v>
      </c>
      <c r="F199" s="65" t="s">
        <v>3014</v>
      </c>
      <c r="G199" s="65" t="s">
        <v>2270</v>
      </c>
      <c r="H199" s="65" t="s">
        <v>2314</v>
      </c>
      <c r="I199" s="159" t="s">
        <v>3015</v>
      </c>
      <c r="J199" s="145" t="s">
        <v>3016</v>
      </c>
      <c r="K199" s="47" t="s">
        <v>3017</v>
      </c>
      <c r="L199" s="65" t="s">
        <v>363</v>
      </c>
      <c r="M199" s="65" t="s">
        <v>5</v>
      </c>
      <c r="N199" s="65">
        <v>99216</v>
      </c>
      <c r="O199" s="65" t="s">
        <v>3018</v>
      </c>
      <c r="P199" s="151">
        <v>47.685159265169403</v>
      </c>
      <c r="Q199" s="151">
        <v>-117.18740066790301</v>
      </c>
      <c r="R199" s="126">
        <v>37</v>
      </c>
      <c r="S199" s="334"/>
      <c r="T199" s="65"/>
      <c r="U199" s="65" t="s">
        <v>2325</v>
      </c>
      <c r="V199" s="159" t="s">
        <v>1521</v>
      </c>
      <c r="W199" s="65" t="s">
        <v>1522</v>
      </c>
      <c r="X199" s="65" t="s">
        <v>1300</v>
      </c>
      <c r="Y199" s="65" t="s">
        <v>5</v>
      </c>
      <c r="Z199" s="65" t="s">
        <v>172</v>
      </c>
      <c r="AA199" s="119">
        <v>44429</v>
      </c>
      <c r="AB199" s="65" t="s">
        <v>3019</v>
      </c>
      <c r="AC199" s="65"/>
      <c r="AD199" s="305" t="s">
        <v>3020</v>
      </c>
      <c r="AE199" s="213" t="s">
        <v>3021</v>
      </c>
      <c r="AF199" s="65">
        <f t="shared" si="6"/>
        <v>28</v>
      </c>
      <c r="AG199" s="65"/>
      <c r="AH199" s="65"/>
      <c r="AI199" s="65"/>
      <c r="AJ199" s="65"/>
    </row>
    <row r="200" spans="1:36" ht="73.5" customHeight="1">
      <c r="A200" s="92">
        <v>5199</v>
      </c>
      <c r="B200" s="47" t="s">
        <v>174</v>
      </c>
      <c r="C200" s="65" t="s">
        <v>2244</v>
      </c>
      <c r="D200" s="65" t="s">
        <v>3013</v>
      </c>
      <c r="E200" s="47" t="s">
        <v>176</v>
      </c>
      <c r="F200" s="65" t="s">
        <v>3014</v>
      </c>
      <c r="G200" s="65" t="s">
        <v>2270</v>
      </c>
      <c r="H200" s="65" t="s">
        <v>2271</v>
      </c>
      <c r="I200" s="159" t="s">
        <v>3015</v>
      </c>
      <c r="J200" s="145" t="s">
        <v>3016</v>
      </c>
      <c r="K200" s="47" t="s">
        <v>3017</v>
      </c>
      <c r="L200" s="65" t="s">
        <v>363</v>
      </c>
      <c r="M200" s="65" t="s">
        <v>5</v>
      </c>
      <c r="N200" s="65">
        <v>99216</v>
      </c>
      <c r="O200" s="65" t="s">
        <v>3018</v>
      </c>
      <c r="P200" s="151">
        <v>47.685159265169403</v>
      </c>
      <c r="Q200" s="151">
        <v>-117.18740066790301</v>
      </c>
      <c r="R200" s="126">
        <v>38</v>
      </c>
      <c r="S200" s="334"/>
      <c r="T200" s="65"/>
      <c r="U200" s="65" t="s">
        <v>2325</v>
      </c>
      <c r="V200" s="159" t="s">
        <v>1521</v>
      </c>
      <c r="W200" s="65" t="s">
        <v>1522</v>
      </c>
      <c r="X200" s="65" t="s">
        <v>1300</v>
      </c>
      <c r="Y200" s="65" t="s">
        <v>5</v>
      </c>
      <c r="Z200" s="65" t="s">
        <v>172</v>
      </c>
      <c r="AA200" s="119">
        <v>44429</v>
      </c>
      <c r="AB200" s="65" t="s">
        <v>3019</v>
      </c>
      <c r="AC200" s="65"/>
      <c r="AD200" s="304" t="s">
        <v>3020</v>
      </c>
      <c r="AE200" s="213" t="s">
        <v>3021</v>
      </c>
      <c r="AF200" s="65">
        <f t="shared" si="6"/>
        <v>28</v>
      </c>
      <c r="AG200" s="65"/>
      <c r="AH200" s="65"/>
      <c r="AI200" s="65"/>
      <c r="AJ200" s="65"/>
    </row>
    <row r="201" spans="1:36" ht="81.75" customHeight="1">
      <c r="A201" s="92">
        <v>5200</v>
      </c>
      <c r="B201" s="47" t="s">
        <v>161</v>
      </c>
      <c r="C201" s="65" t="s">
        <v>2244</v>
      </c>
      <c r="D201" s="100" t="s">
        <v>3022</v>
      </c>
      <c r="E201" s="99" t="s">
        <v>164</v>
      </c>
      <c r="F201" s="65" t="s">
        <v>3023</v>
      </c>
      <c r="G201" s="65" t="s">
        <v>2270</v>
      </c>
      <c r="H201" s="65" t="s">
        <v>2271</v>
      </c>
      <c r="I201" s="169" t="s">
        <v>3024</v>
      </c>
      <c r="J201" s="65" t="s">
        <v>3025</v>
      </c>
      <c r="K201" s="47" t="s">
        <v>3026</v>
      </c>
      <c r="L201" s="65" t="s">
        <v>3027</v>
      </c>
      <c r="M201" s="65" t="s">
        <v>5</v>
      </c>
      <c r="N201" s="65" t="s">
        <v>3028</v>
      </c>
      <c r="O201" s="65" t="s">
        <v>3029</v>
      </c>
      <c r="P201" s="151">
        <v>42.7950916887674</v>
      </c>
      <c r="Q201" s="151">
        <v>-71.544073147872993</v>
      </c>
      <c r="R201" s="118">
        <v>60</v>
      </c>
      <c r="S201" s="153" t="s">
        <v>3030</v>
      </c>
      <c r="T201" s="175"/>
      <c r="U201" s="65" t="s">
        <v>3022</v>
      </c>
      <c r="V201" s="65" t="s">
        <v>3024</v>
      </c>
      <c r="W201" s="65" t="s">
        <v>3031</v>
      </c>
      <c r="X201" s="65" t="s">
        <v>740</v>
      </c>
      <c r="Y201" s="65" t="s">
        <v>5</v>
      </c>
      <c r="Z201" s="65" t="s">
        <v>760</v>
      </c>
      <c r="AA201" s="119">
        <v>45335</v>
      </c>
      <c r="AB201" s="119"/>
      <c r="AC201" s="65"/>
      <c r="AD201" s="65" t="s">
        <v>3032</v>
      </c>
      <c r="AE201" s="390" t="s">
        <v>3036</v>
      </c>
      <c r="AF201" s="65">
        <v>29</v>
      </c>
      <c r="AG201" s="65" t="s">
        <v>3033</v>
      </c>
      <c r="AH201" s="65" t="s">
        <v>3034</v>
      </c>
      <c r="AI201" s="65" t="s">
        <v>3035</v>
      </c>
      <c r="AJ201" s="65"/>
    </row>
    <row r="202" spans="1:36" ht="60" customHeight="1">
      <c r="A202" s="92">
        <v>5201</v>
      </c>
      <c r="B202" s="47" t="s">
        <v>198</v>
      </c>
      <c r="C202" s="65" t="s">
        <v>2244</v>
      </c>
      <c r="D202" s="65" t="s">
        <v>3037</v>
      </c>
      <c r="E202" s="47" t="s">
        <v>164</v>
      </c>
      <c r="F202" s="65" t="s">
        <v>3037</v>
      </c>
      <c r="G202" s="65" t="s">
        <v>2270</v>
      </c>
      <c r="H202" s="65" t="s">
        <v>2271</v>
      </c>
      <c r="I202" s="169" t="s">
        <v>3038</v>
      </c>
      <c r="J202" s="65" t="s">
        <v>3039</v>
      </c>
      <c r="K202" s="47" t="s">
        <v>3040</v>
      </c>
      <c r="L202" s="65" t="s">
        <v>842</v>
      </c>
      <c r="M202" s="65" t="s">
        <v>5</v>
      </c>
      <c r="N202" s="65">
        <v>30308</v>
      </c>
      <c r="O202" s="65" t="s">
        <v>3041</v>
      </c>
      <c r="P202" s="151">
        <v>33.75</v>
      </c>
      <c r="Q202" s="151">
        <v>-84.38</v>
      </c>
      <c r="R202" s="126" t="s">
        <v>1587</v>
      </c>
      <c r="S202" s="335">
        <v>50</v>
      </c>
      <c r="T202" s="65" t="s">
        <v>1595</v>
      </c>
      <c r="U202" s="65" t="s">
        <v>3037</v>
      </c>
      <c r="V202" s="100" t="s">
        <v>3038</v>
      </c>
      <c r="W202" s="65" t="s">
        <v>3042</v>
      </c>
      <c r="X202" s="65" t="s">
        <v>170</v>
      </c>
      <c r="Y202" s="65" t="s">
        <v>5</v>
      </c>
      <c r="Z202" s="65" t="s">
        <v>647</v>
      </c>
      <c r="AA202" s="119">
        <v>44777</v>
      </c>
      <c r="AB202" s="65" t="s">
        <v>1587</v>
      </c>
      <c r="AC202" s="65" t="s">
        <v>1587</v>
      </c>
      <c r="AD202" s="304" t="s">
        <v>3043</v>
      </c>
      <c r="AE202" s="213" t="s">
        <v>3044</v>
      </c>
      <c r="AF202" s="65">
        <f t="shared" ref="AF202:AF233" si="7">IF(LEN(TRIM(AD202))=0,0,LEN(TRIM(AD202))-LEN(SUBSTITUTE(AD202," ",""))+1)</f>
        <v>30</v>
      </c>
      <c r="AG202" s="65"/>
      <c r="AH202" s="65"/>
      <c r="AI202" s="65"/>
      <c r="AJ202" s="65"/>
    </row>
    <row r="203" spans="1:36" ht="72" customHeight="1">
      <c r="A203" s="92">
        <v>5202</v>
      </c>
      <c r="B203" s="47" t="s">
        <v>174</v>
      </c>
      <c r="C203" s="65" t="s">
        <v>2244</v>
      </c>
      <c r="D203" s="65" t="s">
        <v>3045</v>
      </c>
      <c r="E203" s="47" t="s">
        <v>164</v>
      </c>
      <c r="F203" s="65" t="s">
        <v>462</v>
      </c>
      <c r="G203" s="65" t="s">
        <v>2270</v>
      </c>
      <c r="H203" s="65" t="s">
        <v>2332</v>
      </c>
      <c r="I203" s="65" t="s">
        <v>3046</v>
      </c>
      <c r="J203" s="65" t="s">
        <v>3047</v>
      </c>
      <c r="K203" s="47" t="s">
        <v>462</v>
      </c>
      <c r="L203" s="65" t="s">
        <v>1418</v>
      </c>
      <c r="M203" s="65" t="s">
        <v>5</v>
      </c>
      <c r="N203" s="65">
        <v>32221</v>
      </c>
      <c r="O203" s="65" t="s">
        <v>2053</v>
      </c>
      <c r="P203" s="151">
        <v>30.2733333996383</v>
      </c>
      <c r="Q203" s="151">
        <v>-81.890526345223606</v>
      </c>
      <c r="R203" s="126">
        <v>90</v>
      </c>
      <c r="S203" s="334">
        <v>370</v>
      </c>
      <c r="T203" s="65" t="s">
        <v>3048</v>
      </c>
      <c r="U203" s="65" t="s">
        <v>2054</v>
      </c>
      <c r="V203" s="65" t="s">
        <v>3046</v>
      </c>
      <c r="W203" s="65" t="s">
        <v>2055</v>
      </c>
      <c r="X203" s="65" t="s">
        <v>2056</v>
      </c>
      <c r="Y203" s="65" t="s">
        <v>2057</v>
      </c>
      <c r="Z203" s="65" t="s">
        <v>172</v>
      </c>
      <c r="AA203" s="119">
        <v>44434</v>
      </c>
      <c r="AB203" s="65" t="s">
        <v>3049</v>
      </c>
      <c r="AC203" s="117" t="s">
        <v>3051</v>
      </c>
      <c r="AD203" s="1043" t="s">
        <v>3050</v>
      </c>
      <c r="AE203" s="213" t="s">
        <v>2059</v>
      </c>
      <c r="AF203" s="65">
        <f t="shared" si="7"/>
        <v>27</v>
      </c>
      <c r="AG203" s="65"/>
      <c r="AH203" s="65"/>
      <c r="AI203" s="65"/>
      <c r="AJ203" s="65"/>
    </row>
    <row r="204" spans="1:36" ht="85.5" customHeight="1">
      <c r="A204" s="92">
        <v>5203</v>
      </c>
      <c r="B204" s="47" t="s">
        <v>174</v>
      </c>
      <c r="C204" s="65" t="s">
        <v>2244</v>
      </c>
      <c r="D204" s="65" t="s">
        <v>3045</v>
      </c>
      <c r="E204" s="47" t="s">
        <v>164</v>
      </c>
      <c r="F204" s="65" t="s">
        <v>3052</v>
      </c>
      <c r="G204" s="65" t="s">
        <v>2270</v>
      </c>
      <c r="H204" s="65" t="s">
        <v>2314</v>
      </c>
      <c r="I204" s="65" t="s">
        <v>3046</v>
      </c>
      <c r="J204" s="65" t="s">
        <v>3053</v>
      </c>
      <c r="K204" s="47" t="s">
        <v>3054</v>
      </c>
      <c r="L204" s="65" t="s">
        <v>842</v>
      </c>
      <c r="M204" s="65" t="s">
        <v>5</v>
      </c>
      <c r="N204" s="65">
        <v>31601</v>
      </c>
      <c r="O204" s="65" t="s">
        <v>3055</v>
      </c>
      <c r="P204" s="151">
        <v>30.801726682857598</v>
      </c>
      <c r="Q204" s="151">
        <v>-83.286845987541497</v>
      </c>
      <c r="R204" s="126"/>
      <c r="S204" s="334"/>
      <c r="T204" s="65"/>
      <c r="U204" s="65" t="s">
        <v>2054</v>
      </c>
      <c r="V204" s="65" t="s">
        <v>3046</v>
      </c>
      <c r="W204" s="65" t="s">
        <v>2055</v>
      </c>
      <c r="X204" s="65" t="s">
        <v>2056</v>
      </c>
      <c r="Y204" s="65" t="s">
        <v>2057</v>
      </c>
      <c r="Z204" s="65" t="s">
        <v>172</v>
      </c>
      <c r="AA204" s="119">
        <v>44434</v>
      </c>
      <c r="AB204" s="65" t="s">
        <v>3056</v>
      </c>
      <c r="AC204" s="65" t="s">
        <v>3057</v>
      </c>
      <c r="AD204" s="468" t="s">
        <v>3050</v>
      </c>
      <c r="AE204" s="213" t="s">
        <v>2059</v>
      </c>
      <c r="AF204" s="65">
        <f t="shared" si="7"/>
        <v>27</v>
      </c>
      <c r="AG204" s="65"/>
      <c r="AH204" s="65"/>
      <c r="AI204" s="65"/>
      <c r="AJ204" s="65"/>
    </row>
    <row r="205" spans="1:36" ht="79" customHeight="1">
      <c r="A205" s="92">
        <v>5204</v>
      </c>
      <c r="B205" s="47" t="s">
        <v>174</v>
      </c>
      <c r="C205" s="65" t="s">
        <v>2244</v>
      </c>
      <c r="D205" s="65" t="s">
        <v>3045</v>
      </c>
      <c r="E205" s="47" t="s">
        <v>164</v>
      </c>
      <c r="F205" s="65" t="s">
        <v>3058</v>
      </c>
      <c r="G205" s="65" t="s">
        <v>2270</v>
      </c>
      <c r="H205" s="65" t="s">
        <v>2271</v>
      </c>
      <c r="I205" s="159" t="s">
        <v>3046</v>
      </c>
      <c r="J205" s="65" t="s">
        <v>3059</v>
      </c>
      <c r="K205" s="47" t="s">
        <v>3058</v>
      </c>
      <c r="L205" s="65" t="s">
        <v>188</v>
      </c>
      <c r="M205" s="65" t="s">
        <v>5</v>
      </c>
      <c r="N205" s="65">
        <v>28690</v>
      </c>
      <c r="O205" s="65" t="s">
        <v>3060</v>
      </c>
      <c r="P205" s="151">
        <v>35.765113658536798</v>
      </c>
      <c r="Q205" s="151">
        <v>-81.555430645085195</v>
      </c>
      <c r="R205" s="126"/>
      <c r="S205" s="334"/>
      <c r="T205" s="65"/>
      <c r="U205" s="65" t="s">
        <v>2054</v>
      </c>
      <c r="V205" s="65" t="s">
        <v>3046</v>
      </c>
      <c r="W205" s="65" t="s">
        <v>2055</v>
      </c>
      <c r="X205" s="65" t="s">
        <v>2056</v>
      </c>
      <c r="Y205" s="65" t="s">
        <v>2057</v>
      </c>
      <c r="Z205" s="65" t="s">
        <v>172</v>
      </c>
      <c r="AA205" s="119">
        <v>44434</v>
      </c>
      <c r="AB205" s="65" t="s">
        <v>3061</v>
      </c>
      <c r="AC205" s="117"/>
      <c r="AD205" s="305" t="s">
        <v>3050</v>
      </c>
      <c r="AE205" s="213" t="s">
        <v>2059</v>
      </c>
      <c r="AF205" s="65">
        <f t="shared" si="7"/>
        <v>27</v>
      </c>
      <c r="AG205" s="65"/>
      <c r="AH205" s="65"/>
      <c r="AI205" s="65"/>
      <c r="AJ205" s="65"/>
    </row>
    <row r="206" spans="1:36" ht="88.5" customHeight="1">
      <c r="A206" s="92">
        <v>5205</v>
      </c>
      <c r="B206" s="47" t="s">
        <v>174</v>
      </c>
      <c r="C206" s="47" t="s">
        <v>2244</v>
      </c>
      <c r="D206" s="1" t="s">
        <v>3062</v>
      </c>
      <c r="E206" s="47" t="s">
        <v>164</v>
      </c>
      <c r="F206" s="1" t="s">
        <v>3063</v>
      </c>
      <c r="G206" s="65" t="s">
        <v>2247</v>
      </c>
      <c r="H206" s="47" t="s">
        <v>2248</v>
      </c>
      <c r="I206" s="1596" t="s">
        <v>3064</v>
      </c>
      <c r="J206" t="s">
        <v>3065</v>
      </c>
      <c r="K206" s="65" t="s">
        <v>3066</v>
      </c>
      <c r="L206" s="47" t="s">
        <v>808</v>
      </c>
      <c r="M206" s="47" t="s">
        <v>5</v>
      </c>
      <c r="N206" s="800" t="s">
        <v>3067</v>
      </c>
      <c r="O206" s="800" t="s">
        <v>3068</v>
      </c>
      <c r="P206" s="89">
        <v>43.079421628672698</v>
      </c>
      <c r="Q206" s="89">
        <v>-79.040273986505397</v>
      </c>
      <c r="R206" s="140"/>
      <c r="S206" s="140">
        <v>20000</v>
      </c>
      <c r="T206" s="65" t="s">
        <v>3069</v>
      </c>
      <c r="U206" t="s">
        <v>3070</v>
      </c>
      <c r="V206" s="65"/>
      <c r="W206" s="65" t="s">
        <v>3071</v>
      </c>
      <c r="X206" s="47" t="s">
        <v>1300</v>
      </c>
      <c r="Y206" s="47" t="s">
        <v>5</v>
      </c>
      <c r="Z206" s="47" t="s">
        <v>312</v>
      </c>
      <c r="AA206" s="59">
        <v>45464</v>
      </c>
      <c r="AB206" s="117" t="s">
        <v>313</v>
      </c>
      <c r="AC206" s="65"/>
      <c r="AD206" s="287" t="s">
        <v>8079</v>
      </c>
      <c r="AE206" s="13"/>
      <c r="AF206" s="13">
        <f t="shared" si="7"/>
        <v>23</v>
      </c>
      <c r="AG206" t="s">
        <v>3072</v>
      </c>
      <c r="AH206" t="s">
        <v>3073</v>
      </c>
      <c r="AI206" s="800" t="s">
        <v>3074</v>
      </c>
      <c r="AJ206" s="65"/>
    </row>
    <row r="207" spans="1:36" s="65" customFormat="1" ht="87">
      <c r="A207" s="92">
        <v>5206</v>
      </c>
      <c r="B207" s="47" t="s">
        <v>174</v>
      </c>
      <c r="C207" s="65" t="s">
        <v>2244</v>
      </c>
      <c r="D207" s="65" t="s">
        <v>2060</v>
      </c>
      <c r="E207" s="47" t="s">
        <v>164</v>
      </c>
      <c r="F207" s="65" t="s">
        <v>2061</v>
      </c>
      <c r="G207" s="65" t="s">
        <v>2270</v>
      </c>
      <c r="H207" s="65" t="s">
        <v>2314</v>
      </c>
      <c r="I207" s="65" t="s">
        <v>3075</v>
      </c>
      <c r="J207" s="65" t="s">
        <v>2063</v>
      </c>
      <c r="K207" s="47" t="s">
        <v>2061</v>
      </c>
      <c r="L207" s="65" t="s">
        <v>436</v>
      </c>
      <c r="M207" s="65" t="s">
        <v>5</v>
      </c>
      <c r="N207" s="65">
        <v>48326</v>
      </c>
      <c r="O207" s="65" t="s">
        <v>2064</v>
      </c>
      <c r="P207" s="151">
        <v>42.7004122349081</v>
      </c>
      <c r="Q207" s="151">
        <v>-83.270784057654296</v>
      </c>
      <c r="R207" s="126">
        <v>14</v>
      </c>
      <c r="S207" s="334"/>
      <c r="U207" s="65" t="s">
        <v>3076</v>
      </c>
      <c r="V207" s="65" t="s">
        <v>3075</v>
      </c>
      <c r="W207" s="65" t="s">
        <v>2034</v>
      </c>
      <c r="X207" s="65" t="s">
        <v>170</v>
      </c>
      <c r="Y207" s="65" t="s">
        <v>5</v>
      </c>
      <c r="Z207" s="65" t="s">
        <v>172</v>
      </c>
      <c r="AA207" s="119">
        <v>44766</v>
      </c>
      <c r="AB207" s="65" t="s">
        <v>3077</v>
      </c>
      <c r="AC207" s="65" t="s">
        <v>3078</v>
      </c>
      <c r="AD207" s="468" t="s">
        <v>2070</v>
      </c>
      <c r="AE207" s="213" t="s">
        <v>3079</v>
      </c>
      <c r="AF207" s="65">
        <f t="shared" si="7"/>
        <v>27</v>
      </c>
    </row>
    <row r="208" spans="1:36" s="65" customFormat="1" ht="87">
      <c r="A208" s="92">
        <v>5207</v>
      </c>
      <c r="B208" s="47" t="s">
        <v>174</v>
      </c>
      <c r="C208" s="65" t="s">
        <v>2244</v>
      </c>
      <c r="D208" s="65" t="s">
        <v>2060</v>
      </c>
      <c r="E208" s="47" t="s">
        <v>164</v>
      </c>
      <c r="F208" s="65" t="s">
        <v>2061</v>
      </c>
      <c r="G208" s="65" t="s">
        <v>2270</v>
      </c>
      <c r="H208" s="65" t="s">
        <v>2271</v>
      </c>
      <c r="I208" s="65" t="s">
        <v>3075</v>
      </c>
      <c r="J208" s="65" t="s">
        <v>2063</v>
      </c>
      <c r="K208" s="47" t="s">
        <v>2061</v>
      </c>
      <c r="L208" s="65" t="s">
        <v>436</v>
      </c>
      <c r="M208" s="65" t="s">
        <v>5</v>
      </c>
      <c r="N208" s="65">
        <v>48326</v>
      </c>
      <c r="O208" s="65" t="s">
        <v>2064</v>
      </c>
      <c r="P208" s="151">
        <v>42.7004122349081</v>
      </c>
      <c r="Q208" s="151">
        <v>-83.270784057654296</v>
      </c>
      <c r="R208" s="126">
        <v>14</v>
      </c>
      <c r="S208" s="334"/>
      <c r="U208" s="65" t="s">
        <v>3076</v>
      </c>
      <c r="V208" s="65" t="s">
        <v>3075</v>
      </c>
      <c r="W208" s="65" t="s">
        <v>2034</v>
      </c>
      <c r="X208" s="65" t="s">
        <v>170</v>
      </c>
      <c r="Y208" s="65" t="s">
        <v>5</v>
      </c>
      <c r="Z208" s="65" t="s">
        <v>172</v>
      </c>
      <c r="AA208" s="119">
        <v>44766</v>
      </c>
      <c r="AB208" s="65" t="s">
        <v>3077</v>
      </c>
      <c r="AC208" s="65" t="s">
        <v>3080</v>
      </c>
      <c r="AD208" s="1043" t="s">
        <v>2070</v>
      </c>
      <c r="AE208" s="213" t="s">
        <v>3079</v>
      </c>
      <c r="AF208" s="65">
        <f t="shared" si="7"/>
        <v>27</v>
      </c>
    </row>
    <row r="209" spans="1:36" s="65" customFormat="1" ht="87">
      <c r="A209" s="92">
        <v>5208</v>
      </c>
      <c r="B209" s="1365" t="s">
        <v>174</v>
      </c>
      <c r="C209" s="65" t="s">
        <v>2244</v>
      </c>
      <c r="D209" s="130" t="s">
        <v>3081</v>
      </c>
      <c r="E209" s="1365" t="s">
        <v>164</v>
      </c>
      <c r="F209" s="130" t="s">
        <v>3082</v>
      </c>
      <c r="G209" s="130" t="s">
        <v>2247</v>
      </c>
      <c r="H209" s="130" t="s">
        <v>2248</v>
      </c>
      <c r="I209" s="130" t="s">
        <v>3083</v>
      </c>
      <c r="J209" s="65" t="s">
        <v>3084</v>
      </c>
      <c r="K209" s="47" t="s">
        <v>3085</v>
      </c>
      <c r="L209" s="65" t="s">
        <v>836</v>
      </c>
      <c r="M209" s="65" t="s">
        <v>5</v>
      </c>
      <c r="N209" s="65">
        <v>60103</v>
      </c>
      <c r="O209" s="130" t="s">
        <v>3086</v>
      </c>
      <c r="P209" s="151">
        <v>41.989299597891097</v>
      </c>
      <c r="Q209" s="151">
        <v>-88.178126342328099</v>
      </c>
      <c r="R209" s="126">
        <v>299</v>
      </c>
      <c r="S209" s="334"/>
      <c r="U209" s="130" t="s">
        <v>3081</v>
      </c>
      <c r="V209" s="130" t="s">
        <v>3087</v>
      </c>
      <c r="W209" s="130" t="s">
        <v>3085</v>
      </c>
      <c r="X209" s="130" t="s">
        <v>836</v>
      </c>
      <c r="Y209" s="130" t="s">
        <v>5</v>
      </c>
      <c r="Z209" s="130" t="s">
        <v>172</v>
      </c>
      <c r="AA209" s="1599">
        <v>44766</v>
      </c>
      <c r="AB209" s="130" t="s">
        <v>3088</v>
      </c>
      <c r="AC209" s="65" t="s">
        <v>3090</v>
      </c>
      <c r="AD209" s="333" t="s">
        <v>3089</v>
      </c>
      <c r="AE209" s="213" t="s">
        <v>3091</v>
      </c>
      <c r="AF209" s="65">
        <f t="shared" si="7"/>
        <v>8</v>
      </c>
    </row>
    <row r="210" spans="1:36" s="65" customFormat="1" ht="87">
      <c r="A210" s="92">
        <v>5209</v>
      </c>
      <c r="B210" s="47" t="s">
        <v>174</v>
      </c>
      <c r="C210" s="65" t="s">
        <v>2244</v>
      </c>
      <c r="D210" s="65" t="s">
        <v>3081</v>
      </c>
      <c r="E210" s="47" t="s">
        <v>164</v>
      </c>
      <c r="F210" s="65" t="s">
        <v>3092</v>
      </c>
      <c r="G210" s="65" t="s">
        <v>2247</v>
      </c>
      <c r="H210" s="65" t="s">
        <v>2248</v>
      </c>
      <c r="I210" s="162" t="s">
        <v>3083</v>
      </c>
      <c r="J210" s="65" t="s">
        <v>3093</v>
      </c>
      <c r="K210" s="47" t="s">
        <v>3094</v>
      </c>
      <c r="L210" s="65" t="s">
        <v>3095</v>
      </c>
      <c r="M210" s="65" t="s">
        <v>957</v>
      </c>
      <c r="N210" s="65">
        <v>25315</v>
      </c>
      <c r="P210" s="151">
        <v>25.362178573780799</v>
      </c>
      <c r="Q210" s="151">
        <v>-101.02376938723199</v>
      </c>
      <c r="R210" s="126"/>
      <c r="S210" s="334"/>
      <c r="U210" s="65" t="s">
        <v>3081</v>
      </c>
      <c r="V210" s="65" t="s">
        <v>3087</v>
      </c>
      <c r="W210" s="65" t="s">
        <v>3085</v>
      </c>
      <c r="X210" s="65" t="s">
        <v>836</v>
      </c>
      <c r="Y210" s="65" t="s">
        <v>5</v>
      </c>
      <c r="Z210" s="65" t="s">
        <v>172</v>
      </c>
      <c r="AA210" s="119">
        <v>44766</v>
      </c>
      <c r="AB210" s="65" t="s">
        <v>3096</v>
      </c>
      <c r="AC210" s="65" t="s">
        <v>2769</v>
      </c>
      <c r="AD210" s="333" t="s">
        <v>3089</v>
      </c>
      <c r="AE210" s="213" t="s">
        <v>3091</v>
      </c>
      <c r="AF210" s="65">
        <f t="shared" si="7"/>
        <v>8</v>
      </c>
    </row>
    <row r="211" spans="1:36" s="65" customFormat="1" ht="87">
      <c r="A211" s="92">
        <v>5210</v>
      </c>
      <c r="B211" s="47" t="s">
        <v>174</v>
      </c>
      <c r="C211" s="65" t="s">
        <v>2244</v>
      </c>
      <c r="D211" s="65" t="s">
        <v>1286</v>
      </c>
      <c r="E211" s="47" t="s">
        <v>164</v>
      </c>
      <c r="F211" s="65" t="s">
        <v>1287</v>
      </c>
      <c r="G211" s="65" t="s">
        <v>2247</v>
      </c>
      <c r="H211" s="65" t="s">
        <v>2248</v>
      </c>
      <c r="I211" s="159" t="s">
        <v>1288</v>
      </c>
      <c r="J211" s="65" t="s">
        <v>1289</v>
      </c>
      <c r="K211" s="47" t="s">
        <v>1290</v>
      </c>
      <c r="L211" s="68" t="s">
        <v>188</v>
      </c>
      <c r="M211" s="68" t="s">
        <v>5</v>
      </c>
      <c r="N211" s="68">
        <v>28655</v>
      </c>
      <c r="O211" s="65" t="s">
        <v>1291</v>
      </c>
      <c r="P211" s="151">
        <v>35.7317910373324</v>
      </c>
      <c r="Q211" s="151">
        <v>-81.724254443171006</v>
      </c>
      <c r="R211" s="1381">
        <v>4</v>
      </c>
      <c r="S211" s="1381"/>
      <c r="T211" s="68"/>
      <c r="U211" s="68" t="s">
        <v>1286</v>
      </c>
      <c r="V211" s="68" t="s">
        <v>1288</v>
      </c>
      <c r="W211" s="68" t="s">
        <v>1292</v>
      </c>
      <c r="X211" s="68" t="s">
        <v>1293</v>
      </c>
      <c r="Y211" s="68" t="s">
        <v>907</v>
      </c>
      <c r="Z211" s="65" t="s">
        <v>172</v>
      </c>
      <c r="AA211" s="119">
        <v>44766</v>
      </c>
      <c r="AB211" s="65" t="s">
        <v>3097</v>
      </c>
      <c r="AC211" s="65" t="s">
        <v>3099</v>
      </c>
      <c r="AD211" s="468" t="s">
        <v>3098</v>
      </c>
      <c r="AE211" s="213" t="s">
        <v>3100</v>
      </c>
      <c r="AF211" s="65">
        <f t="shared" si="7"/>
        <v>30</v>
      </c>
    </row>
    <row r="212" spans="1:36" s="65" customFormat="1" ht="87">
      <c r="A212" s="92">
        <v>5211</v>
      </c>
      <c r="B212" s="47" t="s">
        <v>174</v>
      </c>
      <c r="C212" s="65" t="s">
        <v>2244</v>
      </c>
      <c r="D212" s="65" t="s">
        <v>1286</v>
      </c>
      <c r="E212" s="47" t="s">
        <v>164</v>
      </c>
      <c r="F212" s="65" t="s">
        <v>1297</v>
      </c>
      <c r="G212" s="65" t="s">
        <v>2247</v>
      </c>
      <c r="H212" s="65" t="s">
        <v>2248</v>
      </c>
      <c r="I212" s="159" t="s">
        <v>1288</v>
      </c>
      <c r="J212" s="65" t="s">
        <v>1298</v>
      </c>
      <c r="K212" s="47" t="s">
        <v>1299</v>
      </c>
      <c r="L212" s="68" t="s">
        <v>1300</v>
      </c>
      <c r="M212" s="68" t="s">
        <v>5</v>
      </c>
      <c r="N212" s="68">
        <v>19608</v>
      </c>
      <c r="O212" s="65" t="s">
        <v>1301</v>
      </c>
      <c r="P212" s="151">
        <v>40.304335499614503</v>
      </c>
      <c r="Q212" s="151">
        <v>-76.046881712878104</v>
      </c>
      <c r="R212" s="1381"/>
      <c r="S212" s="1381"/>
      <c r="T212" s="68"/>
      <c r="U212" s="68" t="s">
        <v>1286</v>
      </c>
      <c r="V212" s="68" t="s">
        <v>1288</v>
      </c>
      <c r="W212" s="68" t="s">
        <v>1292</v>
      </c>
      <c r="X212" s="68" t="s">
        <v>1293</v>
      </c>
      <c r="Y212" s="68" t="s">
        <v>907</v>
      </c>
      <c r="Z212" s="68" t="s">
        <v>172</v>
      </c>
      <c r="AA212" s="107">
        <v>44426</v>
      </c>
      <c r="AB212" s="65" t="s">
        <v>1294</v>
      </c>
      <c r="AC212" s="65" t="s">
        <v>3099</v>
      </c>
      <c r="AD212" s="305" t="s">
        <v>3098</v>
      </c>
      <c r="AE212" s="213" t="s">
        <v>3100</v>
      </c>
      <c r="AF212" s="65">
        <f t="shared" si="7"/>
        <v>30</v>
      </c>
    </row>
    <row r="213" spans="1:36" s="65" customFormat="1" ht="87">
      <c r="A213" s="92">
        <v>5212</v>
      </c>
      <c r="B213" s="47" t="s">
        <v>174</v>
      </c>
      <c r="C213" s="65" t="s">
        <v>2244</v>
      </c>
      <c r="D213" s="65" t="s">
        <v>1286</v>
      </c>
      <c r="E213" s="47" t="s">
        <v>164</v>
      </c>
      <c r="F213" s="65" t="s">
        <v>1304</v>
      </c>
      <c r="G213" s="65" t="s">
        <v>2247</v>
      </c>
      <c r="H213" s="65" t="s">
        <v>2248</v>
      </c>
      <c r="I213" s="159" t="s">
        <v>1288</v>
      </c>
      <c r="J213" s="65" t="s">
        <v>1305</v>
      </c>
      <c r="K213" s="47" t="s">
        <v>1306</v>
      </c>
      <c r="L213" s="68" t="s">
        <v>1300</v>
      </c>
      <c r="M213" s="68" t="s">
        <v>5</v>
      </c>
      <c r="N213" s="68">
        <v>15857</v>
      </c>
      <c r="O213" s="65" t="s">
        <v>1307</v>
      </c>
      <c r="P213" s="151">
        <v>41.431434406432999</v>
      </c>
      <c r="Q213" s="151">
        <v>-78.543045646695305</v>
      </c>
      <c r="R213" s="1381"/>
      <c r="S213" s="1381"/>
      <c r="T213" s="68"/>
      <c r="U213" s="68" t="s">
        <v>1286</v>
      </c>
      <c r="V213" s="68" t="s">
        <v>1288</v>
      </c>
      <c r="W213" s="68" t="s">
        <v>1292</v>
      </c>
      <c r="X213" s="68" t="s">
        <v>1293</v>
      </c>
      <c r="Y213" s="68" t="s">
        <v>907</v>
      </c>
      <c r="Z213" s="68" t="s">
        <v>172</v>
      </c>
      <c r="AA213" s="107">
        <v>44426</v>
      </c>
      <c r="AB213" s="65" t="s">
        <v>1294</v>
      </c>
      <c r="AC213" s="65" t="s">
        <v>3099</v>
      </c>
      <c r="AD213" s="304" t="s">
        <v>3098</v>
      </c>
      <c r="AE213" s="213" t="s">
        <v>3100</v>
      </c>
      <c r="AF213" s="65">
        <f t="shared" si="7"/>
        <v>30</v>
      </c>
    </row>
    <row r="214" spans="1:36" s="65" customFormat="1" ht="87">
      <c r="A214" s="92">
        <v>5213</v>
      </c>
      <c r="B214" s="47" t="s">
        <v>174</v>
      </c>
      <c r="C214" s="65" t="s">
        <v>2244</v>
      </c>
      <c r="D214" s="65" t="s">
        <v>1286</v>
      </c>
      <c r="E214" s="47" t="s">
        <v>164</v>
      </c>
      <c r="F214" s="65" t="s">
        <v>1308</v>
      </c>
      <c r="G214" s="65" t="s">
        <v>2247</v>
      </c>
      <c r="H214" s="65" t="s">
        <v>2248</v>
      </c>
      <c r="I214" s="367" t="s">
        <v>1288</v>
      </c>
      <c r="J214" s="65" t="s">
        <v>1309</v>
      </c>
      <c r="K214" s="47" t="s">
        <v>1310</v>
      </c>
      <c r="L214" s="68" t="s">
        <v>170</v>
      </c>
      <c r="M214" s="68" t="s">
        <v>5</v>
      </c>
      <c r="N214" s="68">
        <v>91355</v>
      </c>
      <c r="O214" s="65" t="s">
        <v>1311</v>
      </c>
      <c r="P214" s="151">
        <v>34.436055757100398</v>
      </c>
      <c r="Q214" s="151">
        <v>-118.588908832101</v>
      </c>
      <c r="R214" s="1381"/>
      <c r="S214" s="1381"/>
      <c r="T214" s="68"/>
      <c r="U214" s="68" t="s">
        <v>1286</v>
      </c>
      <c r="V214" s="68" t="s">
        <v>1288</v>
      </c>
      <c r="W214" s="68" t="s">
        <v>1292</v>
      </c>
      <c r="X214" s="68" t="s">
        <v>1293</v>
      </c>
      <c r="Y214" s="68" t="s">
        <v>907</v>
      </c>
      <c r="Z214" s="68" t="s">
        <v>172</v>
      </c>
      <c r="AA214" s="107">
        <v>44426</v>
      </c>
      <c r="AB214" s="65" t="s">
        <v>1294</v>
      </c>
      <c r="AC214" s="65" t="s">
        <v>3099</v>
      </c>
      <c r="AD214" s="305" t="s">
        <v>3098</v>
      </c>
      <c r="AE214" s="213" t="s">
        <v>3100</v>
      </c>
      <c r="AF214" s="65">
        <f t="shared" si="7"/>
        <v>30</v>
      </c>
    </row>
    <row r="215" spans="1:36" s="65" customFormat="1" ht="58">
      <c r="A215" s="92">
        <v>5214</v>
      </c>
      <c r="B215" s="1016" t="s">
        <v>174</v>
      </c>
      <c r="C215" s="1017" t="s">
        <v>2244</v>
      </c>
      <c r="D215" s="1070" t="s">
        <v>10892</v>
      </c>
      <c r="E215" s="1071" t="s">
        <v>164</v>
      </c>
      <c r="F215" s="1026" t="s">
        <v>10893</v>
      </c>
      <c r="G215" s="1017" t="s">
        <v>4674</v>
      </c>
      <c r="H215" s="1017" t="s">
        <v>10760</v>
      </c>
      <c r="I215" s="1481" t="s">
        <v>10894</v>
      </c>
      <c r="J215" s="1017" t="s">
        <v>10895</v>
      </c>
      <c r="K215" s="1058" t="s">
        <v>8186</v>
      </c>
      <c r="L215" s="1017" t="s">
        <v>720</v>
      </c>
      <c r="M215" s="1017" t="s">
        <v>5</v>
      </c>
      <c r="N215" s="1144" t="s">
        <v>10896</v>
      </c>
      <c r="O215" s="1017" t="s">
        <v>10897</v>
      </c>
      <c r="P215" s="1058">
        <v>34.756999999999998</v>
      </c>
      <c r="Q215" s="1072">
        <v>-87.653000000000006</v>
      </c>
      <c r="R215" s="1074"/>
      <c r="S215" s="1136"/>
      <c r="T215" s="1146"/>
      <c r="U215" s="1026" t="s">
        <v>10898</v>
      </c>
      <c r="V215" s="1188" t="s">
        <v>10894</v>
      </c>
      <c r="W215" s="1017" t="s">
        <v>3404</v>
      </c>
      <c r="X215" s="1017" t="s">
        <v>308</v>
      </c>
      <c r="Y215" s="1017" t="s">
        <v>5</v>
      </c>
      <c r="Z215" s="1017" t="s">
        <v>7932</v>
      </c>
      <c r="AA215" s="1077">
        <v>46064</v>
      </c>
      <c r="AB215" s="1429" t="s">
        <v>10899</v>
      </c>
      <c r="AC215" s="1017"/>
      <c r="AD215" s="1026" t="s">
        <v>10900</v>
      </c>
      <c r="AE215" s="1078"/>
      <c r="AF215" s="1017">
        <f t="shared" si="7"/>
        <v>21</v>
      </c>
      <c r="AG215" s="1017"/>
      <c r="AH215" s="1017"/>
      <c r="AI215" s="1017"/>
      <c r="AJ215" s="1017"/>
    </row>
    <row r="216" spans="1:36" s="65" customFormat="1" ht="58">
      <c r="A216" s="92">
        <v>5215</v>
      </c>
      <c r="B216" s="1016" t="s">
        <v>174</v>
      </c>
      <c r="C216" s="1017" t="s">
        <v>2244</v>
      </c>
      <c r="D216" s="1070" t="s">
        <v>10892</v>
      </c>
      <c r="E216" s="1071" t="s">
        <v>164</v>
      </c>
      <c r="F216" s="1026" t="s">
        <v>10901</v>
      </c>
      <c r="G216" s="1017" t="s">
        <v>4674</v>
      </c>
      <c r="H216" s="1017" t="s">
        <v>10760</v>
      </c>
      <c r="I216" s="1481" t="s">
        <v>10894</v>
      </c>
      <c r="J216" s="1017" t="s">
        <v>10902</v>
      </c>
      <c r="K216" s="1016" t="s">
        <v>3404</v>
      </c>
      <c r="L216" s="1017" t="s">
        <v>308</v>
      </c>
      <c r="M216" s="1017" t="s">
        <v>5</v>
      </c>
      <c r="N216" s="1144" t="s">
        <v>10903</v>
      </c>
      <c r="O216" s="1017" t="s">
        <v>10897</v>
      </c>
      <c r="P216" s="1072">
        <v>36.592500000000001</v>
      </c>
      <c r="Q216" s="1072">
        <v>-86.587800000000001</v>
      </c>
      <c r="R216" s="1074" t="s">
        <v>10904</v>
      </c>
      <c r="S216" s="1136"/>
      <c r="T216" s="1146"/>
      <c r="U216" s="1026" t="s">
        <v>10898</v>
      </c>
      <c r="V216" s="1188" t="s">
        <v>10894</v>
      </c>
      <c r="W216" s="1017" t="s">
        <v>3404</v>
      </c>
      <c r="X216" s="1017" t="s">
        <v>308</v>
      </c>
      <c r="Y216" s="1017" t="s">
        <v>5</v>
      </c>
      <c r="Z216" s="1017" t="s">
        <v>7932</v>
      </c>
      <c r="AA216" s="1077">
        <v>46064</v>
      </c>
      <c r="AB216" s="1429" t="s">
        <v>10905</v>
      </c>
      <c r="AC216" s="1017"/>
      <c r="AD216" s="1026" t="s">
        <v>10900</v>
      </c>
      <c r="AE216" s="1078"/>
      <c r="AF216" s="1017">
        <f t="shared" si="7"/>
        <v>21</v>
      </c>
      <c r="AG216" s="1017"/>
      <c r="AH216" s="1017"/>
      <c r="AI216" s="1017"/>
      <c r="AJ216" s="1017"/>
    </row>
    <row r="217" spans="1:36" s="65" customFormat="1" ht="43.5">
      <c r="A217" s="92">
        <v>5216</v>
      </c>
      <c r="B217" s="47" t="s">
        <v>174</v>
      </c>
      <c r="C217" s="65" t="s">
        <v>2244</v>
      </c>
      <c r="D217" s="65" t="s">
        <v>3101</v>
      </c>
      <c r="E217" s="47" t="s">
        <v>164</v>
      </c>
      <c r="F217" s="65" t="s">
        <v>3101</v>
      </c>
      <c r="G217" s="65" t="s">
        <v>2270</v>
      </c>
      <c r="H217" s="65" t="s">
        <v>2332</v>
      </c>
      <c r="I217" s="159" t="s">
        <v>3102</v>
      </c>
      <c r="J217" s="65" t="s">
        <v>3103</v>
      </c>
      <c r="K217" s="47" t="s">
        <v>3104</v>
      </c>
      <c r="L217" s="65" t="s">
        <v>170</v>
      </c>
      <c r="M217" s="65" t="s">
        <v>5</v>
      </c>
      <c r="N217" s="65">
        <v>93030</v>
      </c>
      <c r="O217" s="65" t="s">
        <v>3105</v>
      </c>
      <c r="P217" s="151">
        <v>34.2043541243129</v>
      </c>
      <c r="Q217" s="151">
        <v>-119.132623531631</v>
      </c>
      <c r="R217" s="126">
        <v>17</v>
      </c>
      <c r="S217" s="334"/>
      <c r="U217" s="65" t="s">
        <v>3101</v>
      </c>
      <c r="V217" s="65" t="s">
        <v>3102</v>
      </c>
      <c r="W217" s="65" t="s">
        <v>3104</v>
      </c>
      <c r="X217" s="65" t="s">
        <v>170</v>
      </c>
      <c r="Y217" s="65" t="s">
        <v>5</v>
      </c>
      <c r="Z217" s="65" t="s">
        <v>172</v>
      </c>
      <c r="AA217" s="119">
        <v>44766</v>
      </c>
      <c r="AB217" s="65" t="s">
        <v>3106</v>
      </c>
      <c r="AC217" s="65" t="s">
        <v>3108</v>
      </c>
      <c r="AD217" s="65" t="s">
        <v>3107</v>
      </c>
      <c r="AE217" s="213" t="s">
        <v>3102</v>
      </c>
      <c r="AF217" s="65">
        <f t="shared" si="7"/>
        <v>8</v>
      </c>
    </row>
    <row r="218" spans="1:36" s="65" customFormat="1" ht="58">
      <c r="A218" s="92">
        <v>5217</v>
      </c>
      <c r="B218" s="47" t="s">
        <v>174</v>
      </c>
      <c r="C218" s="65" t="s">
        <v>2244</v>
      </c>
      <c r="D218" s="65" t="s">
        <v>3101</v>
      </c>
      <c r="E218" s="47" t="s">
        <v>164</v>
      </c>
      <c r="F218" s="65" t="s">
        <v>3101</v>
      </c>
      <c r="G218" s="65" t="s">
        <v>2270</v>
      </c>
      <c r="H218" s="65" t="s">
        <v>2271</v>
      </c>
      <c r="I218" s="367" t="s">
        <v>3102</v>
      </c>
      <c r="J218" s="65" t="s">
        <v>3103</v>
      </c>
      <c r="K218" s="47" t="s">
        <v>3104</v>
      </c>
      <c r="L218" s="65" t="s">
        <v>170</v>
      </c>
      <c r="M218" s="65" t="s">
        <v>5</v>
      </c>
      <c r="N218" s="65">
        <v>93030</v>
      </c>
      <c r="O218" s="65" t="s">
        <v>3105</v>
      </c>
      <c r="P218" s="151">
        <v>34.2043541243129</v>
      </c>
      <c r="Q218" s="151">
        <v>-119.132623531631</v>
      </c>
      <c r="R218" s="126">
        <v>18</v>
      </c>
      <c r="S218" s="334"/>
      <c r="U218" s="65" t="s">
        <v>3101</v>
      </c>
      <c r="V218" s="65" t="s">
        <v>3102</v>
      </c>
      <c r="W218" s="65" t="s">
        <v>3104</v>
      </c>
      <c r="X218" s="65" t="s">
        <v>170</v>
      </c>
      <c r="Y218" s="65" t="s">
        <v>5</v>
      </c>
      <c r="Z218" s="65" t="s">
        <v>172</v>
      </c>
      <c r="AA218" s="119">
        <v>44766</v>
      </c>
      <c r="AB218" s="65" t="s">
        <v>3106</v>
      </c>
      <c r="AC218" s="65" t="s">
        <v>3109</v>
      </c>
      <c r="AD218" s="65" t="s">
        <v>3107</v>
      </c>
      <c r="AE218" s="213" t="s">
        <v>3110</v>
      </c>
      <c r="AF218" s="65">
        <f t="shared" si="7"/>
        <v>8</v>
      </c>
    </row>
    <row r="219" spans="1:36" s="65" customFormat="1" ht="130.5">
      <c r="A219" s="92">
        <v>5218</v>
      </c>
      <c r="B219" s="1016" t="s">
        <v>198</v>
      </c>
      <c r="C219" s="1017" t="s">
        <v>2244</v>
      </c>
      <c r="D219" s="1017" t="s">
        <v>11182</v>
      </c>
      <c r="E219" s="1016" t="s">
        <v>164</v>
      </c>
      <c r="F219" s="1017" t="s">
        <v>11182</v>
      </c>
      <c r="G219" s="1017" t="s">
        <v>2270</v>
      </c>
      <c r="H219" s="1017" t="s">
        <v>2271</v>
      </c>
      <c r="I219" s="1560" t="s">
        <v>2455</v>
      </c>
      <c r="J219" s="1017"/>
      <c r="K219" s="1016" t="s">
        <v>1594</v>
      </c>
      <c r="L219" s="1017" t="s">
        <v>308</v>
      </c>
      <c r="M219" s="1017" t="s">
        <v>5</v>
      </c>
      <c r="N219" s="1017">
        <v>38069</v>
      </c>
      <c r="O219" s="1017" t="s">
        <v>1587</v>
      </c>
      <c r="P219" s="1072">
        <v>35.402915620047601</v>
      </c>
      <c r="Q219" s="1072">
        <v>-89.417311946036904</v>
      </c>
      <c r="R219" s="1074" t="s">
        <v>8739</v>
      </c>
      <c r="S219" s="1140">
        <v>43</v>
      </c>
      <c r="T219" s="1017" t="s">
        <v>1595</v>
      </c>
      <c r="U219" s="1017" t="s">
        <v>1588</v>
      </c>
      <c r="V219" s="1070" t="s">
        <v>1584</v>
      </c>
      <c r="W219" s="1017" t="s">
        <v>1589</v>
      </c>
      <c r="X219" s="1017" t="s">
        <v>1179</v>
      </c>
      <c r="Y219" s="1017" t="s">
        <v>1590</v>
      </c>
      <c r="Z219" s="1017" t="s">
        <v>8379</v>
      </c>
      <c r="AA219" s="1077" t="s">
        <v>11183</v>
      </c>
      <c r="AB219" s="1017" t="s">
        <v>10018</v>
      </c>
      <c r="AC219" s="1017" t="s">
        <v>11194</v>
      </c>
      <c r="AD219" s="1017" t="s">
        <v>10301</v>
      </c>
      <c r="AE219" s="1138" t="s">
        <v>2456</v>
      </c>
      <c r="AF219" s="1017">
        <f t="shared" si="7"/>
        <v>12</v>
      </c>
    </row>
    <row r="220" spans="1:36" s="65" customFormat="1" ht="159.5">
      <c r="A220" s="92">
        <v>5219</v>
      </c>
      <c r="B220" s="99" t="s">
        <v>174</v>
      </c>
      <c r="C220" s="65" t="s">
        <v>2244</v>
      </c>
      <c r="D220" s="100" t="s">
        <v>3111</v>
      </c>
      <c r="E220" s="99" t="s">
        <v>164</v>
      </c>
      <c r="F220" s="100" t="s">
        <v>3111</v>
      </c>
      <c r="G220" s="100" t="s">
        <v>2270</v>
      </c>
      <c r="H220" s="100" t="s">
        <v>2271</v>
      </c>
      <c r="I220" s="1067" t="s">
        <v>3112</v>
      </c>
      <c r="J220" s="100" t="s">
        <v>3113</v>
      </c>
      <c r="K220" s="99" t="s">
        <v>3114</v>
      </c>
      <c r="L220" s="100" t="s">
        <v>188</v>
      </c>
      <c r="M220" s="100" t="s">
        <v>5</v>
      </c>
      <c r="N220" s="100">
        <v>27410</v>
      </c>
      <c r="O220" s="100" t="s">
        <v>3115</v>
      </c>
      <c r="P220" s="101">
        <v>36.07</v>
      </c>
      <c r="Q220" s="1575">
        <v>-79.790000000000006</v>
      </c>
      <c r="R220" s="101">
        <v>20</v>
      </c>
      <c r="S220" s="101">
        <v>1</v>
      </c>
      <c r="T220" s="65" t="s">
        <v>1595</v>
      </c>
      <c r="U220" s="100" t="s">
        <v>3111</v>
      </c>
      <c r="V220" s="100" t="s">
        <v>3112</v>
      </c>
      <c r="W220" s="100" t="s">
        <v>3114</v>
      </c>
      <c r="X220" s="100" t="s">
        <v>188</v>
      </c>
      <c r="Y220" s="100" t="s">
        <v>5</v>
      </c>
      <c r="Z220" s="100" t="s">
        <v>647</v>
      </c>
      <c r="AA220" s="102">
        <v>44774</v>
      </c>
      <c r="AB220" s="100" t="s">
        <v>3116</v>
      </c>
      <c r="AC220" s="100" t="s">
        <v>3118</v>
      </c>
      <c r="AD220" s="304" t="s">
        <v>3117</v>
      </c>
      <c r="AE220" s="224" t="s">
        <v>3112</v>
      </c>
      <c r="AF220" s="65">
        <f t="shared" si="7"/>
        <v>27</v>
      </c>
    </row>
    <row r="221" spans="1:36" s="65" customFormat="1" ht="87">
      <c r="A221" s="92">
        <v>5220</v>
      </c>
      <c r="B221" s="1016" t="s">
        <v>174</v>
      </c>
      <c r="C221" s="1017" t="s">
        <v>2244</v>
      </c>
      <c r="D221" s="1017" t="s">
        <v>6295</v>
      </c>
      <c r="E221" s="1016"/>
      <c r="F221" s="1017" t="s">
        <v>6295</v>
      </c>
      <c r="G221" s="1017" t="s">
        <v>4674</v>
      </c>
      <c r="H221" s="1017" t="s">
        <v>2271</v>
      </c>
      <c r="I221" s="1277" t="s">
        <v>10154</v>
      </c>
      <c r="J221" s="1017" t="s">
        <v>10155</v>
      </c>
      <c r="K221" s="1016" t="s">
        <v>1488</v>
      </c>
      <c r="L221" s="1017" t="s">
        <v>170</v>
      </c>
      <c r="M221" s="1017" t="s">
        <v>5</v>
      </c>
      <c r="N221" s="1017">
        <v>92109</v>
      </c>
      <c r="O221" s="1017"/>
      <c r="P221" s="1281">
        <v>32.803510000000003</v>
      </c>
      <c r="Q221" s="1072">
        <v>-117.215</v>
      </c>
      <c r="R221" s="1281"/>
      <c r="S221" s="1235"/>
      <c r="T221" s="1061"/>
      <c r="U221" s="1063" t="s">
        <v>6295</v>
      </c>
      <c r="V221" s="1138" t="s">
        <v>10154</v>
      </c>
      <c r="W221" s="1017" t="s">
        <v>1488</v>
      </c>
      <c r="X221" s="1017" t="s">
        <v>170</v>
      </c>
      <c r="Y221" s="1017" t="s">
        <v>5</v>
      </c>
      <c r="Z221" s="1017" t="s">
        <v>6355</v>
      </c>
      <c r="AA221" s="1077">
        <v>45923</v>
      </c>
      <c r="AB221" s="1282" t="s">
        <v>10154</v>
      </c>
      <c r="AC221" s="1017"/>
      <c r="AD221" s="1017" t="s">
        <v>10156</v>
      </c>
      <c r="AE221" s="1017"/>
      <c r="AF221" s="1017">
        <f t="shared" si="7"/>
        <v>27</v>
      </c>
      <c r="AG221" s="1017"/>
      <c r="AH221" s="1017"/>
      <c r="AI221" s="1017"/>
      <c r="AJ221" s="1017"/>
    </row>
    <row r="222" spans="1:36" s="65" customFormat="1" ht="72.5">
      <c r="A222" s="92">
        <v>5221</v>
      </c>
      <c r="B222" s="99" t="s">
        <v>174</v>
      </c>
      <c r="C222" s="65" t="s">
        <v>2244</v>
      </c>
      <c r="D222" s="100" t="s">
        <v>3119</v>
      </c>
      <c r="E222" s="99" t="s">
        <v>164</v>
      </c>
      <c r="F222" s="100" t="s">
        <v>3119</v>
      </c>
      <c r="G222" s="100" t="s">
        <v>2270</v>
      </c>
      <c r="H222" s="100" t="s">
        <v>2271</v>
      </c>
      <c r="I222" s="1067" t="s">
        <v>3120</v>
      </c>
      <c r="J222" s="100" t="s">
        <v>3121</v>
      </c>
      <c r="K222" s="99" t="s">
        <v>3122</v>
      </c>
      <c r="L222" s="100" t="s">
        <v>170</v>
      </c>
      <c r="M222" s="100" t="s">
        <v>5</v>
      </c>
      <c r="N222" s="100">
        <v>94550</v>
      </c>
      <c r="O222" s="100" t="s">
        <v>3123</v>
      </c>
      <c r="P222" s="101">
        <v>37.68</v>
      </c>
      <c r="Q222" s="1575">
        <v>-121.76</v>
      </c>
      <c r="R222" s="101">
        <v>50</v>
      </c>
      <c r="S222" s="101">
        <v>1</v>
      </c>
      <c r="T222" s="65" t="s">
        <v>1595</v>
      </c>
      <c r="U222" t="s">
        <v>3119</v>
      </c>
      <c r="V222" s="100" t="s">
        <v>3120</v>
      </c>
      <c r="W222" s="100" t="s">
        <v>3122</v>
      </c>
      <c r="X222" s="100" t="s">
        <v>170</v>
      </c>
      <c r="Y222" s="100" t="s">
        <v>5</v>
      </c>
      <c r="Z222" s="100" t="s">
        <v>647</v>
      </c>
      <c r="AA222" s="102">
        <v>44774</v>
      </c>
      <c r="AB222" s="100" t="s">
        <v>3124</v>
      </c>
      <c r="AC222" s="100" t="s">
        <v>1587</v>
      </c>
      <c r="AD222" s="305" t="s">
        <v>3125</v>
      </c>
      <c r="AE222" s="213" t="s">
        <v>3120</v>
      </c>
      <c r="AF222" s="65">
        <f t="shared" si="7"/>
        <v>25</v>
      </c>
    </row>
    <row r="223" spans="1:36" s="65" customFormat="1" ht="58">
      <c r="A223" s="92">
        <v>5222</v>
      </c>
      <c r="B223" s="47" t="s">
        <v>174</v>
      </c>
      <c r="C223" s="65" t="s">
        <v>2244</v>
      </c>
      <c r="D223" s="100" t="s">
        <v>3126</v>
      </c>
      <c r="E223" s="99" t="s">
        <v>164</v>
      </c>
      <c r="F223" s="65" t="s">
        <v>3127</v>
      </c>
      <c r="G223" s="65" t="s">
        <v>2270</v>
      </c>
      <c r="H223" s="65" t="s">
        <v>2271</v>
      </c>
      <c r="I223" s="1067" t="s">
        <v>3036</v>
      </c>
      <c r="J223" s="65" t="s">
        <v>3128</v>
      </c>
      <c r="K223" s="47" t="s">
        <v>3129</v>
      </c>
      <c r="L223" s="65" t="s">
        <v>170</v>
      </c>
      <c r="M223" s="65" t="s">
        <v>5</v>
      </c>
      <c r="N223" s="65" t="s">
        <v>3130</v>
      </c>
      <c r="O223" s="65" t="s">
        <v>3131</v>
      </c>
      <c r="P223" s="151">
        <v>37.651574455679302</v>
      </c>
      <c r="Q223" s="151">
        <v>-122.41473968861099</v>
      </c>
      <c r="R223" s="126">
        <v>37</v>
      </c>
      <c r="S223" s="153" t="s">
        <v>2435</v>
      </c>
      <c r="T223" s="175"/>
      <c r="U223" s="65" t="s">
        <v>3126</v>
      </c>
      <c r="V223" s="65" t="s">
        <v>3036</v>
      </c>
      <c r="W223" s="65" t="s">
        <v>3129</v>
      </c>
      <c r="X223" s="65" t="s">
        <v>170</v>
      </c>
      <c r="Y223" s="65" t="s">
        <v>5</v>
      </c>
      <c r="Z223" s="65" t="s">
        <v>760</v>
      </c>
      <c r="AA223" s="119">
        <v>45335</v>
      </c>
      <c r="AB223" s="119"/>
      <c r="AD223" s="65" t="s">
        <v>3132</v>
      </c>
      <c r="AE223" s="390" t="s">
        <v>3036</v>
      </c>
      <c r="AF223" s="65">
        <f t="shared" si="7"/>
        <v>19</v>
      </c>
      <c r="AG223" s="65" t="s">
        <v>3133</v>
      </c>
      <c r="AH223" s="65" t="s">
        <v>3134</v>
      </c>
      <c r="AI223" s="65" t="s">
        <v>3135</v>
      </c>
    </row>
    <row r="224" spans="1:36" ht="97" customHeight="1">
      <c r="A224" s="92">
        <v>5223</v>
      </c>
      <c r="B224" s="47" t="s">
        <v>174</v>
      </c>
      <c r="C224" s="65" t="s">
        <v>2244</v>
      </c>
      <c r="D224" s="100" t="s">
        <v>3126</v>
      </c>
      <c r="E224" s="99" t="s">
        <v>164</v>
      </c>
      <c r="F224" s="65" t="s">
        <v>3127</v>
      </c>
      <c r="G224" s="65" t="s">
        <v>2247</v>
      </c>
      <c r="H224" s="65" t="s">
        <v>2282</v>
      </c>
      <c r="I224" s="1067" t="s">
        <v>3036</v>
      </c>
      <c r="J224" s="65" t="s">
        <v>3128</v>
      </c>
      <c r="K224" s="47" t="s">
        <v>3129</v>
      </c>
      <c r="L224" s="65" t="s">
        <v>170</v>
      </c>
      <c r="M224" s="65" t="s">
        <v>5</v>
      </c>
      <c r="N224" s="65" t="s">
        <v>3130</v>
      </c>
      <c r="O224" s="65" t="s">
        <v>3131</v>
      </c>
      <c r="P224" s="151">
        <v>37.651574455679302</v>
      </c>
      <c r="Q224" s="151">
        <v>-122.41473968861099</v>
      </c>
      <c r="R224" s="126">
        <v>38</v>
      </c>
      <c r="S224" s="153" t="s">
        <v>2435</v>
      </c>
      <c r="T224" s="175"/>
      <c r="U224" s="65" t="s">
        <v>3126</v>
      </c>
      <c r="V224" s="65" t="s">
        <v>3036</v>
      </c>
      <c r="W224" s="65" t="s">
        <v>3129</v>
      </c>
      <c r="X224" s="65" t="s">
        <v>170</v>
      </c>
      <c r="Y224" s="65" t="s">
        <v>5</v>
      </c>
      <c r="Z224" s="65" t="s">
        <v>760</v>
      </c>
      <c r="AA224" s="119">
        <v>45335</v>
      </c>
      <c r="AB224" s="119"/>
      <c r="AC224" s="65"/>
      <c r="AD224" s="65" t="s">
        <v>3132</v>
      </c>
      <c r="AE224" s="390" t="s">
        <v>3036</v>
      </c>
      <c r="AF224" s="65">
        <f t="shared" si="7"/>
        <v>19</v>
      </c>
      <c r="AG224" s="65" t="s">
        <v>3133</v>
      </c>
      <c r="AH224" s="65" t="s">
        <v>3134</v>
      </c>
      <c r="AI224" s="65" t="s">
        <v>3135</v>
      </c>
      <c r="AJ224" s="65"/>
    </row>
    <row r="225" spans="1:36" s="65" customFormat="1" ht="88" customHeight="1">
      <c r="A225" s="92">
        <v>5224</v>
      </c>
      <c r="B225" s="47" t="s">
        <v>198</v>
      </c>
      <c r="C225" s="65" t="s">
        <v>2244</v>
      </c>
      <c r="D225" s="65" t="s">
        <v>2116</v>
      </c>
      <c r="E225" s="47" t="s">
        <v>164</v>
      </c>
      <c r="F225" s="65" t="s">
        <v>2117</v>
      </c>
      <c r="G225" s="366" t="s">
        <v>2270</v>
      </c>
      <c r="H225" s="366" t="s">
        <v>2271</v>
      </c>
      <c r="I225" s="367" t="s">
        <v>2118</v>
      </c>
      <c r="J225" s="65" t="s">
        <v>2119</v>
      </c>
      <c r="K225" s="65" t="s">
        <v>1222</v>
      </c>
      <c r="L225" s="47" t="s">
        <v>170</v>
      </c>
      <c r="M225" s="47" t="s">
        <v>5</v>
      </c>
      <c r="N225" s="47">
        <v>90067</v>
      </c>
      <c r="O225" s="47"/>
      <c r="P225" s="89">
        <v>34.059593517784897</v>
      </c>
      <c r="Q225" s="89">
        <v>-118.41392254509501</v>
      </c>
      <c r="R225" s="336" t="s">
        <v>8755</v>
      </c>
      <c r="S225" s="336">
        <v>54</v>
      </c>
      <c r="T225" s="65" t="s">
        <v>822</v>
      </c>
      <c r="U225" s="65" t="s">
        <v>2116</v>
      </c>
      <c r="V225" s="65" t="s">
        <v>2118</v>
      </c>
      <c r="W225" s="65" t="s">
        <v>1222</v>
      </c>
      <c r="X225" s="47" t="s">
        <v>1222</v>
      </c>
      <c r="Y225" s="47" t="s">
        <v>5</v>
      </c>
      <c r="Z225" s="47" t="s">
        <v>172</v>
      </c>
      <c r="AA225" s="59">
        <v>44781</v>
      </c>
      <c r="AB225" s="1" t="s">
        <v>2120</v>
      </c>
      <c r="AC225" s="65" t="s">
        <v>2122</v>
      </c>
      <c r="AD225" s="304" t="s">
        <v>3136</v>
      </c>
      <c r="AE225" s="213" t="s">
        <v>2123</v>
      </c>
      <c r="AF225" s="65">
        <f t="shared" si="7"/>
        <v>30</v>
      </c>
    </row>
    <row r="226" spans="1:36" s="65" customFormat="1" ht="94" customHeight="1">
      <c r="A226" s="92">
        <v>5225</v>
      </c>
      <c r="B226" s="47" t="s">
        <v>198</v>
      </c>
      <c r="C226" s="65" t="s">
        <v>2244</v>
      </c>
      <c r="D226" s="65" t="s">
        <v>1973</v>
      </c>
      <c r="E226" s="47" t="s">
        <v>164</v>
      </c>
      <c r="F226" s="65" t="s">
        <v>1969</v>
      </c>
      <c r="G226" s="65" t="s">
        <v>2270</v>
      </c>
      <c r="H226" s="65" t="s">
        <v>2271</v>
      </c>
      <c r="I226" s="367" t="s">
        <v>1970</v>
      </c>
      <c r="K226" s="65" t="s">
        <v>1971</v>
      </c>
      <c r="L226" s="47" t="s">
        <v>214</v>
      </c>
      <c r="M226" s="47" t="s">
        <v>6</v>
      </c>
      <c r="N226" s="47" t="s">
        <v>1972</v>
      </c>
      <c r="O226" s="47"/>
      <c r="P226" s="89">
        <v>42.296901815874001</v>
      </c>
      <c r="Q226" s="89">
        <v>-82.985760473662907</v>
      </c>
      <c r="R226" s="336" t="s">
        <v>8769</v>
      </c>
      <c r="S226" s="336">
        <v>45</v>
      </c>
      <c r="T226" s="65" t="s">
        <v>822</v>
      </c>
      <c r="U226" s="65" t="s">
        <v>1973</v>
      </c>
      <c r="V226" s="65" t="s">
        <v>1974</v>
      </c>
      <c r="W226" s="65" t="s">
        <v>1975</v>
      </c>
      <c r="X226" s="47" t="s">
        <v>1976</v>
      </c>
      <c r="Y226" s="47" t="s">
        <v>1977</v>
      </c>
      <c r="Z226" s="47" t="s">
        <v>172</v>
      </c>
      <c r="AA226" s="59">
        <v>45096</v>
      </c>
      <c r="AB226" s="1" t="s">
        <v>1978</v>
      </c>
      <c r="AC226" s="65" t="s">
        <v>1980</v>
      </c>
      <c r="AD226" s="65" t="s">
        <v>3137</v>
      </c>
      <c r="AE226" s="213" t="s">
        <v>1970</v>
      </c>
      <c r="AF226" s="65">
        <f t="shared" si="7"/>
        <v>25</v>
      </c>
    </row>
    <row r="227" spans="1:36" s="65" customFormat="1" ht="87.75" customHeight="1">
      <c r="A227" s="92">
        <v>5226</v>
      </c>
      <c r="B227" s="47" t="s">
        <v>174</v>
      </c>
      <c r="C227" s="47" t="s">
        <v>2244</v>
      </c>
      <c r="D227" s="65" t="s">
        <v>3138</v>
      </c>
      <c r="E227" s="47" t="s">
        <v>164</v>
      </c>
      <c r="F227" s="65" t="s">
        <v>3139</v>
      </c>
      <c r="G227" s="65" t="s">
        <v>2270</v>
      </c>
      <c r="H227" s="47" t="s">
        <v>2314</v>
      </c>
      <c r="I227" s="367" t="s">
        <v>1981</v>
      </c>
      <c r="K227" s="65" t="s">
        <v>2111</v>
      </c>
      <c r="L227" s="47" t="s">
        <v>804</v>
      </c>
      <c r="M227" s="47" t="s">
        <v>5</v>
      </c>
      <c r="N227" s="47"/>
      <c r="O227" s="47"/>
      <c r="P227" s="89">
        <v>40.495539904811999</v>
      </c>
      <c r="Q227" s="89">
        <v>-86.131014737889004</v>
      </c>
      <c r="R227" s="336" t="s">
        <v>8770</v>
      </c>
      <c r="S227" s="336">
        <v>23</v>
      </c>
      <c r="T227" s="65" t="s">
        <v>822</v>
      </c>
      <c r="U227" s="65" t="s">
        <v>1973</v>
      </c>
      <c r="V227" s="65" t="s">
        <v>3140</v>
      </c>
      <c r="W227" s="65" t="s">
        <v>2112</v>
      </c>
      <c r="X227" s="47" t="s">
        <v>1976</v>
      </c>
      <c r="Y227" s="47" t="s">
        <v>1977</v>
      </c>
      <c r="Z227" s="47" t="s">
        <v>172</v>
      </c>
      <c r="AA227" s="59">
        <v>44781</v>
      </c>
      <c r="AB227" s="1" t="s">
        <v>3141</v>
      </c>
      <c r="AC227" s="65" t="s">
        <v>3143</v>
      </c>
      <c r="AD227" s="65" t="s">
        <v>3142</v>
      </c>
      <c r="AE227" s="213" t="s">
        <v>1981</v>
      </c>
      <c r="AF227" s="65">
        <f t="shared" si="7"/>
        <v>20</v>
      </c>
    </row>
    <row r="228" spans="1:36" s="65" customFormat="1" ht="81.75" customHeight="1">
      <c r="A228" s="92">
        <v>5227</v>
      </c>
      <c r="B228" s="1016" t="s">
        <v>174</v>
      </c>
      <c r="C228" s="1017" t="s">
        <v>2244</v>
      </c>
      <c r="D228" s="1017" t="s">
        <v>10157</v>
      </c>
      <c r="E228" s="1016"/>
      <c r="F228" s="1017" t="s">
        <v>10157</v>
      </c>
      <c r="G228" s="1017" t="s">
        <v>4674</v>
      </c>
      <c r="H228" s="1017" t="s">
        <v>2271</v>
      </c>
      <c r="I228" s="1277" t="s">
        <v>10158</v>
      </c>
      <c r="J228" s="1017" t="s">
        <v>10159</v>
      </c>
      <c r="K228" s="1016" t="s">
        <v>1612</v>
      </c>
      <c r="L228" s="1017" t="s">
        <v>1613</v>
      </c>
      <c r="M228" s="1017" t="s">
        <v>5</v>
      </c>
      <c r="N228" s="1017">
        <v>23452</v>
      </c>
      <c r="O228" s="1017" t="s">
        <v>10160</v>
      </c>
      <c r="P228" s="1281">
        <v>36.818750000000001</v>
      </c>
      <c r="Q228" s="1072">
        <v>-76.064139999999995</v>
      </c>
      <c r="R228" s="1281">
        <v>2700</v>
      </c>
      <c r="S228" s="1235"/>
      <c r="T228" s="1061"/>
      <c r="U228" s="1063" t="s">
        <v>10157</v>
      </c>
      <c r="V228" s="1138" t="s">
        <v>10158</v>
      </c>
      <c r="W228" s="1017" t="s">
        <v>1612</v>
      </c>
      <c r="X228" s="1017" t="s">
        <v>1613</v>
      </c>
      <c r="Y228" s="1017" t="s">
        <v>5</v>
      </c>
      <c r="Z228" s="1017" t="s">
        <v>6355</v>
      </c>
      <c r="AA228" s="1077">
        <v>45923</v>
      </c>
      <c r="AB228" s="1282" t="s">
        <v>10158</v>
      </c>
      <c r="AC228" s="1017"/>
      <c r="AD228" s="1017" t="s">
        <v>10161</v>
      </c>
      <c r="AE228" s="1017"/>
      <c r="AF228" s="1017">
        <f t="shared" si="7"/>
        <v>28</v>
      </c>
      <c r="AG228" s="1017"/>
      <c r="AH228" s="1017"/>
      <c r="AI228" s="1017"/>
      <c r="AJ228" s="1017"/>
    </row>
    <row r="229" spans="1:36" s="65" customFormat="1" ht="99" customHeight="1">
      <c r="A229" s="92">
        <v>5228</v>
      </c>
      <c r="B229" s="1016" t="s">
        <v>174</v>
      </c>
      <c r="C229" s="1017" t="s">
        <v>2244</v>
      </c>
      <c r="D229" s="1017" t="s">
        <v>2138</v>
      </c>
      <c r="E229" s="1016" t="s">
        <v>176</v>
      </c>
      <c r="F229" s="1017" t="s">
        <v>2139</v>
      </c>
      <c r="G229" s="1017" t="s">
        <v>2270</v>
      </c>
      <c r="H229" s="1017" t="s">
        <v>2271</v>
      </c>
      <c r="I229" s="1371" t="s">
        <v>2141</v>
      </c>
      <c r="J229" s="1017" t="s">
        <v>2142</v>
      </c>
      <c r="K229" s="1016" t="s">
        <v>561</v>
      </c>
      <c r="L229" s="1017" t="s">
        <v>214</v>
      </c>
      <c r="M229" s="1017" t="s">
        <v>6</v>
      </c>
      <c r="N229" s="1017" t="s">
        <v>2143</v>
      </c>
      <c r="O229" s="1017" t="s">
        <v>2144</v>
      </c>
      <c r="P229" s="1072">
        <v>45.325596926363403</v>
      </c>
      <c r="Q229" s="1072">
        <v>-75.836900830691306</v>
      </c>
      <c r="R229" s="1139"/>
      <c r="S229" s="1140"/>
      <c r="T229" s="1017"/>
      <c r="U229" s="1017" t="s">
        <v>2145</v>
      </c>
      <c r="V229" s="1017" t="s">
        <v>2141</v>
      </c>
      <c r="W229" s="1017" t="s">
        <v>2146</v>
      </c>
      <c r="X229" s="1017" t="s">
        <v>842</v>
      </c>
      <c r="Y229" s="1017" t="s">
        <v>5</v>
      </c>
      <c r="Z229" s="1017" t="s">
        <v>8379</v>
      </c>
      <c r="AA229" s="1077" t="s">
        <v>9280</v>
      </c>
      <c r="AB229" s="1017" t="s">
        <v>2147</v>
      </c>
      <c r="AC229" s="1017" t="s">
        <v>2149</v>
      </c>
      <c r="AD229" s="1017" t="s">
        <v>10302</v>
      </c>
      <c r="AE229" s="1138" t="s">
        <v>2150</v>
      </c>
      <c r="AF229" s="1017">
        <f t="shared" si="7"/>
        <v>29</v>
      </c>
    </row>
    <row r="230" spans="1:36" s="65" customFormat="1" ht="91" customHeight="1">
      <c r="A230" s="92">
        <v>5229</v>
      </c>
      <c r="B230" s="1016" t="s">
        <v>174</v>
      </c>
      <c r="C230" s="1017" t="s">
        <v>2244</v>
      </c>
      <c r="D230" s="1017" t="s">
        <v>10162</v>
      </c>
      <c r="E230" s="1016"/>
      <c r="F230" s="1017" t="s">
        <v>10162</v>
      </c>
      <c r="G230" s="1017" t="s">
        <v>4674</v>
      </c>
      <c r="H230" s="1017" t="s">
        <v>2271</v>
      </c>
      <c r="I230" s="1277" t="s">
        <v>10163</v>
      </c>
      <c r="J230" s="1017" t="s">
        <v>10164</v>
      </c>
      <c r="K230" s="1016" t="s">
        <v>10165</v>
      </c>
      <c r="L230" s="1016" t="s">
        <v>11401</v>
      </c>
      <c r="M230" s="1017" t="s">
        <v>957</v>
      </c>
      <c r="N230" s="1017">
        <v>66679</v>
      </c>
      <c r="O230" s="1017"/>
      <c r="P230" s="1281">
        <v>25.78276</v>
      </c>
      <c r="Q230" s="1072">
        <v>-100.05355</v>
      </c>
      <c r="R230" s="1281"/>
      <c r="S230" s="1235"/>
      <c r="T230" s="1061"/>
      <c r="U230" s="1063" t="s">
        <v>10162</v>
      </c>
      <c r="V230" s="1138" t="s">
        <v>10163</v>
      </c>
      <c r="W230" s="1017"/>
      <c r="X230" s="1017"/>
      <c r="Y230" s="1017" t="s">
        <v>1011</v>
      </c>
      <c r="Z230" s="1017" t="s">
        <v>6355</v>
      </c>
      <c r="AA230" s="1077">
        <v>45923</v>
      </c>
      <c r="AB230" s="1282" t="s">
        <v>10163</v>
      </c>
      <c r="AC230" s="1017"/>
      <c r="AD230" s="1017" t="s">
        <v>10167</v>
      </c>
      <c r="AE230" s="1017"/>
      <c r="AF230" s="1017">
        <f t="shared" si="7"/>
        <v>26</v>
      </c>
      <c r="AG230" s="1017"/>
      <c r="AH230" s="1017"/>
      <c r="AI230" s="1017"/>
      <c r="AJ230" s="1017"/>
    </row>
    <row r="231" spans="1:36" s="65" customFormat="1" ht="96.75" customHeight="1">
      <c r="A231" s="92">
        <v>5230</v>
      </c>
      <c r="B231" s="1016" t="s">
        <v>198</v>
      </c>
      <c r="C231" s="1017" t="s">
        <v>2244</v>
      </c>
      <c r="D231" s="1017" t="s">
        <v>10168</v>
      </c>
      <c r="E231" s="1016"/>
      <c r="F231" s="1017" t="s">
        <v>10168</v>
      </c>
      <c r="G231" s="1017" t="s">
        <v>4674</v>
      </c>
      <c r="H231" s="1017" t="s">
        <v>2271</v>
      </c>
      <c r="I231" s="1076" t="s">
        <v>10169</v>
      </c>
      <c r="J231" s="1017" t="s">
        <v>10170</v>
      </c>
      <c r="K231" s="1016" t="s">
        <v>9022</v>
      </c>
      <c r="L231" s="1017" t="s">
        <v>188</v>
      </c>
      <c r="M231" s="1017" t="s">
        <v>5</v>
      </c>
      <c r="N231" s="1017">
        <v>27302</v>
      </c>
      <c r="O231" s="1017" t="s">
        <v>10171</v>
      </c>
      <c r="P231" s="1281">
        <v>36.059019999999997</v>
      </c>
      <c r="Q231" s="1072">
        <v>-79.330719999999999</v>
      </c>
      <c r="R231" s="1281"/>
      <c r="S231" s="1235"/>
      <c r="T231" s="1061"/>
      <c r="U231" s="1063" t="s">
        <v>10172</v>
      </c>
      <c r="V231" s="1138" t="s">
        <v>10173</v>
      </c>
      <c r="W231" s="1017" t="s">
        <v>10175</v>
      </c>
      <c r="X231" s="1017" t="s">
        <v>10174</v>
      </c>
      <c r="Y231" s="1017" t="s">
        <v>10176</v>
      </c>
      <c r="Z231" s="1017" t="s">
        <v>6355</v>
      </c>
      <c r="AA231" s="1077">
        <v>45923</v>
      </c>
      <c r="AB231" s="1077" t="s">
        <v>10177</v>
      </c>
      <c r="AC231" s="1017" t="s">
        <v>10189</v>
      </c>
      <c r="AD231" s="1017" t="s">
        <v>10178</v>
      </c>
      <c r="AE231" s="1017"/>
      <c r="AF231" s="1017">
        <f t="shared" si="7"/>
        <v>31</v>
      </c>
      <c r="AG231" s="1017"/>
      <c r="AH231" s="1017"/>
      <c r="AI231" s="1017"/>
      <c r="AJ231" s="1017"/>
    </row>
    <row r="232" spans="1:36" s="65" customFormat="1" ht="71.5" customHeight="1">
      <c r="A232" s="92">
        <v>5231</v>
      </c>
      <c r="B232" s="47" t="s">
        <v>174</v>
      </c>
      <c r="C232" s="65" t="s">
        <v>2244</v>
      </c>
      <c r="D232" s="65" t="s">
        <v>3144</v>
      </c>
      <c r="E232" s="47" t="s">
        <v>176</v>
      </c>
      <c r="F232" s="65" t="s">
        <v>3145</v>
      </c>
      <c r="G232" s="65" t="s">
        <v>2247</v>
      </c>
      <c r="H232" s="65" t="s">
        <v>2345</v>
      </c>
      <c r="I232" t="s">
        <v>3146</v>
      </c>
      <c r="J232" s="65" t="s">
        <v>3147</v>
      </c>
      <c r="K232" s="47" t="s">
        <v>3148</v>
      </c>
      <c r="L232" s="65" t="s">
        <v>1342</v>
      </c>
      <c r="M232" s="65" t="s">
        <v>957</v>
      </c>
      <c r="N232" s="65">
        <v>85340</v>
      </c>
      <c r="O232" s="65" t="s">
        <v>3149</v>
      </c>
      <c r="P232" s="151">
        <v>27.9457475363449</v>
      </c>
      <c r="Q232" s="151">
        <v>-110.81219400000001</v>
      </c>
      <c r="R232" s="126"/>
      <c r="S232" s="334"/>
      <c r="T232" s="278"/>
      <c r="U232" s="65" t="s">
        <v>3144</v>
      </c>
      <c r="V232" s="65" t="s">
        <v>3146</v>
      </c>
      <c r="W232" s="65" t="s">
        <v>3150</v>
      </c>
      <c r="X232" s="65" t="s">
        <v>1300</v>
      </c>
      <c r="Y232" s="65" t="s">
        <v>5</v>
      </c>
      <c r="Z232" s="65" t="s">
        <v>172</v>
      </c>
      <c r="AA232" s="119">
        <v>44430</v>
      </c>
      <c r="AB232" s="65" t="s">
        <v>3151</v>
      </c>
      <c r="AC232" s="65" t="s">
        <v>3153</v>
      </c>
      <c r="AD232" s="304" t="s">
        <v>3152</v>
      </c>
      <c r="AE232" s="213" t="s">
        <v>3154</v>
      </c>
      <c r="AF232" s="65">
        <f t="shared" si="7"/>
        <v>21</v>
      </c>
    </row>
    <row r="233" spans="1:36" s="65" customFormat="1" ht="79" customHeight="1">
      <c r="A233" s="92">
        <v>5232</v>
      </c>
      <c r="B233" s="47" t="s">
        <v>174</v>
      </c>
      <c r="C233" s="65" t="s">
        <v>2244</v>
      </c>
      <c r="D233" s="65" t="s">
        <v>3144</v>
      </c>
      <c r="E233" s="47" t="s">
        <v>176</v>
      </c>
      <c r="F233" s="65" t="s">
        <v>3155</v>
      </c>
      <c r="G233" s="65" t="s">
        <v>2247</v>
      </c>
      <c r="H233" s="65" t="s">
        <v>2345</v>
      </c>
      <c r="I233" s="65" t="s">
        <v>3146</v>
      </c>
      <c r="J233" s="65" t="s">
        <v>3156</v>
      </c>
      <c r="K233" s="47" t="s">
        <v>3157</v>
      </c>
      <c r="L233" s="65" t="s">
        <v>1342</v>
      </c>
      <c r="M233" s="65" t="s">
        <v>957</v>
      </c>
      <c r="N233" s="65">
        <v>83118</v>
      </c>
      <c r="O233" s="65" t="s">
        <v>3158</v>
      </c>
      <c r="P233" s="151">
        <v>29.188919279666401</v>
      </c>
      <c r="Q233" s="151">
        <v>-111.007330631701</v>
      </c>
      <c r="R233" s="126">
        <v>175</v>
      </c>
      <c r="S233" s="334"/>
      <c r="T233" s="278"/>
      <c r="U233" s="65" t="s">
        <v>3144</v>
      </c>
      <c r="V233" s="65" t="s">
        <v>3146</v>
      </c>
      <c r="W233" s="65" t="s">
        <v>3150</v>
      </c>
      <c r="X233" s="65" t="s">
        <v>1300</v>
      </c>
      <c r="Y233" s="65" t="s">
        <v>5</v>
      </c>
      <c r="Z233" s="65" t="s">
        <v>172</v>
      </c>
      <c r="AA233" s="119">
        <v>44430</v>
      </c>
      <c r="AB233" s="65" t="s">
        <v>3151</v>
      </c>
      <c r="AC233" s="65" t="s">
        <v>3153</v>
      </c>
      <c r="AD233" s="305" t="s">
        <v>3152</v>
      </c>
      <c r="AE233" s="213" t="s">
        <v>3154</v>
      </c>
      <c r="AF233" s="65">
        <f t="shared" si="7"/>
        <v>21</v>
      </c>
    </row>
    <row r="234" spans="1:36" s="65" customFormat="1" ht="82" customHeight="1">
      <c r="A234" s="92">
        <v>5233</v>
      </c>
      <c r="B234" s="47" t="s">
        <v>174</v>
      </c>
      <c r="C234" s="65" t="s">
        <v>2244</v>
      </c>
      <c r="D234" s="65" t="s">
        <v>3144</v>
      </c>
      <c r="E234" s="47" t="s">
        <v>176</v>
      </c>
      <c r="F234" s="65" t="s">
        <v>3159</v>
      </c>
      <c r="G234" s="65" t="s">
        <v>2247</v>
      </c>
      <c r="H234" s="65" t="s">
        <v>2345</v>
      </c>
      <c r="I234" s="65" t="s">
        <v>3146</v>
      </c>
      <c r="J234" s="65" t="s">
        <v>3160</v>
      </c>
      <c r="K234" s="47" t="s">
        <v>3114</v>
      </c>
      <c r="L234" s="65" t="s">
        <v>188</v>
      </c>
      <c r="M234" s="65" t="s">
        <v>5</v>
      </c>
      <c r="N234" s="65">
        <v>27409</v>
      </c>
      <c r="O234" s="65" t="s">
        <v>3161</v>
      </c>
      <c r="P234" s="151">
        <v>36.077802478806703</v>
      </c>
      <c r="Q234" s="151">
        <v>-79.9735268616718</v>
      </c>
      <c r="R234" s="126"/>
      <c r="S234" s="334"/>
      <c r="T234" s="278"/>
      <c r="U234" s="65" t="s">
        <v>3144</v>
      </c>
      <c r="V234" s="65" t="s">
        <v>3146</v>
      </c>
      <c r="W234" s="65" t="s">
        <v>3150</v>
      </c>
      <c r="X234" s="65" t="s">
        <v>1300</v>
      </c>
      <c r="Y234" s="65" t="s">
        <v>5</v>
      </c>
      <c r="Z234" s="65" t="s">
        <v>172</v>
      </c>
      <c r="AA234" s="119">
        <v>44430</v>
      </c>
      <c r="AB234" s="65" t="s">
        <v>3151</v>
      </c>
      <c r="AC234" s="65" t="s">
        <v>3153</v>
      </c>
      <c r="AD234" s="304" t="s">
        <v>3152</v>
      </c>
      <c r="AE234" s="213" t="s">
        <v>3154</v>
      </c>
      <c r="AF234" s="65">
        <f t="shared" ref="AF234:AF268" si="8">IF(LEN(TRIM(AD234))=0,0,LEN(TRIM(AD234))-LEN(SUBSTITUTE(AD234," ",""))+1)</f>
        <v>21</v>
      </c>
    </row>
    <row r="235" spans="1:36" s="65" customFormat="1" ht="74.5" customHeight="1">
      <c r="A235" s="92">
        <v>5234</v>
      </c>
      <c r="B235" s="47" t="s">
        <v>174</v>
      </c>
      <c r="C235" s="65" t="s">
        <v>2244</v>
      </c>
      <c r="D235" s="65" t="s">
        <v>3162</v>
      </c>
      <c r="E235" s="47" t="s">
        <v>164</v>
      </c>
      <c r="F235" s="65" t="s">
        <v>3162</v>
      </c>
      <c r="G235" s="65" t="s">
        <v>2270</v>
      </c>
      <c r="H235" s="65" t="s">
        <v>2271</v>
      </c>
      <c r="I235" s="65" t="s">
        <v>3163</v>
      </c>
      <c r="J235" s="65" t="s">
        <v>3164</v>
      </c>
      <c r="K235" s="47" t="s">
        <v>820</v>
      </c>
      <c r="L235" s="65" t="s">
        <v>170</v>
      </c>
      <c r="M235" s="65" t="s">
        <v>5</v>
      </c>
      <c r="N235" s="65">
        <v>94539</v>
      </c>
      <c r="O235" s="65" t="s">
        <v>3165</v>
      </c>
      <c r="P235" s="151">
        <v>37.464952295042799</v>
      </c>
      <c r="Q235" s="151">
        <v>-121.918059545037</v>
      </c>
      <c r="R235" s="126">
        <v>75</v>
      </c>
      <c r="S235" s="334"/>
      <c r="T235" s="278"/>
      <c r="U235" s="65" t="s">
        <v>3162</v>
      </c>
      <c r="V235" s="65" t="s">
        <v>3163</v>
      </c>
      <c r="W235" s="65" t="s">
        <v>820</v>
      </c>
      <c r="X235" s="65" t="s">
        <v>170</v>
      </c>
      <c r="Y235" s="65" t="s">
        <v>5</v>
      </c>
      <c r="Z235" s="65" t="s">
        <v>172</v>
      </c>
      <c r="AA235" s="119">
        <v>44766</v>
      </c>
      <c r="AB235" s="65" t="s">
        <v>3166</v>
      </c>
      <c r="AC235" s="65" t="s">
        <v>3168</v>
      </c>
      <c r="AD235" s="305" t="s">
        <v>3167</v>
      </c>
      <c r="AE235" s="213" t="s">
        <v>3169</v>
      </c>
      <c r="AF235" s="65">
        <f t="shared" si="8"/>
        <v>25</v>
      </c>
    </row>
    <row r="236" spans="1:36" s="65" customFormat="1" ht="58">
      <c r="A236" s="92">
        <v>5235</v>
      </c>
      <c r="B236" s="47" t="s">
        <v>174</v>
      </c>
      <c r="C236" s="65" t="s">
        <v>2244</v>
      </c>
      <c r="D236" s="65" t="s">
        <v>1384</v>
      </c>
      <c r="E236" s="47" t="s">
        <v>164</v>
      </c>
      <c r="F236" s="65" t="s">
        <v>3170</v>
      </c>
      <c r="G236" s="65" t="s">
        <v>2270</v>
      </c>
      <c r="H236" s="65" t="s">
        <v>2271</v>
      </c>
      <c r="I236" t="s">
        <v>2175</v>
      </c>
      <c r="J236" s="65" t="s">
        <v>1395</v>
      </c>
      <c r="K236" s="47" t="s">
        <v>1390</v>
      </c>
      <c r="L236" s="65" t="s">
        <v>755</v>
      </c>
      <c r="M236" s="65" t="s">
        <v>5</v>
      </c>
      <c r="N236" s="65">
        <v>78725</v>
      </c>
      <c r="O236" s="65" t="s">
        <v>1396</v>
      </c>
      <c r="P236" s="151">
        <v>30.23</v>
      </c>
      <c r="Q236" s="1575">
        <v>-97.61</v>
      </c>
      <c r="R236" s="126">
        <v>800</v>
      </c>
      <c r="S236" s="335">
        <v>100</v>
      </c>
      <c r="T236" s="65" t="s">
        <v>1595</v>
      </c>
      <c r="U236" s="65" t="s">
        <v>1384</v>
      </c>
      <c r="V236" s="100" t="s">
        <v>1386</v>
      </c>
      <c r="W236" s="65" t="s">
        <v>1390</v>
      </c>
      <c r="X236" s="65" t="s">
        <v>755</v>
      </c>
      <c r="Y236" s="65" t="s">
        <v>5</v>
      </c>
      <c r="Z236" s="65" t="s">
        <v>172</v>
      </c>
      <c r="AA236" s="119">
        <v>45304</v>
      </c>
      <c r="AB236" s="65" t="s">
        <v>1397</v>
      </c>
      <c r="AC236" s="65" t="s">
        <v>1587</v>
      </c>
      <c r="AD236" s="304" t="s">
        <v>3171</v>
      </c>
      <c r="AE236" s="213" t="s">
        <v>2179</v>
      </c>
      <c r="AF236" s="65">
        <f t="shared" si="8"/>
        <v>29</v>
      </c>
    </row>
    <row r="237" spans="1:36" s="65" customFormat="1" ht="72.5">
      <c r="A237" s="92">
        <v>5236</v>
      </c>
      <c r="B237" s="47" t="s">
        <v>174</v>
      </c>
      <c r="C237" s="65" t="s">
        <v>2244</v>
      </c>
      <c r="D237" s="65" t="s">
        <v>2173</v>
      </c>
      <c r="E237" s="47" t="s">
        <v>164</v>
      </c>
      <c r="F237" s="239" t="s">
        <v>3172</v>
      </c>
      <c r="G237" s="65" t="s">
        <v>2270</v>
      </c>
      <c r="H237" s="65" t="s">
        <v>2271</v>
      </c>
      <c r="I237" s="65" t="s">
        <v>2165</v>
      </c>
      <c r="J237" s="65" t="s">
        <v>2166</v>
      </c>
      <c r="K237" s="47" t="s">
        <v>2167</v>
      </c>
      <c r="L237" s="65" t="s">
        <v>182</v>
      </c>
      <c r="M237" s="65" t="s">
        <v>5</v>
      </c>
      <c r="N237" s="65">
        <v>89434</v>
      </c>
      <c r="O237" s="65" t="s">
        <v>2176</v>
      </c>
      <c r="P237" s="151">
        <v>39.537645995166699</v>
      </c>
      <c r="Q237" s="151">
        <v>-119.438986058471</v>
      </c>
      <c r="R237" s="126">
        <v>600</v>
      </c>
      <c r="S237" s="334">
        <v>20</v>
      </c>
      <c r="T237" s="239" t="s">
        <v>2671</v>
      </c>
      <c r="U237" s="65" t="s">
        <v>3173</v>
      </c>
      <c r="V237" s="65" t="s">
        <v>1386</v>
      </c>
      <c r="W237" s="65" t="s">
        <v>1390</v>
      </c>
      <c r="X237" s="65" t="s">
        <v>755</v>
      </c>
      <c r="Y237" s="65" t="s">
        <v>5</v>
      </c>
      <c r="Z237" s="65" t="s">
        <v>172</v>
      </c>
      <c r="AA237" s="119">
        <v>45096</v>
      </c>
      <c r="AB237" s="65" t="s">
        <v>3174</v>
      </c>
      <c r="AC237" s="65" t="s">
        <v>3176</v>
      </c>
      <c r="AD237" s="305" t="s">
        <v>3175</v>
      </c>
      <c r="AE237" s="213" t="s">
        <v>2171</v>
      </c>
      <c r="AF237" s="65">
        <f t="shared" si="8"/>
        <v>29</v>
      </c>
    </row>
    <row r="238" spans="1:36" s="65" customFormat="1" ht="72.5">
      <c r="A238" s="92">
        <v>5237</v>
      </c>
      <c r="B238" s="47" t="s">
        <v>174</v>
      </c>
      <c r="C238" s="65" t="s">
        <v>2244</v>
      </c>
      <c r="D238" s="65" t="s">
        <v>2173</v>
      </c>
      <c r="E238" s="47" t="s">
        <v>164</v>
      </c>
      <c r="F238" s="239" t="s">
        <v>3172</v>
      </c>
      <c r="G238" s="65" t="s">
        <v>2270</v>
      </c>
      <c r="H238" s="65" t="s">
        <v>2332</v>
      </c>
      <c r="I238" s="65" t="s">
        <v>2165</v>
      </c>
      <c r="J238" s="65" t="s">
        <v>2166</v>
      </c>
      <c r="K238" s="47" t="s">
        <v>2167</v>
      </c>
      <c r="L238" s="65" t="s">
        <v>182</v>
      </c>
      <c r="M238" s="65" t="s">
        <v>5</v>
      </c>
      <c r="N238" s="65">
        <v>89434</v>
      </c>
      <c r="O238" s="65" t="s">
        <v>2176</v>
      </c>
      <c r="P238" s="151">
        <v>39.537645995166699</v>
      </c>
      <c r="Q238" s="151">
        <v>-119.438986058471</v>
      </c>
      <c r="R238" s="126">
        <v>600</v>
      </c>
      <c r="S238" s="334">
        <v>20</v>
      </c>
      <c r="T238" s="239" t="s">
        <v>2671</v>
      </c>
      <c r="U238" s="65" t="s">
        <v>3173</v>
      </c>
      <c r="V238" s="65" t="s">
        <v>1386</v>
      </c>
      <c r="W238" s="65" t="s">
        <v>1390</v>
      </c>
      <c r="X238" s="65" t="s">
        <v>755</v>
      </c>
      <c r="Y238" s="65" t="s">
        <v>5</v>
      </c>
      <c r="Z238" s="65" t="s">
        <v>172</v>
      </c>
      <c r="AA238" s="119">
        <v>45096</v>
      </c>
      <c r="AB238" s="65" t="s">
        <v>3174</v>
      </c>
      <c r="AC238" s="65" t="s">
        <v>3176</v>
      </c>
      <c r="AD238" s="304" t="s">
        <v>3175</v>
      </c>
      <c r="AE238" s="213" t="s">
        <v>2171</v>
      </c>
      <c r="AF238" s="65">
        <f t="shared" si="8"/>
        <v>29</v>
      </c>
    </row>
    <row r="239" spans="1:36" s="65" customFormat="1" ht="87">
      <c r="A239" s="92">
        <v>5238</v>
      </c>
      <c r="B239" s="1016" t="s">
        <v>392</v>
      </c>
      <c r="C239" s="1017" t="s">
        <v>2244</v>
      </c>
      <c r="D239" s="1017" t="s">
        <v>2173</v>
      </c>
      <c r="E239" s="1071" t="s">
        <v>164</v>
      </c>
      <c r="F239" s="1058" t="s">
        <v>10558</v>
      </c>
      <c r="G239" s="1017" t="s">
        <v>2031</v>
      </c>
      <c r="H239" s="1017" t="s">
        <v>10559</v>
      </c>
      <c r="I239" s="1070" t="s">
        <v>10560</v>
      </c>
      <c r="J239" s="1058" t="s">
        <v>10561</v>
      </c>
      <c r="K239" s="1016" t="s">
        <v>10562</v>
      </c>
      <c r="L239" s="1017" t="s">
        <v>755</v>
      </c>
      <c r="M239" s="1017" t="s">
        <v>5</v>
      </c>
      <c r="N239" s="1017">
        <v>77423</v>
      </c>
      <c r="O239" s="1017"/>
      <c r="P239" s="1072">
        <v>29.790500000000002</v>
      </c>
      <c r="Q239" s="1072">
        <v>-95.944999999999993</v>
      </c>
      <c r="R239" s="1074">
        <v>1500</v>
      </c>
      <c r="S239" s="1075">
        <v>40</v>
      </c>
      <c r="T239" s="1273" t="s">
        <v>2671</v>
      </c>
      <c r="U239" s="1017" t="s">
        <v>3173</v>
      </c>
      <c r="V239" s="1017" t="s">
        <v>1386</v>
      </c>
      <c r="W239" s="1017" t="s">
        <v>1390</v>
      </c>
      <c r="X239" s="1017" t="s">
        <v>755</v>
      </c>
      <c r="Y239" s="1017" t="s">
        <v>5</v>
      </c>
      <c r="Z239" s="1017" t="s">
        <v>7932</v>
      </c>
      <c r="AA239" s="1077">
        <v>46057</v>
      </c>
      <c r="AB239" s="1017" t="s">
        <v>10563</v>
      </c>
      <c r="AC239" s="1026" t="s">
        <v>10564</v>
      </c>
      <c r="AD239" s="1026" t="s">
        <v>10565</v>
      </c>
      <c r="AE239" s="1078"/>
      <c r="AF239" s="1017">
        <f t="shared" si="8"/>
        <v>33</v>
      </c>
    </row>
    <row r="240" spans="1:36" s="65" customFormat="1" ht="90" customHeight="1">
      <c r="A240" s="92">
        <v>5239</v>
      </c>
      <c r="B240" s="1016" t="s">
        <v>174</v>
      </c>
      <c r="C240" s="1016" t="s">
        <v>2244</v>
      </c>
      <c r="D240" s="1017" t="s">
        <v>2173</v>
      </c>
      <c r="E240" s="1016" t="s">
        <v>164</v>
      </c>
      <c r="F240" s="1017" t="s">
        <v>2151</v>
      </c>
      <c r="G240" s="1017" t="s">
        <v>7769</v>
      </c>
      <c r="H240" s="1016" t="s">
        <v>7920</v>
      </c>
      <c r="I240" s="1017" t="s">
        <v>2152</v>
      </c>
      <c r="J240" s="1017" t="s">
        <v>2153</v>
      </c>
      <c r="K240" s="1017" t="s">
        <v>2154</v>
      </c>
      <c r="L240" s="1016" t="s">
        <v>170</v>
      </c>
      <c r="M240" s="1016" t="s">
        <v>5</v>
      </c>
      <c r="N240" s="1016">
        <v>95330</v>
      </c>
      <c r="O240" s="1016"/>
      <c r="P240" s="1060">
        <v>37.800722319275501</v>
      </c>
      <c r="Q240" s="1060">
        <v>-121.288822076386</v>
      </c>
      <c r="R240" s="1135"/>
      <c r="S240" s="1135">
        <v>40</v>
      </c>
      <c r="T240" s="1181" t="s">
        <v>822</v>
      </c>
      <c r="U240" s="1017" t="s">
        <v>1384</v>
      </c>
      <c r="V240" s="1017" t="s">
        <v>1386</v>
      </c>
      <c r="W240" s="1017" t="s">
        <v>1390</v>
      </c>
      <c r="X240" s="1016" t="s">
        <v>755</v>
      </c>
      <c r="Y240" s="1025" t="s">
        <v>5</v>
      </c>
      <c r="Z240" s="1016" t="s">
        <v>8379</v>
      </c>
      <c r="AA240" s="1025" t="s">
        <v>9896</v>
      </c>
      <c r="AB240" s="1081" t="s">
        <v>2155</v>
      </c>
      <c r="AC240" s="1017" t="s">
        <v>2156</v>
      </c>
      <c r="AD240" s="1183" t="s">
        <v>10314</v>
      </c>
      <c r="AE240" s="1138" t="s">
        <v>2152</v>
      </c>
      <c r="AF240" s="1083">
        <f t="shared" si="8"/>
        <v>21</v>
      </c>
      <c r="AG240" s="1017"/>
      <c r="AH240" s="1017"/>
      <c r="AI240" s="1017"/>
      <c r="AJ240" s="1017"/>
    </row>
    <row r="241" spans="1:36" s="65" customFormat="1" ht="90" customHeight="1">
      <c r="A241" s="92">
        <v>5240</v>
      </c>
      <c r="B241" s="1016" t="s">
        <v>198</v>
      </c>
      <c r="C241" s="1017" t="s">
        <v>2244</v>
      </c>
      <c r="D241" s="1070" t="s">
        <v>9144</v>
      </c>
      <c r="E241" s="1071" t="s">
        <v>164</v>
      </c>
      <c r="F241" s="1017" t="s">
        <v>9145</v>
      </c>
      <c r="G241" s="1017" t="s">
        <v>2031</v>
      </c>
      <c r="H241" s="1017" t="s">
        <v>7990</v>
      </c>
      <c r="I241" s="1070" t="s">
        <v>1386</v>
      </c>
      <c r="J241" s="1058" t="s">
        <v>9146</v>
      </c>
      <c r="K241" s="1058" t="s">
        <v>9147</v>
      </c>
      <c r="L241" s="1058" t="s">
        <v>9148</v>
      </c>
      <c r="M241" s="1017" t="s">
        <v>957</v>
      </c>
      <c r="N241" s="1017"/>
      <c r="O241" s="1017"/>
      <c r="P241" s="1072">
        <v>25.686599999999999</v>
      </c>
      <c r="Q241" s="1072">
        <v>-100.31610000000001</v>
      </c>
      <c r="R241" s="1074">
        <v>8000</v>
      </c>
      <c r="S241" s="1075">
        <v>1000000</v>
      </c>
      <c r="T241" s="1017" t="s">
        <v>9151</v>
      </c>
      <c r="U241" s="1017" t="s">
        <v>9144</v>
      </c>
      <c r="V241" s="1058" t="s">
        <v>1386</v>
      </c>
      <c r="W241" s="1017" t="s">
        <v>1390</v>
      </c>
      <c r="X241" s="1017" t="s">
        <v>755</v>
      </c>
      <c r="Y241" s="1017" t="s">
        <v>5</v>
      </c>
      <c r="Z241" s="1017" t="s">
        <v>7932</v>
      </c>
      <c r="AA241" s="1077">
        <v>45867</v>
      </c>
      <c r="AB241" s="1017" t="s">
        <v>9149</v>
      </c>
      <c r="AC241" s="1017" t="s">
        <v>9150</v>
      </c>
      <c r="AD241" s="1026" t="s">
        <v>10304</v>
      </c>
      <c r="AE241" s="1078"/>
      <c r="AF241" s="1017">
        <f t="shared" si="8"/>
        <v>22</v>
      </c>
      <c r="AG241" s="1017"/>
      <c r="AH241" s="1017"/>
      <c r="AI241" s="1017"/>
      <c r="AJ241" s="1017"/>
    </row>
    <row r="242" spans="1:36" ht="93" customHeight="1">
      <c r="A242" s="92">
        <v>5241</v>
      </c>
      <c r="B242" s="47" t="s">
        <v>174</v>
      </c>
      <c r="C242" s="65" t="s">
        <v>2244</v>
      </c>
      <c r="D242" s="65" t="s">
        <v>3177</v>
      </c>
      <c r="E242" s="47" t="s">
        <v>164</v>
      </c>
      <c r="F242" s="65" t="s">
        <v>3178</v>
      </c>
      <c r="G242" s="65" t="s">
        <v>2270</v>
      </c>
      <c r="H242" s="65" t="s">
        <v>2271</v>
      </c>
      <c r="I242" s="65" t="s">
        <v>3179</v>
      </c>
      <c r="J242" s="65" t="s">
        <v>3180</v>
      </c>
      <c r="K242" s="47" t="s">
        <v>3181</v>
      </c>
      <c r="L242" s="65" t="s">
        <v>1418</v>
      </c>
      <c r="M242" s="65" t="s">
        <v>5</v>
      </c>
      <c r="N242" s="65">
        <v>32771</v>
      </c>
      <c r="O242" s="65" t="s">
        <v>3182</v>
      </c>
      <c r="P242" s="151">
        <v>28.809553698485601</v>
      </c>
      <c r="Q242" s="151">
        <v>-81.317012245256393</v>
      </c>
      <c r="R242" s="126">
        <v>30</v>
      </c>
      <c r="S242" s="334"/>
      <c r="T242" s="278"/>
      <c r="U242" s="65" t="s">
        <v>3178</v>
      </c>
      <c r="V242" s="65" t="s">
        <v>3179</v>
      </c>
      <c r="W242" s="65" t="s">
        <v>3181</v>
      </c>
      <c r="X242" s="65" t="s">
        <v>1418</v>
      </c>
      <c r="Y242" s="65" t="s">
        <v>5</v>
      </c>
      <c r="Z242" s="65" t="s">
        <v>172</v>
      </c>
      <c r="AA242" s="119">
        <v>44766</v>
      </c>
      <c r="AB242" s="65" t="s">
        <v>2482</v>
      </c>
      <c r="AC242" s="65" t="s">
        <v>3184</v>
      </c>
      <c r="AD242" s="65" t="s">
        <v>3183</v>
      </c>
      <c r="AE242" s="65" t="s">
        <v>3185</v>
      </c>
      <c r="AF242" s="65">
        <f t="shared" si="8"/>
        <v>9</v>
      </c>
      <c r="AG242" s="65"/>
      <c r="AH242" s="65"/>
      <c r="AI242" s="65"/>
      <c r="AJ242" s="65"/>
    </row>
    <row r="243" spans="1:36" ht="103" customHeight="1">
      <c r="A243" s="92">
        <v>5242</v>
      </c>
      <c r="B243" s="1016" t="s">
        <v>174</v>
      </c>
      <c r="C243" s="1017" t="s">
        <v>2244</v>
      </c>
      <c r="D243" s="1017" t="s">
        <v>2184</v>
      </c>
      <c r="E243" s="1016"/>
      <c r="F243" s="1017" t="s">
        <v>2184</v>
      </c>
      <c r="G243" s="1017" t="s">
        <v>4674</v>
      </c>
      <c r="H243" s="1017" t="s">
        <v>2271</v>
      </c>
      <c r="I243" s="1076" t="s">
        <v>10179</v>
      </c>
      <c r="J243" s="1017" t="s">
        <v>10180</v>
      </c>
      <c r="K243" s="1016" t="s">
        <v>9187</v>
      </c>
      <c r="L243" s="1017" t="s">
        <v>878</v>
      </c>
      <c r="M243" s="1017" t="s">
        <v>5</v>
      </c>
      <c r="N243" s="1017">
        <v>40324</v>
      </c>
      <c r="O243" s="1017" t="s">
        <v>10181</v>
      </c>
      <c r="P243" s="1281">
        <v>38.26258</v>
      </c>
      <c r="Q243" s="1072">
        <v>-84.531800000000004</v>
      </c>
      <c r="R243" s="1281"/>
      <c r="S243" s="1235"/>
      <c r="T243" s="1061"/>
      <c r="U243" s="1063" t="s">
        <v>2184</v>
      </c>
      <c r="V243" s="1138" t="s">
        <v>10182</v>
      </c>
      <c r="W243" s="1017" t="s">
        <v>1705</v>
      </c>
      <c r="X243" s="1017" t="s">
        <v>755</v>
      </c>
      <c r="Y243" s="1017" t="s">
        <v>5</v>
      </c>
      <c r="Z243" s="1017" t="s">
        <v>6355</v>
      </c>
      <c r="AA243" s="1077">
        <v>45923</v>
      </c>
      <c r="AB243" s="1282" t="s">
        <v>10183</v>
      </c>
      <c r="AC243" s="1017"/>
      <c r="AD243" s="1017" t="s">
        <v>10184</v>
      </c>
      <c r="AE243" s="1017"/>
      <c r="AF243" s="1017">
        <f t="shared" si="8"/>
        <v>30</v>
      </c>
      <c r="AG243" s="1017"/>
      <c r="AH243" s="1017"/>
      <c r="AI243" s="1017"/>
      <c r="AJ243" s="1017"/>
    </row>
    <row r="244" spans="1:36" ht="77" customHeight="1">
      <c r="A244" s="92">
        <v>5243</v>
      </c>
      <c r="B244" s="99" t="s">
        <v>174</v>
      </c>
      <c r="C244" s="100" t="s">
        <v>2244</v>
      </c>
      <c r="D244" s="100" t="s">
        <v>3186</v>
      </c>
      <c r="E244" s="99" t="s">
        <v>164</v>
      </c>
      <c r="F244" s="100" t="s">
        <v>3186</v>
      </c>
      <c r="G244" s="100" t="s">
        <v>2270</v>
      </c>
      <c r="H244" s="100" t="s">
        <v>2271</v>
      </c>
      <c r="I244" s="100" t="s">
        <v>3187</v>
      </c>
      <c r="J244" s="100" t="s">
        <v>3188</v>
      </c>
      <c r="K244" s="99" t="s">
        <v>2415</v>
      </c>
      <c r="L244" s="100" t="s">
        <v>170</v>
      </c>
      <c r="M244" s="100" t="s">
        <v>5</v>
      </c>
      <c r="N244" s="100">
        <v>90670</v>
      </c>
      <c r="O244" s="100" t="s">
        <v>3189</v>
      </c>
      <c r="P244" s="101">
        <v>33.94</v>
      </c>
      <c r="Q244" s="1575">
        <v>-118.07</v>
      </c>
      <c r="R244" s="101">
        <v>1000</v>
      </c>
      <c r="S244" s="101">
        <v>25.6</v>
      </c>
      <c r="T244" s="100" t="s">
        <v>3190</v>
      </c>
      <c r="U244" s="100" t="s">
        <v>3186</v>
      </c>
      <c r="V244" s="100" t="s">
        <v>3187</v>
      </c>
      <c r="W244" s="100" t="s">
        <v>2415</v>
      </c>
      <c r="X244" s="100" t="s">
        <v>170</v>
      </c>
      <c r="Y244" s="100" t="s">
        <v>5</v>
      </c>
      <c r="Z244" s="100" t="s">
        <v>647</v>
      </c>
      <c r="AA244" s="102">
        <v>44774</v>
      </c>
      <c r="AB244" s="100" t="s">
        <v>3191</v>
      </c>
      <c r="AC244" s="100" t="s">
        <v>3193</v>
      </c>
      <c r="AD244" s="304" t="s">
        <v>3192</v>
      </c>
      <c r="AE244" s="213" t="s">
        <v>3194</v>
      </c>
      <c r="AF244" s="65">
        <f t="shared" si="8"/>
        <v>28</v>
      </c>
      <c r="AG244" s="65"/>
      <c r="AH244" s="65"/>
      <c r="AI244" s="65"/>
      <c r="AJ244" s="65"/>
    </row>
    <row r="245" spans="1:36" ht="100" customHeight="1">
      <c r="A245" s="92">
        <v>5244</v>
      </c>
      <c r="B245" s="99" t="s">
        <v>174</v>
      </c>
      <c r="C245" s="100" t="s">
        <v>2244</v>
      </c>
      <c r="D245" s="100" t="s">
        <v>3195</v>
      </c>
      <c r="E245" s="99" t="s">
        <v>164</v>
      </c>
      <c r="F245" s="100" t="s">
        <v>3195</v>
      </c>
      <c r="G245" s="100" t="s">
        <v>2270</v>
      </c>
      <c r="H245" s="100" t="s">
        <v>2271</v>
      </c>
      <c r="I245" s="100" t="s">
        <v>3196</v>
      </c>
      <c r="J245" s="100" t="s">
        <v>3197</v>
      </c>
      <c r="K245" s="99" t="s">
        <v>477</v>
      </c>
      <c r="L245" s="100" t="s">
        <v>149</v>
      </c>
      <c r="M245" s="100" t="s">
        <v>6</v>
      </c>
      <c r="N245" s="100" t="s">
        <v>3198</v>
      </c>
      <c r="O245" s="100" t="s">
        <v>3199</v>
      </c>
      <c r="P245" s="101">
        <v>46.802972955208297</v>
      </c>
      <c r="Q245" s="1575">
        <v>-71.251161519520394</v>
      </c>
      <c r="R245" s="101">
        <v>73</v>
      </c>
      <c r="S245" s="101"/>
      <c r="T245" s="100"/>
      <c r="U245" s="100" t="s">
        <v>3200</v>
      </c>
      <c r="V245" s="100" t="s">
        <v>3196</v>
      </c>
      <c r="W245" s="100" t="s">
        <v>477</v>
      </c>
      <c r="X245" s="100" t="s">
        <v>149</v>
      </c>
      <c r="Y245" s="100" t="s">
        <v>6</v>
      </c>
      <c r="Z245" s="100" t="s">
        <v>2254</v>
      </c>
      <c r="AA245" s="102">
        <v>44420</v>
      </c>
      <c r="AB245" s="100" t="s">
        <v>3201</v>
      </c>
      <c r="AC245" s="100" t="s">
        <v>3203</v>
      </c>
      <c r="AD245" s="304" t="s">
        <v>3202</v>
      </c>
      <c r="AE245" s="213" t="s">
        <v>3204</v>
      </c>
      <c r="AF245" s="65">
        <f t="shared" si="8"/>
        <v>30</v>
      </c>
      <c r="AG245" s="65"/>
      <c r="AH245" s="65"/>
      <c r="AI245" s="65"/>
      <c r="AJ245" s="65"/>
    </row>
    <row r="246" spans="1:36" ht="85" customHeight="1">
      <c r="A246" s="92">
        <v>5245</v>
      </c>
      <c r="B246" s="1016" t="s">
        <v>198</v>
      </c>
      <c r="C246" s="1017" t="s">
        <v>2244</v>
      </c>
      <c r="D246" s="1017" t="s">
        <v>10185</v>
      </c>
      <c r="E246" s="1016"/>
      <c r="F246" s="1017" t="s">
        <v>10185</v>
      </c>
      <c r="G246" s="1017" t="s">
        <v>4674</v>
      </c>
      <c r="H246" s="1017" t="s">
        <v>2271</v>
      </c>
      <c r="I246" s="1076" t="s">
        <v>2190</v>
      </c>
      <c r="J246" s="1017"/>
      <c r="K246" s="1016" t="s">
        <v>9911</v>
      </c>
      <c r="L246" s="1017" t="s">
        <v>916</v>
      </c>
      <c r="M246" s="1017" t="s">
        <v>5</v>
      </c>
      <c r="N246" s="1017"/>
      <c r="O246" s="1017"/>
      <c r="P246" s="1281"/>
      <c r="Q246" s="1072"/>
      <c r="R246" s="1281"/>
      <c r="S246" s="1235"/>
      <c r="T246" s="1061"/>
      <c r="U246" s="1063" t="s">
        <v>10185</v>
      </c>
      <c r="V246" s="1138" t="s">
        <v>2190</v>
      </c>
      <c r="W246" s="1017" t="s">
        <v>1099</v>
      </c>
      <c r="X246" s="1017" t="s">
        <v>916</v>
      </c>
      <c r="Y246" s="1017" t="s">
        <v>5</v>
      </c>
      <c r="Z246" s="1017" t="s">
        <v>6355</v>
      </c>
      <c r="AA246" s="1077">
        <v>45923</v>
      </c>
      <c r="AB246" s="1282" t="s">
        <v>2190</v>
      </c>
      <c r="AC246" s="1017" t="s">
        <v>10190</v>
      </c>
      <c r="AD246" s="1017" t="s">
        <v>10186</v>
      </c>
      <c r="AE246" s="1017"/>
      <c r="AF246" s="1017">
        <f t="shared" si="8"/>
        <v>26</v>
      </c>
      <c r="AG246" s="1017"/>
      <c r="AH246" s="1017"/>
      <c r="AI246" s="1017"/>
      <c r="AJ246" s="1017"/>
    </row>
    <row r="247" spans="1:36" ht="91" customHeight="1">
      <c r="A247" s="92">
        <v>5246</v>
      </c>
      <c r="B247" s="1016" t="s">
        <v>174</v>
      </c>
      <c r="C247" s="1017" t="s">
        <v>2244</v>
      </c>
      <c r="D247" s="1017" t="s">
        <v>10187</v>
      </c>
      <c r="E247" s="1016"/>
      <c r="F247" s="1017" t="s">
        <v>10187</v>
      </c>
      <c r="G247" s="1017" t="s">
        <v>4674</v>
      </c>
      <c r="H247" s="1017" t="s">
        <v>2271</v>
      </c>
      <c r="I247" s="1279" t="s">
        <v>9989</v>
      </c>
      <c r="J247" s="1017" t="s">
        <v>10188</v>
      </c>
      <c r="K247" s="1016" t="s">
        <v>2796</v>
      </c>
      <c r="L247" s="1017" t="s">
        <v>808</v>
      </c>
      <c r="M247" s="1017" t="s">
        <v>5</v>
      </c>
      <c r="N247" s="1017">
        <v>14513</v>
      </c>
      <c r="O247" s="1017" t="s">
        <v>9991</v>
      </c>
      <c r="P247" s="1281">
        <v>43.026229999999998</v>
      </c>
      <c r="Q247" s="1072">
        <v>-77.090069999999997</v>
      </c>
      <c r="R247" s="1281"/>
      <c r="S247" s="1235"/>
      <c r="T247" s="1061"/>
      <c r="U247" s="1063" t="s">
        <v>10187</v>
      </c>
      <c r="V247" s="1138" t="s">
        <v>9989</v>
      </c>
      <c r="W247" s="1017" t="s">
        <v>2796</v>
      </c>
      <c r="X247" s="1017" t="s">
        <v>808</v>
      </c>
      <c r="Y247" s="1017" t="s">
        <v>5</v>
      </c>
      <c r="Z247" s="1017" t="s">
        <v>6355</v>
      </c>
      <c r="AA247" s="1077">
        <v>45923</v>
      </c>
      <c r="AB247" s="1282" t="s">
        <v>9989</v>
      </c>
      <c r="AC247" s="1017"/>
      <c r="AD247" s="1017" t="s">
        <v>9993</v>
      </c>
      <c r="AE247" s="1017"/>
      <c r="AF247" s="1017">
        <f t="shared" si="8"/>
        <v>22</v>
      </c>
      <c r="AG247" s="1017"/>
      <c r="AH247" s="1017"/>
      <c r="AI247" s="1017"/>
      <c r="AJ247" s="1017"/>
    </row>
    <row r="248" spans="1:36" ht="84" customHeight="1">
      <c r="A248" s="92">
        <v>5247</v>
      </c>
      <c r="B248" s="1016" t="s">
        <v>174</v>
      </c>
      <c r="C248" s="1017" t="s">
        <v>2244</v>
      </c>
      <c r="D248" s="1070" t="s">
        <v>10906</v>
      </c>
      <c r="E248" s="1071" t="s">
        <v>164</v>
      </c>
      <c r="F248" s="1026" t="s">
        <v>10907</v>
      </c>
      <c r="G248" s="1017" t="s">
        <v>4674</v>
      </c>
      <c r="H248" s="1017" t="s">
        <v>10760</v>
      </c>
      <c r="I248" s="1428" t="s">
        <v>10908</v>
      </c>
      <c r="J248" s="1017" t="s">
        <v>10909</v>
      </c>
      <c r="K248" s="1016" t="s">
        <v>10910</v>
      </c>
      <c r="L248" s="1017" t="s">
        <v>308</v>
      </c>
      <c r="M248" s="1017" t="s">
        <v>5</v>
      </c>
      <c r="N248" s="1144" t="s">
        <v>10911</v>
      </c>
      <c r="O248" s="1017" t="s">
        <v>10912</v>
      </c>
      <c r="P248" s="1058">
        <v>35.603000000000002</v>
      </c>
      <c r="Q248" s="1582">
        <v>85.918499999999995</v>
      </c>
      <c r="R248" s="1074">
        <v>75</v>
      </c>
      <c r="S248" s="1136"/>
      <c r="T248" s="1146"/>
      <c r="U248" s="1058" t="s">
        <v>10913</v>
      </c>
      <c r="V248" s="1188" t="s">
        <v>10914</v>
      </c>
      <c r="W248" s="1017" t="s">
        <v>10915</v>
      </c>
      <c r="X248" s="1058" t="s">
        <v>2067</v>
      </c>
      <c r="Y248" s="1017" t="s">
        <v>1011</v>
      </c>
      <c r="Z248" s="1017" t="s">
        <v>7932</v>
      </c>
      <c r="AA248" s="1077">
        <v>46064</v>
      </c>
      <c r="AB248" s="1429" t="s">
        <v>10916</v>
      </c>
      <c r="AC248" s="1017"/>
      <c r="AD248" s="1026" t="s">
        <v>10917</v>
      </c>
      <c r="AE248" s="1078"/>
      <c r="AF248" s="1017">
        <f t="shared" si="8"/>
        <v>25</v>
      </c>
      <c r="AG248" s="1017"/>
      <c r="AH248" s="1017"/>
      <c r="AI248" s="1017"/>
      <c r="AJ248" s="1017"/>
    </row>
    <row r="249" spans="1:36" ht="71.5" customHeight="1">
      <c r="A249" s="92">
        <v>5248</v>
      </c>
      <c r="B249" s="99" t="s">
        <v>174</v>
      </c>
      <c r="C249" s="100" t="s">
        <v>2244</v>
      </c>
      <c r="D249" s="100" t="s">
        <v>6487</v>
      </c>
      <c r="E249" s="99" t="s">
        <v>164</v>
      </c>
      <c r="F249" s="100" t="s">
        <v>6487</v>
      </c>
      <c r="G249" s="100" t="s">
        <v>6488</v>
      </c>
      <c r="H249" s="100" t="s">
        <v>2271</v>
      </c>
      <c r="I249" s="169" t="s">
        <v>6489</v>
      </c>
      <c r="J249" s="100" t="s">
        <v>6490</v>
      </c>
      <c r="K249" s="99" t="s">
        <v>6491</v>
      </c>
      <c r="L249" s="100" t="s">
        <v>1613</v>
      </c>
      <c r="M249" s="100" t="s">
        <v>5</v>
      </c>
      <c r="N249" s="100">
        <v>23606</v>
      </c>
      <c r="O249" s="100" t="s">
        <v>6492</v>
      </c>
      <c r="P249" s="101">
        <v>37.088059999999999</v>
      </c>
      <c r="Q249" s="1575">
        <v>-76.470500000000001</v>
      </c>
      <c r="R249" s="101">
        <v>100</v>
      </c>
      <c r="S249" s="101"/>
      <c r="T249" s="100"/>
      <c r="U249" s="100" t="s">
        <v>6487</v>
      </c>
      <c r="V249" s="100" t="s">
        <v>6489</v>
      </c>
      <c r="W249" s="100" t="s">
        <v>6491</v>
      </c>
      <c r="X249" s="100" t="s">
        <v>1613</v>
      </c>
      <c r="Y249" s="100" t="s">
        <v>5</v>
      </c>
      <c r="Z249" s="100" t="s">
        <v>7853</v>
      </c>
      <c r="AA249" s="102" t="s">
        <v>7884</v>
      </c>
      <c r="AB249" s="100" t="s">
        <v>6489</v>
      </c>
      <c r="AC249" s="100" t="s">
        <v>7889</v>
      </c>
      <c r="AD249" s="304" t="s">
        <v>8080</v>
      </c>
      <c r="AE249" s="213" t="s">
        <v>6493</v>
      </c>
      <c r="AF249" s="65">
        <f t="shared" si="8"/>
        <v>36</v>
      </c>
      <c r="AG249" s="65"/>
      <c r="AH249" s="65"/>
      <c r="AI249" s="65"/>
      <c r="AJ249" s="65" t="s">
        <v>6494</v>
      </c>
    </row>
    <row r="250" spans="1:36" ht="76" customHeight="1">
      <c r="A250" s="92">
        <v>5249</v>
      </c>
      <c r="B250" s="1016" t="s">
        <v>174</v>
      </c>
      <c r="C250" s="1017" t="s">
        <v>2244</v>
      </c>
      <c r="D250" s="1070" t="s">
        <v>10239</v>
      </c>
      <c r="E250" s="1071" t="s">
        <v>164</v>
      </c>
      <c r="F250" s="1017" t="s">
        <v>10239</v>
      </c>
      <c r="G250" s="1017" t="s">
        <v>2031</v>
      </c>
      <c r="H250" s="1017" t="s">
        <v>2271</v>
      </c>
      <c r="I250" s="1110" t="s">
        <v>10240</v>
      </c>
      <c r="J250" s="1017" t="s">
        <v>10241</v>
      </c>
      <c r="K250" s="1016" t="s">
        <v>8362</v>
      </c>
      <c r="L250" s="1017" t="s">
        <v>170</v>
      </c>
      <c r="M250" s="1017" t="s">
        <v>5</v>
      </c>
      <c r="N250" s="1017">
        <v>90245</v>
      </c>
      <c r="O250" s="1017" t="s">
        <v>10242</v>
      </c>
      <c r="P250" s="1072">
        <v>33.921500000000002</v>
      </c>
      <c r="Q250" s="1072">
        <v>-118.39700000000001</v>
      </c>
      <c r="R250" s="1074">
        <v>20</v>
      </c>
      <c r="S250" s="1136">
        <v>12</v>
      </c>
      <c r="T250" s="1146" t="s">
        <v>1648</v>
      </c>
      <c r="U250" s="1017" t="s">
        <v>10239</v>
      </c>
      <c r="V250" s="1017" t="s">
        <v>10240</v>
      </c>
      <c r="W250" s="1017" t="s">
        <v>8362</v>
      </c>
      <c r="X250" s="1017" t="s">
        <v>170</v>
      </c>
      <c r="Y250" s="1017" t="s">
        <v>5</v>
      </c>
      <c r="Z250" s="1017" t="s">
        <v>7932</v>
      </c>
      <c r="AA250" s="1077">
        <v>45924</v>
      </c>
      <c r="AB250" s="1077" t="s">
        <v>313</v>
      </c>
      <c r="AC250" s="1017"/>
      <c r="AD250" s="1017" t="s">
        <v>10324</v>
      </c>
      <c r="AE250" s="1078"/>
      <c r="AF250" s="1017">
        <f t="shared" si="8"/>
        <v>28</v>
      </c>
      <c r="AG250" s="1017" t="s">
        <v>10243</v>
      </c>
      <c r="AH250" s="1017" t="s">
        <v>10244</v>
      </c>
      <c r="AI250" s="1017" t="s">
        <v>10242</v>
      </c>
      <c r="AJ250" s="1017"/>
    </row>
    <row r="251" spans="1:36" ht="107.25" customHeight="1">
      <c r="A251" s="92">
        <v>5250</v>
      </c>
      <c r="B251" s="1016" t="s">
        <v>174</v>
      </c>
      <c r="C251" s="1017" t="s">
        <v>2244</v>
      </c>
      <c r="D251" s="1017" t="s">
        <v>2206</v>
      </c>
      <c r="E251" s="1016"/>
      <c r="F251" s="1017" t="s">
        <v>2206</v>
      </c>
      <c r="G251" s="1017" t="s">
        <v>4674</v>
      </c>
      <c r="H251" s="1017" t="s">
        <v>2271</v>
      </c>
      <c r="I251" s="1279" t="s">
        <v>4637</v>
      </c>
      <c r="J251" s="1017" t="s">
        <v>10194</v>
      </c>
      <c r="K251" s="1016" t="s">
        <v>1237</v>
      </c>
      <c r="L251" s="1017" t="s">
        <v>308</v>
      </c>
      <c r="M251" s="1017" t="s">
        <v>5</v>
      </c>
      <c r="N251" s="1017">
        <v>37416</v>
      </c>
      <c r="O251" s="1017"/>
      <c r="P251" s="1281">
        <v>35.084440000000001</v>
      </c>
      <c r="Q251" s="1072">
        <v>-85.145120000000006</v>
      </c>
      <c r="R251" s="1281"/>
      <c r="S251" s="1235"/>
      <c r="T251" s="1061"/>
      <c r="U251" s="1063" t="s">
        <v>2206</v>
      </c>
      <c r="V251" s="1138" t="s">
        <v>4637</v>
      </c>
      <c r="W251" s="1017" t="s">
        <v>10195</v>
      </c>
      <c r="X251" s="1017" t="s">
        <v>1613</v>
      </c>
      <c r="Y251" s="1017" t="s">
        <v>5</v>
      </c>
      <c r="Z251" s="1017" t="s">
        <v>6355</v>
      </c>
      <c r="AA251" s="1077">
        <v>45923</v>
      </c>
      <c r="AB251" s="1282" t="s">
        <v>10196</v>
      </c>
      <c r="AC251" s="1017"/>
      <c r="AD251" s="1017" t="s">
        <v>10197</v>
      </c>
      <c r="AE251" s="1017"/>
      <c r="AF251" s="1017">
        <f t="shared" si="8"/>
        <v>30</v>
      </c>
      <c r="AG251" s="1017"/>
      <c r="AH251" s="1017"/>
      <c r="AI251" s="1017"/>
      <c r="AJ251" s="1017"/>
    </row>
    <row r="252" spans="1:36" ht="70" customHeight="1">
      <c r="A252" s="92">
        <v>5251</v>
      </c>
      <c r="B252" s="1016" t="s">
        <v>174</v>
      </c>
      <c r="C252" s="1017" t="s">
        <v>2244</v>
      </c>
      <c r="D252" s="1017" t="s">
        <v>10198</v>
      </c>
      <c r="E252" s="1016"/>
      <c r="F252" s="1017" t="s">
        <v>10198</v>
      </c>
      <c r="G252" s="1017" t="s">
        <v>4674</v>
      </c>
      <c r="H252" s="1017" t="s">
        <v>2271</v>
      </c>
      <c r="I252" s="1279" t="s">
        <v>10199</v>
      </c>
      <c r="J252" s="1017" t="s">
        <v>10200</v>
      </c>
      <c r="K252" s="1016" t="s">
        <v>10201</v>
      </c>
      <c r="L252" s="1017" t="s">
        <v>149</v>
      </c>
      <c r="M252" s="1017" t="s">
        <v>6</v>
      </c>
      <c r="N252" s="1017" t="s">
        <v>10202</v>
      </c>
      <c r="O252" s="1017" t="s">
        <v>10203</v>
      </c>
      <c r="P252" s="1281">
        <v>45.247019999999999</v>
      </c>
      <c r="Q252" s="1072">
        <v>-73.787549999999996</v>
      </c>
      <c r="R252" s="1281"/>
      <c r="S252" s="1235"/>
      <c r="T252" s="1061"/>
      <c r="U252" s="1017" t="s">
        <v>10198</v>
      </c>
      <c r="V252" s="1138" t="s">
        <v>10199</v>
      </c>
      <c r="W252" s="1017" t="s">
        <v>10201</v>
      </c>
      <c r="X252" s="1017" t="s">
        <v>477</v>
      </c>
      <c r="Y252" s="1017" t="s">
        <v>6</v>
      </c>
      <c r="Z252" s="1017" t="s">
        <v>6355</v>
      </c>
      <c r="AA252" s="1077">
        <v>45923</v>
      </c>
      <c r="AB252" s="1282" t="s">
        <v>10199</v>
      </c>
      <c r="AC252" s="1017"/>
      <c r="AD252" s="1017" t="s">
        <v>10204</v>
      </c>
      <c r="AE252" s="1017"/>
      <c r="AF252" s="1017">
        <f t="shared" si="8"/>
        <v>29</v>
      </c>
      <c r="AG252" s="1017"/>
      <c r="AH252" s="1017"/>
      <c r="AI252" s="1017"/>
      <c r="AJ252" s="1017"/>
    </row>
    <row r="253" spans="1:36" ht="72" customHeight="1">
      <c r="A253" s="92">
        <v>5252</v>
      </c>
      <c r="B253" s="99" t="s">
        <v>174</v>
      </c>
      <c r="C253" s="100" t="s">
        <v>2244</v>
      </c>
      <c r="D253" s="100" t="s">
        <v>3205</v>
      </c>
      <c r="E253" s="99" t="s">
        <v>164</v>
      </c>
      <c r="F253" s="100" t="s">
        <v>3205</v>
      </c>
      <c r="G253" s="100" t="s">
        <v>2247</v>
      </c>
      <c r="H253" s="100" t="s">
        <v>2282</v>
      </c>
      <c r="I253" s="169" t="s">
        <v>3206</v>
      </c>
      <c r="J253" s="100" t="s">
        <v>3207</v>
      </c>
      <c r="K253" s="99" t="s">
        <v>3208</v>
      </c>
      <c r="L253" s="100" t="s">
        <v>170</v>
      </c>
      <c r="M253" s="100" t="s">
        <v>5</v>
      </c>
      <c r="N253" s="100">
        <v>92688</v>
      </c>
      <c r="O253" s="100" t="s">
        <v>3209</v>
      </c>
      <c r="P253" s="101">
        <v>33.637099394388102</v>
      </c>
      <c r="Q253" s="1575">
        <v>-117.602319545141</v>
      </c>
      <c r="R253" s="101">
        <v>75</v>
      </c>
      <c r="S253" s="101"/>
      <c r="T253" s="100"/>
      <c r="U253" s="100" t="s">
        <v>3210</v>
      </c>
      <c r="V253" s="100" t="s">
        <v>3211</v>
      </c>
      <c r="W253" s="100" t="s">
        <v>3208</v>
      </c>
      <c r="X253" s="100" t="s">
        <v>170</v>
      </c>
      <c r="Y253" s="100" t="s">
        <v>5</v>
      </c>
      <c r="Z253" s="100" t="s">
        <v>172</v>
      </c>
      <c r="AA253" s="102">
        <v>44766</v>
      </c>
      <c r="AB253" s="100" t="s">
        <v>2482</v>
      </c>
      <c r="AC253" s="100" t="s">
        <v>3213</v>
      </c>
      <c r="AD253" s="304" t="s">
        <v>3212</v>
      </c>
      <c r="AE253" s="213" t="s">
        <v>3214</v>
      </c>
      <c r="AF253" s="65">
        <f t="shared" si="8"/>
        <v>26</v>
      </c>
      <c r="AG253" s="65"/>
      <c r="AH253" s="65"/>
      <c r="AI253" s="65"/>
      <c r="AJ253" s="65"/>
    </row>
    <row r="254" spans="1:36" ht="78" customHeight="1">
      <c r="A254" s="92">
        <v>5253</v>
      </c>
      <c r="B254" s="1016" t="s">
        <v>174</v>
      </c>
      <c r="C254" s="1016" t="s">
        <v>2244</v>
      </c>
      <c r="D254" s="1017" t="s">
        <v>9880</v>
      </c>
      <c r="E254" s="1016" t="s">
        <v>164</v>
      </c>
      <c r="F254" s="1017" t="s">
        <v>2023</v>
      </c>
      <c r="G254" s="1017" t="s">
        <v>7769</v>
      </c>
      <c r="H254" s="1016" t="s">
        <v>7920</v>
      </c>
      <c r="I254" s="1227" t="s">
        <v>9881</v>
      </c>
      <c r="J254" s="1017" t="s">
        <v>2025</v>
      </c>
      <c r="K254" s="1017" t="s">
        <v>2026</v>
      </c>
      <c r="L254" s="1016" t="s">
        <v>786</v>
      </c>
      <c r="M254" s="1016" t="s">
        <v>5</v>
      </c>
      <c r="N254" s="1178">
        <v>29651</v>
      </c>
      <c r="O254" s="1016"/>
      <c r="P254" s="1060">
        <v>34.903791455879599</v>
      </c>
      <c r="Q254" s="1060">
        <v>-82.223654234240797</v>
      </c>
      <c r="R254" s="1135">
        <v>100</v>
      </c>
      <c r="S254" s="1135">
        <v>1</v>
      </c>
      <c r="T254" s="1017" t="s">
        <v>822</v>
      </c>
      <c r="U254" s="1017" t="s">
        <v>9880</v>
      </c>
      <c r="V254" s="1017" t="s">
        <v>9881</v>
      </c>
      <c r="W254" s="1017" t="s">
        <v>9732</v>
      </c>
      <c r="X254" s="1016"/>
      <c r="Y254" s="1016" t="s">
        <v>2514</v>
      </c>
      <c r="Z254" s="1016" t="s">
        <v>8379</v>
      </c>
      <c r="AA254" s="1025" t="s">
        <v>10529</v>
      </c>
      <c r="AB254" s="1081" t="s">
        <v>9884</v>
      </c>
      <c r="AC254" s="1017" t="s">
        <v>9883</v>
      </c>
      <c r="AD254" s="1322" t="s">
        <v>10313</v>
      </c>
      <c r="AE254" s="1138" t="s">
        <v>2028</v>
      </c>
      <c r="AF254" s="1083">
        <f t="shared" si="8"/>
        <v>18</v>
      </c>
      <c r="AG254" s="1017"/>
      <c r="AH254" s="1017"/>
      <c r="AI254" s="1017"/>
      <c r="AJ254" s="1017"/>
    </row>
    <row r="255" spans="1:36" ht="81" customHeight="1">
      <c r="A255" s="92">
        <v>5254</v>
      </c>
      <c r="B255" s="1016" t="s">
        <v>174</v>
      </c>
      <c r="C255" s="1017" t="s">
        <v>2244</v>
      </c>
      <c r="D255" s="1017" t="s">
        <v>10208</v>
      </c>
      <c r="E255" s="1016"/>
      <c r="F255" s="1017" t="s">
        <v>10208</v>
      </c>
      <c r="G255" s="1017" t="s">
        <v>4674</v>
      </c>
      <c r="H255" s="1017" t="s">
        <v>2271</v>
      </c>
      <c r="I255" s="1227" t="s">
        <v>10205</v>
      </c>
      <c r="J255" s="1017" t="s">
        <v>10207</v>
      </c>
      <c r="K255" s="1016" t="s">
        <v>2026</v>
      </c>
      <c r="L255" s="1017" t="s">
        <v>786</v>
      </c>
      <c r="M255" s="1017" t="s">
        <v>5</v>
      </c>
      <c r="N255" s="1017">
        <v>29651</v>
      </c>
      <c r="O255" s="1017"/>
      <c r="P255" s="1281">
        <v>34.90963</v>
      </c>
      <c r="Q255" s="1072">
        <v>-82.222170000000006</v>
      </c>
      <c r="R255" s="1281"/>
      <c r="S255" s="1235"/>
      <c r="T255" s="1061"/>
      <c r="U255" s="1063" t="s">
        <v>10208</v>
      </c>
      <c r="V255" s="1017" t="s">
        <v>10205</v>
      </c>
      <c r="W255" s="1017" t="s">
        <v>9732</v>
      </c>
      <c r="X255" s="1017"/>
      <c r="Y255" s="1017" t="s">
        <v>2514</v>
      </c>
      <c r="Z255" s="1017" t="s">
        <v>6355</v>
      </c>
      <c r="AA255" s="1077">
        <v>45923</v>
      </c>
      <c r="AB255" s="1077" t="s">
        <v>10206</v>
      </c>
      <c r="AC255" s="1017"/>
      <c r="AD255" s="1017" t="s">
        <v>10323</v>
      </c>
      <c r="AE255" s="1017"/>
      <c r="AF255" s="1017">
        <f t="shared" si="8"/>
        <v>29</v>
      </c>
      <c r="AG255" s="1017"/>
      <c r="AH255" s="1017"/>
      <c r="AI255" s="1017"/>
      <c r="AJ255" s="1017"/>
    </row>
    <row r="256" spans="1:36" ht="84" customHeight="1">
      <c r="A256" s="92">
        <v>5255</v>
      </c>
      <c r="B256" s="47" t="s">
        <v>174</v>
      </c>
      <c r="C256" s="65" t="s">
        <v>2244</v>
      </c>
      <c r="D256" s="65" t="s">
        <v>3215</v>
      </c>
      <c r="E256" s="47" t="s">
        <v>164</v>
      </c>
      <c r="F256" s="65" t="s">
        <v>3215</v>
      </c>
      <c r="G256" s="65" t="s">
        <v>2270</v>
      </c>
      <c r="H256" s="65" t="s">
        <v>2271</v>
      </c>
      <c r="I256" s="159" t="s">
        <v>3216</v>
      </c>
      <c r="J256" s="65" t="s">
        <v>3217</v>
      </c>
      <c r="K256" s="47" t="s">
        <v>3218</v>
      </c>
      <c r="L256" s="65" t="s">
        <v>1300</v>
      </c>
      <c r="M256" s="65" t="s">
        <v>5</v>
      </c>
      <c r="N256" s="65">
        <v>15212</v>
      </c>
      <c r="O256" s="65" t="s">
        <v>3219</v>
      </c>
      <c r="P256" s="151">
        <v>40.448261170753</v>
      </c>
      <c r="Q256" s="151">
        <v>-80.003139601883902</v>
      </c>
      <c r="R256" s="126">
        <v>300</v>
      </c>
      <c r="S256" s="334"/>
      <c r="T256" s="65"/>
      <c r="U256" s="65" t="s">
        <v>3215</v>
      </c>
      <c r="V256" s="65" t="s">
        <v>3216</v>
      </c>
      <c r="W256" s="65" t="s">
        <v>3218</v>
      </c>
      <c r="X256" s="65" t="s">
        <v>1300</v>
      </c>
      <c r="Y256" s="65" t="s">
        <v>5</v>
      </c>
      <c r="Z256" s="65" t="s">
        <v>2254</v>
      </c>
      <c r="AA256" s="119">
        <v>44420</v>
      </c>
      <c r="AB256" s="65" t="s">
        <v>3220</v>
      </c>
      <c r="AC256" s="65" t="s">
        <v>3222</v>
      </c>
      <c r="AD256" s="305" t="s">
        <v>3221</v>
      </c>
      <c r="AE256" s="213" t="s">
        <v>3223</v>
      </c>
      <c r="AF256" s="65">
        <f t="shared" si="8"/>
        <v>28</v>
      </c>
      <c r="AG256" s="65"/>
      <c r="AH256" s="65"/>
      <c r="AI256" s="65"/>
      <c r="AJ256" s="65"/>
    </row>
    <row r="257" spans="1:36" ht="85" customHeight="1">
      <c r="A257" s="92">
        <v>5256</v>
      </c>
      <c r="B257" s="1016" t="s">
        <v>174</v>
      </c>
      <c r="C257" s="1017" t="s">
        <v>2244</v>
      </c>
      <c r="D257" s="1058" t="s">
        <v>10918</v>
      </c>
      <c r="E257" s="1071" t="s">
        <v>164</v>
      </c>
      <c r="F257" s="1026" t="s">
        <v>10919</v>
      </c>
      <c r="G257" s="1017" t="s">
        <v>10759</v>
      </c>
      <c r="H257" s="1017" t="s">
        <v>10760</v>
      </c>
      <c r="I257" s="1428" t="s">
        <v>10920</v>
      </c>
      <c r="J257" s="1017" t="s">
        <v>10921</v>
      </c>
      <c r="K257" s="1016" t="s">
        <v>3026</v>
      </c>
      <c r="L257" s="1017" t="s">
        <v>3027</v>
      </c>
      <c r="M257" s="1017" t="s">
        <v>5</v>
      </c>
      <c r="N257" s="1144" t="s">
        <v>3028</v>
      </c>
      <c r="O257" s="1017" t="s">
        <v>10922</v>
      </c>
      <c r="P257" s="1072">
        <v>42.793599999999998</v>
      </c>
      <c r="Q257" s="1072">
        <v>-71.503399999999999</v>
      </c>
      <c r="R257" s="1074">
        <v>600</v>
      </c>
      <c r="S257" s="1136"/>
      <c r="T257" s="1146"/>
      <c r="U257" s="1026" t="s">
        <v>10923</v>
      </c>
      <c r="V257" s="1188" t="s">
        <v>10920</v>
      </c>
      <c r="W257" s="1017" t="s">
        <v>835</v>
      </c>
      <c r="X257" s="1017" t="s">
        <v>836</v>
      </c>
      <c r="Y257" s="1017" t="s">
        <v>5</v>
      </c>
      <c r="Z257" s="1017" t="s">
        <v>7932</v>
      </c>
      <c r="AA257" s="1077">
        <v>46064</v>
      </c>
      <c r="AB257" s="1429" t="s">
        <v>10924</v>
      </c>
      <c r="AC257" s="1017"/>
      <c r="AD257" s="1026" t="s">
        <v>10925</v>
      </c>
      <c r="AE257" s="1078"/>
      <c r="AF257" s="1017">
        <f t="shared" si="8"/>
        <v>21</v>
      </c>
      <c r="AG257" s="1017"/>
      <c r="AH257" s="1017"/>
      <c r="AI257" s="1017"/>
      <c r="AJ257" s="1017"/>
    </row>
    <row r="258" spans="1:36" ht="91" customHeight="1">
      <c r="A258" s="92">
        <v>5257</v>
      </c>
      <c r="B258" s="1016" t="s">
        <v>174</v>
      </c>
      <c r="C258" s="1017" t="s">
        <v>2244</v>
      </c>
      <c r="D258" s="1058" t="s">
        <v>10926</v>
      </c>
      <c r="E258" s="1071" t="s">
        <v>164</v>
      </c>
      <c r="F258" s="1026" t="s">
        <v>10927</v>
      </c>
      <c r="G258" s="1017" t="s">
        <v>10759</v>
      </c>
      <c r="H258" s="1017" t="s">
        <v>10760</v>
      </c>
      <c r="I258" s="1428" t="s">
        <v>10928</v>
      </c>
      <c r="J258" s="1058" t="s">
        <v>10929</v>
      </c>
      <c r="K258" s="1016" t="s">
        <v>6016</v>
      </c>
      <c r="L258" s="1017" t="s">
        <v>720</v>
      </c>
      <c r="M258" s="1017" t="s">
        <v>5</v>
      </c>
      <c r="N258" s="1144" t="s">
        <v>10930</v>
      </c>
      <c r="O258" s="1017" t="s">
        <v>10931</v>
      </c>
      <c r="P258" s="1072">
        <v>34.614800000000002</v>
      </c>
      <c r="Q258" s="1072">
        <v>86.968699999999998</v>
      </c>
      <c r="R258" s="1074"/>
      <c r="S258" s="1136"/>
      <c r="T258" s="1146"/>
      <c r="U258" s="1026" t="s">
        <v>10932</v>
      </c>
      <c r="V258" s="1188" t="s">
        <v>10928</v>
      </c>
      <c r="W258" s="1017" t="s">
        <v>10933</v>
      </c>
      <c r="X258" s="1017"/>
      <c r="Y258" s="1017" t="s">
        <v>907</v>
      </c>
      <c r="Z258" s="1017" t="s">
        <v>7932</v>
      </c>
      <c r="AA258" s="1077">
        <v>46064</v>
      </c>
      <c r="AB258" s="1429" t="s">
        <v>10934</v>
      </c>
      <c r="AC258" s="1026" t="s">
        <v>10936</v>
      </c>
      <c r="AD258" s="1026" t="s">
        <v>10935</v>
      </c>
      <c r="AE258" s="1078"/>
      <c r="AF258" s="1017">
        <f t="shared" si="8"/>
        <v>19</v>
      </c>
      <c r="AG258" s="1017"/>
      <c r="AH258" s="1017">
        <f>IF(LEN(TRIM(AF258))=0,0,LEN(TRIM(AF258))-LEN(SUBSTITUTE(AF258," ",""))+1)</f>
        <v>1</v>
      </c>
      <c r="AI258" s="1017"/>
      <c r="AJ258" s="1017"/>
    </row>
    <row r="259" spans="1:36" ht="76.5" customHeight="1">
      <c r="A259" s="92">
        <v>5258</v>
      </c>
      <c r="B259" s="1028" t="s">
        <v>9759</v>
      </c>
      <c r="C259" s="1029" t="s">
        <v>2244</v>
      </c>
      <c r="D259" s="1203" t="s">
        <v>2213</v>
      </c>
      <c r="E259" s="1028" t="s">
        <v>164</v>
      </c>
      <c r="F259" s="1029" t="s">
        <v>2214</v>
      </c>
      <c r="G259" s="1029" t="s">
        <v>2247</v>
      </c>
      <c r="H259" s="1029" t="s">
        <v>2282</v>
      </c>
      <c r="I259" s="1530" t="s">
        <v>2215</v>
      </c>
      <c r="J259" s="1029" t="s">
        <v>3224</v>
      </c>
      <c r="K259" s="1028" t="s">
        <v>2217</v>
      </c>
      <c r="L259" s="1029" t="s">
        <v>436</v>
      </c>
      <c r="M259" s="1029" t="s">
        <v>5</v>
      </c>
      <c r="N259" s="1029">
        <v>48640</v>
      </c>
      <c r="O259" s="1029" t="s">
        <v>2218</v>
      </c>
      <c r="P259" s="1236">
        <v>43.605437468755703</v>
      </c>
      <c r="Q259" s="1236">
        <v>-84.207996060187597</v>
      </c>
      <c r="R259" s="1238">
        <v>52</v>
      </c>
      <c r="S259" s="1531">
        <v>600</v>
      </c>
      <c r="T259" s="1435" t="s">
        <v>1648</v>
      </c>
      <c r="U259" s="1029" t="s">
        <v>3225</v>
      </c>
      <c r="V259" s="1029" t="s">
        <v>2215</v>
      </c>
      <c r="W259" s="1029" t="s">
        <v>2217</v>
      </c>
      <c r="X259" s="1029" t="s">
        <v>436</v>
      </c>
      <c r="Y259" s="1029" t="s">
        <v>5</v>
      </c>
      <c r="Z259" s="1029" t="s">
        <v>172</v>
      </c>
      <c r="AA259" s="1240">
        <v>44780</v>
      </c>
      <c r="AB259" s="1029" t="s">
        <v>3226</v>
      </c>
      <c r="AC259" s="1029" t="s">
        <v>49</v>
      </c>
      <c r="AD259" s="1202" t="s">
        <v>3227</v>
      </c>
      <c r="AE259" s="1029" t="s">
        <v>2222</v>
      </c>
      <c r="AF259" s="1029">
        <f t="shared" si="8"/>
        <v>28</v>
      </c>
      <c r="AG259" s="65"/>
      <c r="AH259" s="65"/>
      <c r="AI259" s="65"/>
      <c r="AJ259" s="65"/>
    </row>
    <row r="260" spans="1:36" ht="89.5" customHeight="1">
      <c r="A260" s="92">
        <v>5259</v>
      </c>
      <c r="B260" s="1028" t="s">
        <v>9759</v>
      </c>
      <c r="C260" s="1029" t="s">
        <v>2244</v>
      </c>
      <c r="D260" s="1203" t="s">
        <v>2213</v>
      </c>
      <c r="E260" s="1028" t="s">
        <v>164</v>
      </c>
      <c r="F260" s="1029" t="s">
        <v>2214</v>
      </c>
      <c r="G260" s="1029" t="s">
        <v>2247</v>
      </c>
      <c r="H260" s="1029" t="s">
        <v>3228</v>
      </c>
      <c r="I260" s="1530" t="s">
        <v>2215</v>
      </c>
      <c r="J260" s="1029" t="s">
        <v>3224</v>
      </c>
      <c r="K260" s="1028" t="s">
        <v>2217</v>
      </c>
      <c r="L260" s="1029" t="s">
        <v>436</v>
      </c>
      <c r="M260" s="1029" t="s">
        <v>5</v>
      </c>
      <c r="N260" s="1029">
        <v>48640</v>
      </c>
      <c r="O260" s="1029" t="s">
        <v>2218</v>
      </c>
      <c r="P260" s="1236">
        <v>43.605437468755703</v>
      </c>
      <c r="Q260" s="1236">
        <v>-84.207996060187597</v>
      </c>
      <c r="R260" s="1238">
        <v>52</v>
      </c>
      <c r="S260" s="1531">
        <v>600</v>
      </c>
      <c r="T260" s="1435" t="s">
        <v>1648</v>
      </c>
      <c r="U260" s="1029" t="s">
        <v>3225</v>
      </c>
      <c r="V260" s="1029" t="s">
        <v>2215</v>
      </c>
      <c r="W260" s="1029" t="s">
        <v>2217</v>
      </c>
      <c r="X260" s="1029" t="s">
        <v>436</v>
      </c>
      <c r="Y260" s="1029" t="s">
        <v>5</v>
      </c>
      <c r="Z260" s="1029" t="s">
        <v>172</v>
      </c>
      <c r="AA260" s="1240">
        <v>44780</v>
      </c>
      <c r="AB260" s="1029" t="s">
        <v>3226</v>
      </c>
      <c r="AC260" s="1029" t="s">
        <v>3229</v>
      </c>
      <c r="AD260" s="1202" t="s">
        <v>3227</v>
      </c>
      <c r="AE260" s="1029" t="s">
        <v>2222</v>
      </c>
      <c r="AF260" s="1029">
        <f t="shared" si="8"/>
        <v>28</v>
      </c>
      <c r="AG260" s="65"/>
      <c r="AH260" s="65"/>
      <c r="AI260" s="65"/>
      <c r="AJ260" s="65"/>
    </row>
    <row r="261" spans="1:36" ht="78" customHeight="1">
      <c r="A261" s="92">
        <v>5260</v>
      </c>
      <c r="B261" s="1028" t="s">
        <v>9759</v>
      </c>
      <c r="C261" s="1029" t="s">
        <v>2244</v>
      </c>
      <c r="D261" s="1203" t="s">
        <v>2213</v>
      </c>
      <c r="E261" s="1223" t="s">
        <v>164</v>
      </c>
      <c r="F261" s="1029" t="s">
        <v>2214</v>
      </c>
      <c r="G261" s="1029" t="s">
        <v>2270</v>
      </c>
      <c r="H261" s="1029" t="s">
        <v>2314</v>
      </c>
      <c r="I261" s="1532" t="s">
        <v>2215</v>
      </c>
      <c r="J261" s="1029" t="s">
        <v>2216</v>
      </c>
      <c r="K261" s="1028" t="s">
        <v>2217</v>
      </c>
      <c r="L261" s="1435" t="s">
        <v>436</v>
      </c>
      <c r="M261" s="1435" t="s">
        <v>5</v>
      </c>
      <c r="N261" s="1435">
        <v>48640</v>
      </c>
      <c r="O261" s="1210" t="s">
        <v>2218</v>
      </c>
      <c r="P261" s="1236">
        <v>43.6053908558237</v>
      </c>
      <c r="Q261" s="1236">
        <v>-84.207910228618701</v>
      </c>
      <c r="R261" s="1238">
        <v>52</v>
      </c>
      <c r="S261" s="1531">
        <v>600</v>
      </c>
      <c r="T261" s="1435" t="s">
        <v>1648</v>
      </c>
      <c r="U261" s="1435" t="s">
        <v>2219</v>
      </c>
      <c r="V261" s="1435" t="s">
        <v>2215</v>
      </c>
      <c r="W261" s="1435" t="s">
        <v>2217</v>
      </c>
      <c r="X261" s="1435" t="s">
        <v>436</v>
      </c>
      <c r="Y261" s="1435" t="s">
        <v>5</v>
      </c>
      <c r="Z261" s="1029" t="s">
        <v>172</v>
      </c>
      <c r="AA261" s="1240">
        <v>44780</v>
      </c>
      <c r="AB261" s="1029" t="s">
        <v>3230</v>
      </c>
      <c r="AC261" s="1029"/>
      <c r="AD261" s="1202" t="s">
        <v>3227</v>
      </c>
      <c r="AE261" s="1029" t="s">
        <v>2222</v>
      </c>
      <c r="AF261" s="1029">
        <f t="shared" si="8"/>
        <v>28</v>
      </c>
      <c r="AG261" s="65"/>
      <c r="AH261" s="65"/>
      <c r="AI261" s="65"/>
      <c r="AJ261" s="65"/>
    </row>
    <row r="262" spans="1:36" ht="80.5" customHeight="1">
      <c r="A262" s="92">
        <v>5261</v>
      </c>
      <c r="B262" s="1028" t="s">
        <v>9759</v>
      </c>
      <c r="C262" s="1029" t="s">
        <v>2244</v>
      </c>
      <c r="D262" s="1203" t="s">
        <v>2213</v>
      </c>
      <c r="E262" s="1223" t="s">
        <v>164</v>
      </c>
      <c r="F262" s="1029" t="s">
        <v>2214</v>
      </c>
      <c r="G262" s="1029" t="s">
        <v>2270</v>
      </c>
      <c r="H262" s="1029" t="s">
        <v>2271</v>
      </c>
      <c r="I262" s="1532" t="s">
        <v>2215</v>
      </c>
      <c r="J262" s="1029" t="s">
        <v>2216</v>
      </c>
      <c r="K262" s="1028" t="s">
        <v>2217</v>
      </c>
      <c r="L262" s="1435" t="s">
        <v>436</v>
      </c>
      <c r="M262" s="1435" t="s">
        <v>5</v>
      </c>
      <c r="N262" s="1435">
        <v>48640</v>
      </c>
      <c r="O262" s="1210" t="s">
        <v>2218</v>
      </c>
      <c r="P262" s="1236">
        <v>43.6053908558237</v>
      </c>
      <c r="Q262" s="1236">
        <v>-84.207910228618701</v>
      </c>
      <c r="R262" s="1238">
        <v>52</v>
      </c>
      <c r="S262" s="1531">
        <v>600</v>
      </c>
      <c r="T262" s="1435" t="s">
        <v>1648</v>
      </c>
      <c r="U262" s="1435" t="s">
        <v>2219</v>
      </c>
      <c r="V262" s="1435" t="s">
        <v>2215</v>
      </c>
      <c r="W262" s="1435" t="s">
        <v>2217</v>
      </c>
      <c r="X262" s="1435" t="s">
        <v>436</v>
      </c>
      <c r="Y262" s="1435" t="s">
        <v>5</v>
      </c>
      <c r="Z262" s="1029" t="s">
        <v>172</v>
      </c>
      <c r="AA262" s="1240">
        <v>44780</v>
      </c>
      <c r="AB262" s="1029" t="s">
        <v>3231</v>
      </c>
      <c r="AC262" s="1029"/>
      <c r="AD262" s="1202" t="s">
        <v>3227</v>
      </c>
      <c r="AE262" s="1029" t="s">
        <v>2222</v>
      </c>
      <c r="AF262" s="1029">
        <f t="shared" si="8"/>
        <v>28</v>
      </c>
      <c r="AG262" s="65"/>
      <c r="AH262" s="65"/>
      <c r="AI262" s="65"/>
      <c r="AJ262" s="65"/>
    </row>
    <row r="263" spans="1:36" ht="83.5" customHeight="1">
      <c r="A263" s="92">
        <v>5262</v>
      </c>
      <c r="B263" s="1028" t="s">
        <v>9759</v>
      </c>
      <c r="C263" s="1029" t="s">
        <v>2244</v>
      </c>
      <c r="D263" s="1203" t="s">
        <v>2213</v>
      </c>
      <c r="E263" s="1223" t="s">
        <v>164</v>
      </c>
      <c r="F263" s="1029" t="s">
        <v>2214</v>
      </c>
      <c r="G263" s="1029" t="s">
        <v>2270</v>
      </c>
      <c r="H263" s="1029" t="s">
        <v>2332</v>
      </c>
      <c r="I263" s="1532" t="s">
        <v>2215</v>
      </c>
      <c r="J263" s="1029" t="s">
        <v>2216</v>
      </c>
      <c r="K263" s="1028" t="s">
        <v>2217</v>
      </c>
      <c r="L263" s="1435" t="s">
        <v>436</v>
      </c>
      <c r="M263" s="1435" t="s">
        <v>5</v>
      </c>
      <c r="N263" s="1435">
        <v>48640</v>
      </c>
      <c r="O263" s="1210" t="s">
        <v>2218</v>
      </c>
      <c r="P263" s="1236">
        <v>43.6053908558237</v>
      </c>
      <c r="Q263" s="1236">
        <v>-84.207910228618701</v>
      </c>
      <c r="R263" s="1238">
        <v>52</v>
      </c>
      <c r="S263" s="1531">
        <v>600</v>
      </c>
      <c r="T263" s="1435" t="s">
        <v>1648</v>
      </c>
      <c r="U263" s="1435" t="s">
        <v>2219</v>
      </c>
      <c r="V263" s="1435" t="s">
        <v>2215</v>
      </c>
      <c r="W263" s="1435" t="s">
        <v>2217</v>
      </c>
      <c r="X263" s="1435" t="s">
        <v>436</v>
      </c>
      <c r="Y263" s="1435" t="s">
        <v>5</v>
      </c>
      <c r="Z263" s="1029" t="s">
        <v>172</v>
      </c>
      <c r="AA263" s="1240">
        <v>44780</v>
      </c>
      <c r="AB263" s="1029" t="s">
        <v>3231</v>
      </c>
      <c r="AC263" s="1029"/>
      <c r="AD263" s="1202" t="s">
        <v>3227</v>
      </c>
      <c r="AE263" s="1029" t="s">
        <v>2222</v>
      </c>
      <c r="AF263" s="1029">
        <f t="shared" si="8"/>
        <v>28</v>
      </c>
      <c r="AG263" s="65"/>
      <c r="AH263" s="65"/>
      <c r="AI263" s="65"/>
      <c r="AJ263" s="65"/>
    </row>
    <row r="264" spans="1:36" ht="109.5" customHeight="1">
      <c r="A264" s="92">
        <v>5263</v>
      </c>
      <c r="B264" s="47" t="s">
        <v>174</v>
      </c>
      <c r="C264" s="65" t="s">
        <v>2244</v>
      </c>
      <c r="D264" s="65" t="s">
        <v>6482</v>
      </c>
      <c r="E264" s="47" t="s">
        <v>176</v>
      </c>
      <c r="F264" s="65" t="s">
        <v>6482</v>
      </c>
      <c r="G264" s="65" t="s">
        <v>7760</v>
      </c>
      <c r="H264" s="65" t="s">
        <v>7761</v>
      </c>
      <c r="I264" s="1483" t="s">
        <v>6483</v>
      </c>
      <c r="J264" s="65"/>
      <c r="K264" s="65" t="s">
        <v>2002</v>
      </c>
      <c r="L264" s="58" t="s">
        <v>2003</v>
      </c>
      <c r="M264" s="58" t="s">
        <v>5</v>
      </c>
      <c r="N264" s="58"/>
      <c r="O264" s="47"/>
      <c r="P264" s="404"/>
      <c r="Q264" s="404"/>
      <c r="R264" s="391"/>
      <c r="S264" s="197"/>
      <c r="T264" s="68"/>
      <c r="U264" s="65" t="s">
        <v>6482</v>
      </c>
      <c r="V264" s="778" t="s">
        <v>6483</v>
      </c>
      <c r="W264" s="68" t="s">
        <v>4028</v>
      </c>
      <c r="X264" s="58" t="s">
        <v>6484</v>
      </c>
      <c r="Y264" s="58" t="s">
        <v>5</v>
      </c>
      <c r="Z264" s="47" t="s">
        <v>312</v>
      </c>
      <c r="AA264" s="59">
        <v>45475</v>
      </c>
      <c r="AB264" s="395" t="s">
        <v>6485</v>
      </c>
      <c r="AC264" s="68" t="s">
        <v>6486</v>
      </c>
      <c r="AD264" s="65" t="s">
        <v>8081</v>
      </c>
      <c r="AE264" s="778" t="s">
        <v>6483</v>
      </c>
      <c r="AF264" s="353">
        <f t="shared" si="8"/>
        <v>22</v>
      </c>
      <c r="AG264" s="68"/>
      <c r="AH264" s="68"/>
      <c r="AI264" s="68"/>
      <c r="AJ264" s="65"/>
    </row>
    <row r="265" spans="1:36" ht="70.5" customHeight="1">
      <c r="A265" s="92">
        <v>5264</v>
      </c>
      <c r="B265" s="47" t="s">
        <v>174</v>
      </c>
      <c r="C265" s="65" t="s">
        <v>2244</v>
      </c>
      <c r="D265" s="65" t="s">
        <v>3232</v>
      </c>
      <c r="E265" s="47" t="s">
        <v>164</v>
      </c>
      <c r="F265" s="65" t="s">
        <v>3232</v>
      </c>
      <c r="G265" s="65" t="s">
        <v>2270</v>
      </c>
      <c r="H265" s="65" t="s">
        <v>2271</v>
      </c>
      <c r="I265" s="159" t="s">
        <v>3233</v>
      </c>
      <c r="J265" s="65" t="s">
        <v>3234</v>
      </c>
      <c r="K265" s="47" t="s">
        <v>1390</v>
      </c>
      <c r="L265" s="65" t="s">
        <v>755</v>
      </c>
      <c r="M265" s="65" t="s">
        <v>5</v>
      </c>
      <c r="N265" s="65">
        <v>78744</v>
      </c>
      <c r="O265" s="65" t="s">
        <v>3235</v>
      </c>
      <c r="P265" s="151">
        <v>30.207217513738801</v>
      </c>
      <c r="Q265" s="151">
        <v>-97.716093569546203</v>
      </c>
      <c r="R265" s="126">
        <v>20</v>
      </c>
      <c r="S265" s="334"/>
      <c r="T265" s="65"/>
      <c r="U265" s="65" t="s">
        <v>3232</v>
      </c>
      <c r="V265" s="65" t="s">
        <v>3233</v>
      </c>
      <c r="W265" s="65" t="s">
        <v>1390</v>
      </c>
      <c r="X265" s="65" t="s">
        <v>755</v>
      </c>
      <c r="Y265" s="65" t="s">
        <v>5</v>
      </c>
      <c r="Z265" s="65" t="s">
        <v>172</v>
      </c>
      <c r="AA265" s="119">
        <v>44774</v>
      </c>
      <c r="AB265" s="65" t="s">
        <v>3236</v>
      </c>
      <c r="AC265" s="65" t="s">
        <v>3237</v>
      </c>
      <c r="AD265" s="305" t="s">
        <v>8084</v>
      </c>
      <c r="AE265" s="224" t="s">
        <v>3238</v>
      </c>
      <c r="AF265" s="65">
        <f t="shared" si="8"/>
        <v>28</v>
      </c>
      <c r="AG265" s="65"/>
      <c r="AH265" s="65"/>
      <c r="AI265" s="65"/>
      <c r="AJ265" s="65"/>
    </row>
    <row r="266" spans="1:36" ht="87" customHeight="1">
      <c r="A266" s="92">
        <v>5265</v>
      </c>
      <c r="B266" s="99" t="s">
        <v>174</v>
      </c>
      <c r="C266" s="65" t="s">
        <v>2244</v>
      </c>
      <c r="D266" s="100" t="s">
        <v>3239</v>
      </c>
      <c r="E266" s="99" t="s">
        <v>164</v>
      </c>
      <c r="F266" s="100" t="s">
        <v>3239</v>
      </c>
      <c r="G266" s="100" t="s">
        <v>2270</v>
      </c>
      <c r="H266" s="100" t="s">
        <v>2271</v>
      </c>
      <c r="I266" s="169" t="s">
        <v>3240</v>
      </c>
      <c r="J266" s="100" t="s">
        <v>3241</v>
      </c>
      <c r="K266" s="99" t="s">
        <v>1403</v>
      </c>
      <c r="L266" s="100" t="s">
        <v>436</v>
      </c>
      <c r="M266" s="100" t="s">
        <v>5</v>
      </c>
      <c r="N266" s="100">
        <v>48103</v>
      </c>
      <c r="O266" s="100" t="s">
        <v>3242</v>
      </c>
      <c r="P266" s="101">
        <v>42.28</v>
      </c>
      <c r="Q266" s="1575">
        <v>-83.74</v>
      </c>
      <c r="R266" s="101">
        <v>6</v>
      </c>
      <c r="S266" s="101"/>
      <c r="T266" s="100"/>
      <c r="U266" s="100" t="s">
        <v>3239</v>
      </c>
      <c r="V266" s="100" t="s">
        <v>3240</v>
      </c>
      <c r="W266" s="100" t="s">
        <v>1403</v>
      </c>
      <c r="X266" s="100" t="s">
        <v>436</v>
      </c>
      <c r="Y266" s="100" t="s">
        <v>5</v>
      </c>
      <c r="Z266" s="100" t="s">
        <v>647</v>
      </c>
      <c r="AA266" s="102">
        <v>44774</v>
      </c>
      <c r="AB266" s="100" t="s">
        <v>3243</v>
      </c>
      <c r="AC266" s="100" t="s">
        <v>3245</v>
      </c>
      <c r="AD266" s="304" t="s">
        <v>3244</v>
      </c>
      <c r="AE266" s="224" t="s">
        <v>3240</v>
      </c>
      <c r="AF266" s="65">
        <f t="shared" si="8"/>
        <v>30</v>
      </c>
      <c r="AG266" s="65"/>
      <c r="AH266" s="65"/>
      <c r="AI266" s="65"/>
      <c r="AJ266" s="65"/>
    </row>
    <row r="267" spans="1:36" ht="113.5" customHeight="1">
      <c r="A267" s="92">
        <v>5266</v>
      </c>
      <c r="B267" s="99" t="s">
        <v>174</v>
      </c>
      <c r="C267" s="65" t="s">
        <v>2244</v>
      </c>
      <c r="D267" s="100" t="s">
        <v>3246</v>
      </c>
      <c r="E267" s="99" t="s">
        <v>164</v>
      </c>
      <c r="F267" s="100" t="s">
        <v>3246</v>
      </c>
      <c r="G267" s="100" t="s">
        <v>2270</v>
      </c>
      <c r="H267" s="100" t="s">
        <v>2271</v>
      </c>
      <c r="I267" s="169" t="s">
        <v>2394</v>
      </c>
      <c r="J267" s="100" t="s">
        <v>3247</v>
      </c>
      <c r="K267" s="99" t="s">
        <v>3248</v>
      </c>
      <c r="L267" s="100" t="s">
        <v>836</v>
      </c>
      <c r="M267" s="100" t="s">
        <v>5</v>
      </c>
      <c r="N267" s="100">
        <v>60108</v>
      </c>
      <c r="O267" s="100" t="s">
        <v>3249</v>
      </c>
      <c r="P267" s="101">
        <v>41.9482</v>
      </c>
      <c r="Q267" s="1575">
        <v>-88.123900000000006</v>
      </c>
      <c r="R267" s="101">
        <v>75</v>
      </c>
      <c r="S267" s="101"/>
      <c r="T267" s="100"/>
      <c r="U267" s="100" t="s">
        <v>3246</v>
      </c>
      <c r="V267" s="100" t="s">
        <v>2394</v>
      </c>
      <c r="W267" s="100" t="s">
        <v>3248</v>
      </c>
      <c r="X267" s="100" t="s">
        <v>836</v>
      </c>
      <c r="Y267" s="100" t="s">
        <v>5</v>
      </c>
      <c r="Z267" s="100" t="s">
        <v>2254</v>
      </c>
      <c r="AA267" s="102">
        <v>44420</v>
      </c>
      <c r="AB267" s="100" t="s">
        <v>3250</v>
      </c>
      <c r="AC267" s="100" t="s">
        <v>3252</v>
      </c>
      <c r="AD267" s="305" t="s">
        <v>3251</v>
      </c>
      <c r="AE267" s="213" t="s">
        <v>3253</v>
      </c>
      <c r="AF267" s="65">
        <f t="shared" si="8"/>
        <v>30</v>
      </c>
      <c r="AG267" s="65"/>
      <c r="AH267" s="65"/>
      <c r="AI267" s="65"/>
      <c r="AJ267" s="65"/>
    </row>
    <row r="268" spans="1:36" ht="84" customHeight="1">
      <c r="A268" s="92">
        <v>5267</v>
      </c>
      <c r="B268" s="1016" t="s">
        <v>198</v>
      </c>
      <c r="C268" s="1017" t="s">
        <v>2244</v>
      </c>
      <c r="D268" s="1017" t="s">
        <v>9994</v>
      </c>
      <c r="E268" s="1016" t="s">
        <v>164</v>
      </c>
      <c r="F268" s="1017" t="s">
        <v>9994</v>
      </c>
      <c r="G268" s="1017" t="s">
        <v>4674</v>
      </c>
      <c r="H268" s="1017" t="s">
        <v>2271</v>
      </c>
      <c r="I268" s="1279" t="s">
        <v>10192</v>
      </c>
      <c r="J268" s="1017"/>
      <c r="K268" s="1016" t="s">
        <v>9997</v>
      </c>
      <c r="L268" s="1017" t="s">
        <v>3405</v>
      </c>
      <c r="M268" s="1017"/>
      <c r="N268" s="1017"/>
      <c r="O268" s="1017"/>
      <c r="P268" s="1281"/>
      <c r="Q268" s="1072"/>
      <c r="R268" s="1281"/>
      <c r="S268" s="1235"/>
      <c r="T268" s="1061"/>
      <c r="U268" s="1063" t="s">
        <v>9994</v>
      </c>
      <c r="V268" s="1138" t="s">
        <v>10192</v>
      </c>
      <c r="W268" s="1017" t="s">
        <v>9997</v>
      </c>
      <c r="X268" s="1017" t="s">
        <v>3405</v>
      </c>
      <c r="Y268" s="1017" t="s">
        <v>5</v>
      </c>
      <c r="Z268" s="1017" t="s">
        <v>6355</v>
      </c>
      <c r="AA268" s="1077">
        <v>45923</v>
      </c>
      <c r="AB268" s="1077" t="s">
        <v>10193</v>
      </c>
      <c r="AC268" s="1017" t="s">
        <v>10191</v>
      </c>
      <c r="AD268" s="1017" t="s">
        <v>10322</v>
      </c>
      <c r="AE268" s="1017"/>
      <c r="AF268" s="1017">
        <f t="shared" si="8"/>
        <v>30</v>
      </c>
      <c r="AG268" s="1017"/>
      <c r="AH268" s="1017"/>
      <c r="AI268" s="1017"/>
      <c r="AJ268" s="1017"/>
    </row>
    <row r="269" spans="1:36" ht="15" customHeight="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Z269" s="65"/>
      <c r="AA269" s="65"/>
      <c r="AB269" s="65"/>
      <c r="AC269" s="65"/>
      <c r="AD269" s="65"/>
      <c r="AE269" s="65"/>
      <c r="AF269" s="65"/>
      <c r="AG269" s="1017"/>
      <c r="AH269" s="1017"/>
      <c r="AI269" s="1017"/>
      <c r="AJ269" s="1017"/>
    </row>
    <row r="270" spans="1:36" ht="15" customHeight="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Z270" s="65"/>
      <c r="AA270" s="65"/>
      <c r="AB270" s="65"/>
      <c r="AC270" s="65"/>
      <c r="AD270" s="65"/>
      <c r="AE270" s="65"/>
      <c r="AF270" s="65"/>
      <c r="AG270" s="1017"/>
      <c r="AH270" s="1017"/>
      <c r="AI270" s="1017"/>
      <c r="AJ270" s="1017"/>
    </row>
    <row r="271" spans="1:36" ht="15" customHeight="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Z271" s="65"/>
      <c r="AA271" s="65"/>
      <c r="AB271" s="65"/>
      <c r="AC271" s="65"/>
      <c r="AD271" s="65"/>
      <c r="AE271" s="65"/>
      <c r="AF271" s="65"/>
      <c r="AG271" s="1017"/>
      <c r="AH271" s="1017"/>
      <c r="AI271" s="1017"/>
      <c r="AJ271" s="1017"/>
    </row>
    <row r="272" spans="1:36" ht="15" customHeight="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Z272" s="65"/>
      <c r="AA272" s="65"/>
      <c r="AB272" s="65"/>
      <c r="AC272" s="65"/>
      <c r="AD272" s="65"/>
      <c r="AE272" s="65"/>
      <c r="AF272" s="65"/>
      <c r="AG272" s="1017"/>
      <c r="AH272" s="1017"/>
      <c r="AI272" s="1017"/>
      <c r="AJ272" s="1017"/>
    </row>
    <row r="273" spans="1:36" ht="15" customHeight="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Z273" s="65"/>
      <c r="AA273" s="65"/>
      <c r="AB273" s="65"/>
      <c r="AC273" s="65"/>
      <c r="AD273" s="65"/>
      <c r="AE273" s="65"/>
      <c r="AF273" s="65"/>
      <c r="AG273" s="1017"/>
      <c r="AH273" s="1017"/>
      <c r="AI273" s="1017"/>
      <c r="AJ273" s="1017"/>
    </row>
    <row r="274" spans="1:36" ht="15" customHeight="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Z274" s="65"/>
      <c r="AA274" s="65"/>
      <c r="AB274" s="65"/>
      <c r="AC274" s="65"/>
      <c r="AD274" s="65"/>
      <c r="AE274" s="65"/>
      <c r="AF274" s="65"/>
      <c r="AG274" s="1017"/>
      <c r="AH274" s="1017"/>
      <c r="AI274" s="1017"/>
      <c r="AJ274" s="1017"/>
    </row>
    <row r="275" spans="1:36" ht="15" customHeight="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Z275" s="65"/>
      <c r="AA275" s="65"/>
      <c r="AB275" s="65"/>
      <c r="AC275" s="65"/>
      <c r="AD275" s="65"/>
      <c r="AE275" s="65"/>
      <c r="AF275" s="65"/>
      <c r="AG275" s="1017"/>
      <c r="AH275" s="1017"/>
      <c r="AI275" s="1017"/>
      <c r="AJ275" s="1017"/>
    </row>
    <row r="276" spans="1:36" ht="15" customHeight="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Z276" s="65"/>
      <c r="AA276" s="65"/>
      <c r="AB276" s="65"/>
      <c r="AC276" s="65"/>
      <c r="AD276" s="65"/>
      <c r="AE276" s="65"/>
      <c r="AF276" s="65"/>
      <c r="AG276" s="1017"/>
      <c r="AH276" s="1017"/>
      <c r="AI276" s="1017"/>
      <c r="AJ276" s="1017"/>
    </row>
    <row r="277" spans="1:36" ht="15" customHeight="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Z277" s="65"/>
      <c r="AA277" s="65"/>
      <c r="AB277" s="65"/>
      <c r="AC277" s="65"/>
      <c r="AD277" s="65"/>
      <c r="AE277" s="65"/>
      <c r="AF277" s="65"/>
      <c r="AG277" s="1017"/>
      <c r="AH277" s="1017"/>
      <c r="AI277" s="1017"/>
      <c r="AJ277" s="1017"/>
    </row>
    <row r="278" spans="1:36" ht="15" customHeight="1">
      <c r="AG278" s="1017"/>
      <c r="AH278" s="1017"/>
      <c r="AI278" s="1017"/>
      <c r="AJ278" s="1017"/>
    </row>
    <row r="279" spans="1:36" ht="15" customHeight="1">
      <c r="AG279" s="1017"/>
      <c r="AH279" s="1017"/>
      <c r="AI279" s="1017"/>
      <c r="AJ279" s="1017"/>
    </row>
    <row r="280" spans="1:36" ht="15" customHeight="1">
      <c r="AG280" s="1017"/>
      <c r="AH280" s="1017"/>
      <c r="AI280" s="1017"/>
      <c r="AJ280" s="1017"/>
    </row>
    <row r="281" spans="1:36" ht="15" customHeight="1">
      <c r="AG281" s="1017"/>
      <c r="AH281" s="1017"/>
      <c r="AI281" s="1017"/>
      <c r="AJ281" s="1017"/>
    </row>
    <row r="282" spans="1:36" ht="15" customHeight="1">
      <c r="AG282" s="1017"/>
      <c r="AH282" s="1017"/>
      <c r="AI282" s="1017"/>
      <c r="AJ282" s="1017"/>
    </row>
    <row r="283" spans="1:36" ht="15" customHeight="1">
      <c r="AG283" s="1017"/>
      <c r="AH283" s="1017"/>
      <c r="AI283" s="1017"/>
      <c r="AJ283" s="1017"/>
    </row>
    <row r="284" spans="1:36" ht="15" customHeight="1">
      <c r="AG284" s="1017"/>
      <c r="AH284" s="1017"/>
      <c r="AI284" s="1017"/>
      <c r="AJ284" s="1017"/>
    </row>
    <row r="285" spans="1:36" ht="15" customHeight="1">
      <c r="A285" s="92"/>
      <c r="B285" s="47"/>
      <c r="C285" s="65"/>
      <c r="D285" s="65"/>
      <c r="E285" s="47"/>
      <c r="F285" s="65"/>
      <c r="G285" s="65"/>
      <c r="H285" s="65"/>
      <c r="I285" s="65"/>
      <c r="J285" s="65"/>
      <c r="K285" s="47"/>
      <c r="L285" s="65"/>
      <c r="M285" s="65"/>
      <c r="N285" s="65"/>
      <c r="O285" s="65"/>
      <c r="P285" s="118"/>
      <c r="Q285" s="152"/>
      <c r="R285" s="118"/>
      <c r="V285" s="65"/>
      <c r="W285" s="65"/>
      <c r="X285" s="65"/>
      <c r="Z285" s="65"/>
      <c r="AA285" s="65"/>
      <c r="AB285" s="119"/>
      <c r="AC285" s="65"/>
      <c r="AD285" s="65"/>
      <c r="AE285" s="65"/>
      <c r="AF285" s="65"/>
      <c r="AG285" s="65"/>
      <c r="AH285" s="65"/>
      <c r="AI285" s="65"/>
      <c r="AJ285" s="65"/>
    </row>
    <row r="286" spans="1:36" ht="15" customHeight="1">
      <c r="A286" s="92"/>
      <c r="B286" s="47"/>
      <c r="C286" s="65"/>
      <c r="D286" s="65"/>
      <c r="E286" s="47"/>
      <c r="F286" s="65"/>
      <c r="G286" s="65"/>
      <c r="H286" s="65"/>
      <c r="I286" s="65"/>
      <c r="J286" s="65"/>
      <c r="K286" s="47"/>
      <c r="L286" s="65"/>
      <c r="M286" s="65"/>
      <c r="N286" s="65"/>
      <c r="O286" s="65"/>
      <c r="P286" s="118"/>
      <c r="Q286" s="152"/>
      <c r="R286" s="118"/>
      <c r="V286" s="65"/>
      <c r="W286" s="65"/>
      <c r="X286" s="65"/>
      <c r="Z286" s="65"/>
      <c r="AA286" s="65"/>
      <c r="AB286" s="119"/>
      <c r="AC286" s="65"/>
      <c r="AD286" s="65"/>
      <c r="AE286" s="65"/>
      <c r="AF286" s="65"/>
      <c r="AG286" s="65"/>
      <c r="AH286" s="65"/>
      <c r="AI286" s="65"/>
      <c r="AJ286" s="65"/>
    </row>
  </sheetData>
  <phoneticPr fontId="8" type="noConversion"/>
  <conditionalFormatting sqref="Q2:Q15 Q17:Q32 Q34:Q41 Q43:Q76 Q78:Q102 Q105:Q107 Q110:Q126 Q128:Q167 Q170:Q184 Q186:Q189 Q216:Q246 Q285:Q1048576">
    <cfRule type="cellIs" dxfId="11" priority="13" operator="greaterThan">
      <formula>1</formula>
    </cfRule>
  </conditionalFormatting>
  <conditionalFormatting sqref="Q203:Q210">
    <cfRule type="cellIs" dxfId="10" priority="1" operator="greaterThan">
      <formula>1</formula>
    </cfRule>
  </conditionalFormatting>
  <dataValidations disablePrompts="1" count="3">
    <dataValidation type="list" allowBlank="1" showInputMessage="1" showErrorMessage="1" sqref="G70" xr:uid="{878790D0-DF8B-41B2-BDB6-3B0B1C65C2EB}">
      <formula1>Equip_Type</formula1>
    </dataValidation>
    <dataValidation type="list" allowBlank="1" showInputMessage="1" showErrorMessage="1" sqref="H167:H168" xr:uid="{8B0EE5BD-48FD-4D20-BC7B-D071E9D519AC}">
      <formula1>IF(G167="Coated electrode rolls",Coated_Elect_Rolls,Cell_Chem_Type)</formula1>
    </dataValidation>
    <dataValidation type="list" allowBlank="1" showInputMessage="1" showErrorMessage="1" sqref="H171" xr:uid="{DABA994D-3FE4-4F28-BE0C-3DD465B80F5B}">
      <formula1>IF(G171="Cathode",Cathode_Raw_Matl,IF(G171="Anode",Anode_Raw_Matl,IF(G171="Liquid electrolyte",Liquid_Electrolyte,IF(G171="Solid electrolyte",Solid_Electrolyte,IF(G171="Current collectors",Current_Collectors,"")))))</formula1>
    </dataValidation>
  </dataValidations>
  <hyperlinks>
    <hyperlink ref="D222" r:id="rId1" xr:uid="{9E780A8B-9E1D-471E-8D77-2092D130A28C}"/>
    <hyperlink ref="F222" r:id="rId2" xr:uid="{1C8460A0-4790-4FA5-85DD-8A6165F6EA5E}"/>
    <hyperlink ref="O194" r:id="rId3" xr:uid="{B4388289-77B2-48CC-9ABD-633732B67341}"/>
    <hyperlink ref="O121" r:id="rId4" display="(844) 948-3076" xr:uid="{A40CAE61-D85F-4E0B-A676-D38C2D7AE2C9}"/>
    <hyperlink ref="O165" r:id="rId5" display="‪(607) 398-0618" xr:uid="{9BDF6159-F6E8-4267-AFD3-B899CC2A3E75}"/>
    <hyperlink ref="O150" r:id="rId6" xr:uid="{C62C767C-ADE9-4A77-A45E-976FD6C5A544}"/>
    <hyperlink ref="I165" r:id="rId7" display="https://www.www.im3ny.com/" xr:uid="{BDB8A569-C868-4DDD-ACB6-CB17D38D2070}"/>
    <hyperlink ref="I194" r:id="rId8" display="https://www.www.polyplus.com/" xr:uid="{0E5A2705-6AF9-4BE0-A86D-68E0111289FD}"/>
    <hyperlink ref="I222" r:id="rId9" display="https://www.www.sparkz.energy/" xr:uid="{2EA0A49C-D3A4-40F0-BFBC-EFE18260DD85}"/>
    <hyperlink ref="V211" r:id="rId10" display="vale.com" xr:uid="{E415F34B-1CBF-4623-BB34-5C81EC81A26C}"/>
    <hyperlink ref="V222" r:id="rId11" display="https://www.www.sparkz.energy/" xr:uid="{F175F0EF-6140-4644-966A-E3B08732EF87}"/>
    <hyperlink ref="AB104" r:id="rId12" xr:uid="{929D7DA6-29A1-4EAF-8257-A66B1F1CBEA0}"/>
    <hyperlink ref="I104" r:id="rId13" display="https://www.ford.ca/" xr:uid="{D92270FC-6ADD-4ABC-978B-64CECD1D6C3E}"/>
    <hyperlink ref="AE4" r:id="rId14" display="https://www.batteryspace.com/?gad=1&amp;gclid=Cj0KCQjwk96lBhDHARIsAEKO4xY2o39jDdsYILun_GXH8PAloFNva54KUidx4aN6RDw6Uc46SGLc530aAjq2EALw_wcB" xr:uid="{D7202963-8BE8-4358-A5AC-B6DBDEE48F5E}"/>
    <hyperlink ref="AE11" r:id="rId15" display="https://www.borgwarner.com/acquires/akasol" xr:uid="{DC395BD2-9722-43D9-97B2-1DBB68B48876}"/>
    <hyperlink ref="AE12" r:id="rId16" display="https://www.borgwarner.com/acquires/akasol" xr:uid="{2554BFCD-5929-4958-B2FF-039915D10F3E}"/>
    <hyperlink ref="AE72" r:id="rId17" display="https://epsenergy.com/" xr:uid="{3CF4B3BF-83B7-49FA-AC61-B6297EFDDC10}"/>
    <hyperlink ref="AE75" r:id="rId18" display="https://elementenergy.com/" xr:uid="{1141B3F9-83B4-4F4D-837C-ED40D1C2E8B1}"/>
    <hyperlink ref="AE81" r:id="rId19" xr:uid="{9656B739-A459-4DE7-8024-2F61CE9C7A46}"/>
    <hyperlink ref="AE199" r:id="rId20" display="https://www.purcellsystems.com/" xr:uid="{E10A16D9-1542-4A09-BA87-1AAB6CEC7F8B}"/>
    <hyperlink ref="AE200" r:id="rId21" display="https://www.purcellsystems.com/" xr:uid="{3193756A-0ED7-4061-95B6-69718ABFCD3B}"/>
    <hyperlink ref="AE14" r:id="rId22" display="https://www.alpha.com/" xr:uid="{8A86B421-40F2-4E33-A537-8A3E3909841B}"/>
    <hyperlink ref="AE83" r:id="rId23" display="https://www.alpha.com/" xr:uid="{46D94E6F-6D2C-4170-92B6-2A0BC6A862A1}"/>
    <hyperlink ref="AE193" r:id="rId24" xr:uid="{4569E00C-BFA1-40DC-B03C-7D4BD7BC0523}"/>
    <hyperlink ref="AE194" r:id="rId25" display="https://www.polyplus.com/" xr:uid="{72212847-0FE3-4E01-9BDC-866F11BC249C}"/>
    <hyperlink ref="AE195" r:id="rId26" xr:uid="{0225BE7A-4A28-44E5-AA28-1999B4B8EEA2}"/>
    <hyperlink ref="AE196" r:id="rId27" display="http://www.protechnologies.com/" xr:uid="{0FEEBD70-2400-46DC-A9F9-C248A8CB63BC}"/>
    <hyperlink ref="AE198" r:id="rId28" display="https://www.proterra.com/" xr:uid="{BD0E5FB3-E72B-45EC-B921-071ACCCB4633}"/>
    <hyperlink ref="AE197" r:id="rId29" display="https://www.proterra.com/" xr:uid="{64EDC387-085D-46BE-8F4D-C5482B9670B5}"/>
    <hyperlink ref="AE202" r:id="rId30" xr:uid="{D6906766-B124-4EEA-A01A-46DC2344C6DD}"/>
    <hyperlink ref="AE203" r:id="rId31" display="https://www.saftbatteries.com/" xr:uid="{667EE563-61E5-42FB-B0FE-AE0C5FFFD454}"/>
    <hyperlink ref="AE204" r:id="rId32" display="https://www.saftbatteries.com/" xr:uid="{03FAFB2B-C234-494F-99B8-5E95920D20AF}"/>
    <hyperlink ref="AE205" r:id="rId33" display="https://www.saftbatteries.com/" xr:uid="{035276F0-85D9-42DF-BF66-0809B4A61971}"/>
    <hyperlink ref="AE207" r:id="rId34" display="https://www.samsungsdi.com/" xr:uid="{7C27A36A-EC01-4DFD-81E5-FA0D682A1BA6}"/>
    <hyperlink ref="AE208" r:id="rId35" display="https://www.samsungsdi.com/" xr:uid="{B410B444-F278-487D-B20D-E43A2498CF00}"/>
    <hyperlink ref="AE209" r:id="rId36" display="https://www.seniorflexonics.com/" xr:uid="{3C3DF3A9-CFCA-4D28-8712-C8491130C376}"/>
    <hyperlink ref="AE210" r:id="rId37" display="https://www.seniorflexonics.com/" xr:uid="{C5CEB55F-BACC-414B-AF13-02A6007051D9}"/>
    <hyperlink ref="AE211" r:id="rId38" display="https://www.sglcarbon.com/" xr:uid="{FDD4F141-DC07-4F51-9C58-86F256D30178}"/>
    <hyperlink ref="AE212" r:id="rId39" display="https://www.sglcarbon.com/" xr:uid="{AB9DA243-7611-44AB-A45B-B5718F0D1934}"/>
    <hyperlink ref="AE213" r:id="rId40" display="https://www.sglcarbon.com/" xr:uid="{F9EC04D5-69A9-4BA1-9132-56C020C48247}"/>
    <hyperlink ref="AE214" r:id="rId41" display="https://www.sglcarbon.com/" xr:uid="{2FAD2B30-79B0-43BF-989C-3D18DB5E40D4}"/>
    <hyperlink ref="AE217" r:id="rId42" xr:uid="{C24DF98A-B61D-48DF-95CB-6811F2F4CEA6}"/>
    <hyperlink ref="AE218" r:id="rId43" display="https://www.simpliphipower.com/" xr:uid="{1FDAD263-30FA-42E8-BBBB-BDD114B7DB3B}"/>
    <hyperlink ref="AE220" r:id="rId44" xr:uid="{C84C700C-A295-4C8C-959D-BD9198F003BD}"/>
    <hyperlink ref="AE222" r:id="rId45" xr:uid="{C6D3D3A6-3967-4905-B5BF-A9C0581EF8B2}"/>
    <hyperlink ref="AE225" r:id="rId46" display="https://www.statevolt.com/" xr:uid="{9CCB92E8-D517-48E6-BDE0-96AA6D962611}"/>
    <hyperlink ref="AE226" r:id="rId47" xr:uid="{380F34E2-D2B8-4F97-B0F3-548E931EA053}"/>
    <hyperlink ref="AE227" r:id="rId48" xr:uid="{DF71A21E-6453-4751-9065-CC03F2E75AE2}"/>
    <hyperlink ref="AE229" r:id="rId49" display="https://www.stryten.com/" xr:uid="{59EF73E1-F44C-4865-B718-AC6E42FFDBCD}"/>
    <hyperlink ref="AE232" r:id="rId50" display="https://www.te.com/usa-en/home.html" xr:uid="{088CDBE0-30CD-45F3-AD99-246F13219D3E}"/>
    <hyperlink ref="AE233" r:id="rId51" display="https://www.te.com/usa-en/home.html" xr:uid="{CB62F29C-F7DE-4C64-B57E-ECFE46621080}"/>
    <hyperlink ref="AE234" r:id="rId52" display="https://www.te.com/usa-en/home.html" xr:uid="{AEC139A8-592C-4855-9CD4-AC5BBB6478E5}"/>
    <hyperlink ref="AE235" r:id="rId53" display="https://www.tenergy.com/" xr:uid="{FF0BD591-D06E-4610-A971-507D1E2BE1F4}"/>
    <hyperlink ref="AE236" r:id="rId54" display="https://www.tesla.com/giga-texas" xr:uid="{4B348178-F85A-4A40-BFFE-462C453E961E}"/>
    <hyperlink ref="AE237" r:id="rId55" display="https://www.tesla.com/giga-nevada" xr:uid="{E746096D-FD44-4698-AD25-E40D8AD9376C}"/>
    <hyperlink ref="AE238" r:id="rId56" display="https://www.tesla.com/giga-nevada" xr:uid="{38F25A2D-2479-4959-BFC0-252F54409174}"/>
    <hyperlink ref="AE244" r:id="rId57" display="https://www.trojanbattery.com/" xr:uid="{E0FC7660-39F1-451A-9100-F2BF60B982A0}"/>
    <hyperlink ref="AE245" r:id="rId58" display="https://www.ugowork.com/" xr:uid="{47FDF2DA-F28F-419F-974C-2FB64163222B}"/>
    <hyperlink ref="AE253" r:id="rId59" display="https://www.voltronix.com/" xr:uid="{9F6287D2-F7D0-45EB-9857-22DB54C86D47}"/>
    <hyperlink ref="AE256" r:id="rId60" display="https://www.wabteccorp.com/" xr:uid="{A295BFE4-9A81-4874-80AB-292111EEAD40}"/>
    <hyperlink ref="AE265" r:id="rId61" display="https://www.yottaenergy.com/" xr:uid="{AFAD5DC9-35A9-4AFE-B63C-B362C0B2E8CC}"/>
    <hyperlink ref="AE266" r:id="rId62" xr:uid="{154727C4-8A1C-4DA0-BA3A-5FE8BA58E3E6}"/>
    <hyperlink ref="AE267" r:id="rId63" display="https://www.zeusbatteryproducts.com/" xr:uid="{E6603667-572B-4962-A0FD-E334AA95723D}"/>
    <hyperlink ref="I187" r:id="rId64" xr:uid="{B58D6D02-1B7A-4F3A-9A7A-C8D66EF36923}"/>
    <hyperlink ref="V187" r:id="rId65" xr:uid="{6265C429-88BF-4E3C-A4D6-D5207BBF1DF8}"/>
    <hyperlink ref="I115" r:id="rId66" xr:uid="{AC2D5C5E-C7B9-41C7-B9FF-89B6B52818F0}"/>
    <hyperlink ref="V141" r:id="rId67" xr:uid="{AA54152D-75DB-480E-99E6-70C90ED06788}"/>
    <hyperlink ref="AB35" r:id="rId68" xr:uid="{99C2F98F-BD08-CC4A-938D-499E65E9DE7C}"/>
    <hyperlink ref="AE97" r:id="rId69" xr:uid="{098FEA1E-78EA-4321-98CA-23D65180D6C8}"/>
    <hyperlink ref="V6" r:id="rId70" xr:uid="{93768F42-5B83-4E0D-B5A2-22E44EDF7A8D}"/>
    <hyperlink ref="I6" r:id="rId71" xr:uid="{BDF6C463-6471-42C8-BB0D-E2CECAF3D65E}"/>
    <hyperlink ref="V7" r:id="rId72" xr:uid="{9840DC66-1411-4871-88A7-7764ADE215A4}"/>
    <hyperlink ref="I7" r:id="rId73" xr:uid="{57E8A9F8-8FB8-4753-BC45-370A565EC882}"/>
    <hyperlink ref="AE264" r:id="rId74" display="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xr:uid="{7AD90119-94CC-4AFE-83D4-DCA7DF38A214}"/>
    <hyperlink ref="V264" r:id="rId75" display="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xr:uid="{880690FF-A838-4759-86DA-C3B0AE8C4DB8}"/>
    <hyperlink ref="I264" r:id="rId76" display="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xr:uid="{A36DC78C-702F-477E-9C2B-A22A4764B7FC}"/>
    <hyperlink ref="AB264" r:id="rId77" xr:uid="{C4E53B4D-2619-4287-B4B5-3240EE9E79C2}"/>
    <hyperlink ref="I249" r:id="rId78" xr:uid="{26FEBAD9-8372-46B3-9AEA-A5FAE4FF8798}"/>
    <hyperlink ref="V249" r:id="rId79" xr:uid="{841507B5-3DF4-4462-A681-D62118881B76}"/>
    <hyperlink ref="AB249" r:id="rId80" xr:uid="{9C478BA7-4B38-4710-B73C-3624951A9A2B}"/>
    <hyperlink ref="AE249" r:id="rId81" xr:uid="{41D7542E-BCF0-46E4-974A-6AF6F6A96AEE}"/>
    <hyperlink ref="I15" r:id="rId82" xr:uid="{8F30D372-E8FC-234F-A989-222F5038793A}"/>
    <hyperlink ref="V15" r:id="rId83" xr:uid="{411D8406-4925-1A48-A426-753958FB3C61}"/>
    <hyperlink ref="I62" r:id="rId84" display="https://gcc02.safelinks.protection.outlook.com/?url=https%3A%2F%2Fnorthamerica.daimlertruck.com%2F&amp;data=05%7C02%7CSara.Dunn%40nrel.gov%7Caf6061286c2a4e8a455008dc97978877%7Ca0f29d7e28cd4f5484427885aee7c080%7C0%7C0%7C638551924304889733%7CUnknown%7CTWFpbGZsb3d8eyJWIjoiMC4wLjAwMDAiLCJQIjoiV2luMzIiLCJBTiI6Ik1haWwiLCJXVCI6Mn0%3D%7C0%7C%7C%7C&amp;sdata=wWKTDanibC7%2BKNsKyBvJ4mXAAgx%2B4kVLmgAwiiGoQSE%3D&amp;reserved=0" xr:uid="{B57F192B-D612-BD4E-9F49-FC704A5F3608}"/>
    <hyperlink ref="V62" r:id="rId85" display="https://gcc02.safelinks.protection.outlook.com/?url=https%3A%2F%2Fnorthamerica.daimlertruck.com%2F&amp;data=05%7C02%7CSara.Dunn%40nrel.gov%7Caf6061286c2a4e8a455008dc97978877%7Ca0f29d7e28cd4f5484427885aee7c080%7C0%7C0%7C638551924304889733%7CUnknown%7CTWFpbGZsb3d8eyJWIjoiMC4wLjAwMDAiLCJQIjoiV2luMzIiLCJBTiI6Ik1haWwiLCJXVCI6Mn0%3D%7C0%7C%7C%7C&amp;sdata=wWKTDanibC7%2BKNsKyBvJ4mXAAgx%2B4kVLmgAwiiGoQSE%3D&amp;reserved=0" xr:uid="{76342AFF-6B7C-A64D-B84A-8D165CAD3384}"/>
    <hyperlink ref="AE62" r:id="rId86" xr:uid="{2D6BE46E-11E7-DA43-B1C8-722FC7E3A6B3}"/>
    <hyperlink ref="AB5" r:id="rId87" xr:uid="{C7EA33AF-5ACB-4241-8118-3647F7868347}"/>
    <hyperlink ref="I122" r:id="rId88" xr:uid="{6D5A8AFC-7E6C-6248-9628-BF49CA9237B5}"/>
    <hyperlink ref="I185" r:id="rId89" xr:uid="{1EA02848-64E9-9543-9B58-79A5D1028078}"/>
    <hyperlink ref="V185" r:id="rId90" xr:uid="{A03BC447-846A-7148-981C-1E43229B18A8}"/>
    <hyperlink ref="AB185" r:id="rId91" xr:uid="{813143DB-434F-D94A-8AE6-38442A3FD5B6}"/>
    <hyperlink ref="AE185" r:id="rId92" xr:uid="{66D3D2FB-F0B9-1F43-A4FD-A6B2E08B2F00}"/>
    <hyperlink ref="V71" r:id="rId93" xr:uid="{9E5BB052-1716-4E81-B12D-74843060A41B}"/>
    <hyperlink ref="V98" r:id="rId94" xr:uid="{06C7A195-BF9C-40A3-88AE-77DB3AB91256}"/>
    <hyperlink ref="AB98" r:id="rId95" xr:uid="{7BB49787-53C3-447A-A6F4-361C97DF62FD}"/>
    <hyperlink ref="I70" r:id="rId96" xr:uid="{97A29A71-127F-B546-B5A9-DCEDFB162B99}"/>
    <hyperlink ref="I181" r:id="rId97" xr:uid="{629E54AE-7053-4345-832C-DB0249191526}"/>
    <hyperlink ref="V181" r:id="rId98" xr:uid="{80431E5E-8894-4483-B218-CD05544343B4}"/>
    <hyperlink ref="AE109" r:id="rId99" xr:uid="{72E00F80-8249-445B-9C93-8CA5833725F2}"/>
    <hyperlink ref="AE110" r:id="rId100" xr:uid="{940F09DE-A02F-4929-83F0-F4B80CE1ECAF}"/>
    <hyperlink ref="AH13" r:id="rId101" xr:uid="{0719BF91-9611-49A4-A2DD-A4E86D9D3085}"/>
    <hyperlink ref="I56" r:id="rId102" xr:uid="{59909C60-09C2-4B6F-A271-F88A566DC082}"/>
    <hyperlink ref="V56" r:id="rId103" tooltip="Original URL: https://coulombsolutions.com/. Click or tap if you trust this link." display="https://gcc02.safelinks.protection.outlook.com/?url=https%3A%2F%2Fcoulombsolutions.com%2F&amp;data=05%7C02%7CSara.Dunn%40nrel.gov%7C777fcccd8c0d48adcdf908dd4abddac6%7Ca0f29d7e28cd4f5484427885aee7c080%7C0%7C0%7C638748901614443216%7CUnknown%7CTWFpbGZsb3d8eyJFbXB0eU1hcGkiOnRydWUsIlYiOiIwLjAuMDAwMCIsIlAiOiJXaW4zMiIsIkFOIjoiTWFpbCIsIldUIjoyfQ%3D%3D%7C0%7C%7C%7C&amp;sdata=JcMeXCFZ88rQIDJwrQstqB2pUj2dGnaKrbG%2BFogYnDs%3D&amp;reserved=0" xr:uid="{78434C38-8017-4216-9240-6CBCB74F5C67}"/>
    <hyperlink ref="I189" r:id="rId104" xr:uid="{99D0CEEA-237D-48D2-BCBC-4278EC4E0E95}"/>
    <hyperlink ref="V189" r:id="rId105" xr:uid="{FD339087-D051-480B-9BD8-C49347629526}"/>
    <hyperlink ref="AB26" r:id="rId106" location=":~:text=Archer%20Aviation%20has%20completed%20the%20construction%20of%20its,the%20facility%20covers%20an%20area%20of%20about%20400%2C000ft%C2%B2" xr:uid="{E61FC02D-7576-494F-A0A9-A23B378B7FB2}"/>
    <hyperlink ref="AB25" r:id="rId107" xr:uid="{3DACF884-66B0-43B6-8EB7-85A062A07614}"/>
    <hyperlink ref="AE41" r:id="rId108" xr:uid="{26FCE0C4-FF7C-4789-9C36-16CE7C096F36}"/>
    <hyperlink ref="V39" r:id="rId109" xr:uid="{A5155123-1A3A-4C81-A170-50C3CFC179DB}"/>
    <hyperlink ref="AE39" r:id="rId110" display="https://www.bmwgroup-werke.com/san-luis-potosi/en.html" xr:uid="{D9A1AABF-AAF2-4062-8DFA-422D179E62AD}"/>
    <hyperlink ref="AE107" r:id="rId111" xr:uid="{649E99B6-FECB-4063-A152-B568FABB09DA}"/>
    <hyperlink ref="AE130" r:id="rId112" xr:uid="{B10C9DEB-175F-4745-B9D9-8474D9DB0AB7}"/>
    <hyperlink ref="I173" r:id="rId113" xr:uid="{FBFA53B3-C176-4512-99B9-18D9833FE3E8}"/>
    <hyperlink ref="AE254" r:id="rId114" display="https://www.proterra.com/" xr:uid="{C318B852-F932-46EC-8643-C927B96BE564}"/>
    <hyperlink ref="AE240" r:id="rId115" xr:uid="{918D474F-35BB-49F7-A5D3-E8A1552FA0DB}"/>
    <hyperlink ref="I57" r:id="rId116" xr:uid="{73FA4149-ECB0-42F1-883D-A1F9ECE0D0B5}"/>
    <hyperlink ref="V57" r:id="rId117" xr:uid="{7F309748-0467-45A6-8A0A-0E579CC9FE90}"/>
    <hyperlink ref="AB57" r:id="rId118" display="https://coulombsolutions.com/about-us/" xr:uid="{3E4AE720-7045-4ABD-BA8F-5FB178CF4FEF}"/>
    <hyperlink ref="I66" r:id="rId119" xr:uid="{16D99FFC-1A9F-44A1-9194-51F52FDAB887}"/>
    <hyperlink ref="AB66" r:id="rId120" xr:uid="{2A023BA2-8AB3-4B48-BFB2-6074899B6DD1}"/>
    <hyperlink ref="V66" r:id="rId121" xr:uid="{850E989C-277E-4C77-8FE6-1469E325030B}"/>
    <hyperlink ref="I74" r:id="rId122" xr:uid="{71781F5E-AED2-439E-B502-6135A35B9F3B}"/>
    <hyperlink ref="V74" r:id="rId123" xr:uid="{7A1E94E3-18A7-4399-B31A-DBC447FD71FC}"/>
    <hyperlink ref="I78" r:id="rId124" xr:uid="{09034B35-2C3A-45C6-96EF-84EECBDEA71D}"/>
    <hyperlink ref="V78" r:id="rId125" xr:uid="{52049D39-6C9F-4C8D-89C2-DEA0166C25D5}"/>
    <hyperlink ref="AB78" r:id="rId126" display="https://emergingpower.com/; " xr:uid="{1F1C2B73-2E0F-405A-B7BA-D7D3BB7A7EDE}"/>
    <hyperlink ref="I80" r:id="rId127" xr:uid="{065A853C-F9E0-41E3-B6B1-8AE2EB2934AD}"/>
    <hyperlink ref="V80" r:id="rId128" xr:uid="{74403759-58F1-4C72-9812-84EACEE60FFA}"/>
    <hyperlink ref="I82" r:id="rId129" xr:uid="{C1E08FFB-9801-4604-908B-5C6C95D041FC}"/>
    <hyperlink ref="V82" r:id="rId130" xr:uid="{3CEE42D4-8F22-4000-ABCE-49DFFF445FE7}"/>
    <hyperlink ref="I87" r:id="rId131" xr:uid="{6AEB2B48-781E-437B-91D2-7BC45861B5F4}"/>
    <hyperlink ref="V87" r:id="rId132" xr:uid="{A2046752-8186-48D1-ACED-E06C8A6BD2C9}"/>
    <hyperlink ref="I108" r:id="rId133" xr:uid="{7296D9F8-14EA-41F0-9C85-A116C3D071A4}"/>
    <hyperlink ref="V108" r:id="rId134" xr:uid="{6AED498E-6287-4986-9FFD-3D55CB9CF8C4}"/>
    <hyperlink ref="I111" r:id="rId135" xr:uid="{B49F9C88-8BEF-4D41-A01D-B68F8A6CB640}"/>
    <hyperlink ref="V111" r:id="rId136" xr:uid="{4F966169-E6CE-4766-81F4-ABF97372BEF9}"/>
    <hyperlink ref="I112" r:id="rId137" xr:uid="{63F1116D-4527-481B-B11A-1AAA3101DD52}"/>
    <hyperlink ref="V112" r:id="rId138" xr:uid="{68668C82-AB5C-4823-B518-17B381D8F41B}"/>
    <hyperlink ref="I113" r:id="rId139" xr:uid="{EC7FE665-B666-4112-9072-D4D145B82DF0}"/>
    <hyperlink ref="V113" r:id="rId140" xr:uid="{073E61BC-638F-4311-B4C2-4D8CA84308CE}"/>
    <hyperlink ref="I114" r:id="rId141" xr:uid="{E43033A6-1FDF-4164-BEAA-F23EE166A54C}"/>
    <hyperlink ref="V114" r:id="rId142" xr:uid="{C308A9A3-8A2F-4DC5-8297-2227EC446A17}"/>
    <hyperlink ref="I118" r:id="rId143" xr:uid="{ADCF0D7B-A4BC-4EDC-BF2A-B19399DD90E7}"/>
    <hyperlink ref="I119" r:id="rId144" xr:uid="{405F3E21-1C6A-41E3-9632-7EAE7D9D9DA5}"/>
    <hyperlink ref="V119" r:id="rId145" xr:uid="{DD8D0B44-AC97-48DE-A711-446EEA842203}"/>
    <hyperlink ref="AB119" r:id="rId146" xr:uid="{059142B3-C23E-43F7-8CF0-7BB37FA76C89}"/>
    <hyperlink ref="I125" r:id="rId147" xr:uid="{95CC74BB-260E-41B3-A90C-B2692F74FF94}"/>
    <hyperlink ref="I123" r:id="rId148" xr:uid="{0DA6E1D3-E8B6-40A9-91ED-E4C41CB25938}"/>
    <hyperlink ref="AB123" r:id="rId149" xr:uid="{B5D59DFC-6047-4572-AE2E-19252961EB26}"/>
    <hyperlink ref="I135" r:id="rId150" xr:uid="{67C0C42F-005B-4DA3-A690-7905396A5307}"/>
    <hyperlink ref="V135" r:id="rId151" xr:uid="{3F482935-F1AF-46D0-9EF6-A673BFC14434}"/>
    <hyperlink ref="I157" r:id="rId152" xr:uid="{3737BC3C-3CE8-418E-BA96-C38E79942C13}"/>
    <hyperlink ref="V157" r:id="rId153" xr:uid="{CBB4B381-0AC2-4FD9-B397-CE9912BD98DD}"/>
    <hyperlink ref="AB157" r:id="rId154" xr:uid="{B1D7FBCA-E944-44AB-A558-8DF9467F9D6D}"/>
    <hyperlink ref="I158" r:id="rId155" xr:uid="{6E40E4D0-89E3-4036-AB91-254C70A745F1}"/>
    <hyperlink ref="V158" r:id="rId156" xr:uid="{55C79E73-0D5F-4A7D-8957-58E6727F95AC}"/>
    <hyperlink ref="AB158" r:id="rId157" xr:uid="{F36BC029-6B0C-4AB9-BF38-9E4A48E61134}"/>
    <hyperlink ref="I166" r:id="rId158" xr:uid="{61FC9000-5CC4-4AA3-807E-A70995CE5322}"/>
    <hyperlink ref="V166" r:id="rId159" xr:uid="{8825602D-B14C-4C42-8673-B65267F1E4E3}"/>
    <hyperlink ref="AB166" r:id="rId160" xr:uid="{04246CB5-7D81-4318-AC93-31F4A804AF18}"/>
    <hyperlink ref="I170" r:id="rId161" xr:uid="{95B26492-47D9-4F3F-9A15-9711101530A1}"/>
    <hyperlink ref="V170" r:id="rId162" xr:uid="{ED7FB5A1-82DF-4FE8-91A8-3794C68861A1}"/>
    <hyperlink ref="AB170" r:id="rId163" xr:uid="{8F6F608D-159F-4A18-99A0-0CBBD0217D83}"/>
    <hyperlink ref="I179" r:id="rId164" xr:uid="{951763BB-6FE4-4667-B424-624B4C49E387}"/>
    <hyperlink ref="V179" r:id="rId165" xr:uid="{E983B9EF-1D2B-49F5-B877-316F7A4D3675}"/>
    <hyperlink ref="I79" r:id="rId166" xr:uid="{8C817214-E57E-4661-95A0-1FCD9AD85A05}"/>
    <hyperlink ref="V79" r:id="rId167" xr:uid="{A92A6690-532A-4E01-88D7-9707FA211E4B}"/>
    <hyperlink ref="I221" r:id="rId168" xr:uid="{38FEE6E9-1308-46F9-8CA0-FA3067D2968B}"/>
    <hyperlink ref="V221" r:id="rId169" xr:uid="{937D2D45-A8E4-4BF9-AE9A-69687EB1E99B}"/>
    <hyperlink ref="AB221" r:id="rId170" xr:uid="{219D227F-ADB7-4BF9-8395-C820CCB8B798}"/>
    <hyperlink ref="I228" r:id="rId171" xr:uid="{D2BB22A4-A183-4ED7-AAF7-A44C561E19CC}"/>
    <hyperlink ref="V228" r:id="rId172" xr:uid="{2DB291D1-E65C-46B4-B8A8-65E1488CFA7B}"/>
    <hyperlink ref="AB228" r:id="rId173" xr:uid="{F9700993-C25E-44FE-A0D5-331967388968}"/>
    <hyperlink ref="I230" r:id="rId174" xr:uid="{2CEEEB11-7D09-49AF-BA52-E67026BD7EAD}"/>
    <hyperlink ref="V230" r:id="rId175" xr:uid="{042FC14D-41BC-4741-8663-14E6EAD46F0F}"/>
    <hyperlink ref="AB230" r:id="rId176" xr:uid="{78830DE8-2BF9-4232-9787-2C926DA800A8}"/>
    <hyperlink ref="I231" r:id="rId177" xr:uid="{9254A233-F19D-4568-88F6-C76965EDAA40}"/>
    <hyperlink ref="V231" r:id="rId178" xr:uid="{5443C311-F59C-4C9E-93C3-3D1A9A111B50}"/>
    <hyperlink ref="I243" r:id="rId179" xr:uid="{8EA0F672-DCB2-4834-9FCC-87ECB34D7784}"/>
    <hyperlink ref="V243" r:id="rId180" xr:uid="{EF6E119D-86BD-4A32-8DC0-756F694BBCEC}"/>
    <hyperlink ref="AB243" r:id="rId181" display="https://www.toyota.com/usa/operations/map/tcal" xr:uid="{A279D8AF-08A0-47A4-BA1E-E9DE7308FBF4}"/>
    <hyperlink ref="I246" r:id="rId182" xr:uid="{ADB01322-E9DD-4DAF-8F55-AF7F41032E71}"/>
    <hyperlink ref="V246" r:id="rId183" xr:uid="{7F0FA64B-9116-4D48-B006-41551615D450}"/>
    <hyperlink ref="AB246" r:id="rId184" xr:uid="{D92C959F-AFD7-45C7-B446-C8EA1B62A223}"/>
    <hyperlink ref="I247" r:id="rId185" xr:uid="{C0FA2858-C2CE-49DB-90B8-DD4600111AB1}"/>
    <hyperlink ref="V247" r:id="rId186" xr:uid="{8BE2E548-4B40-46AC-A2E2-417CD5DE20C5}"/>
    <hyperlink ref="AB247" r:id="rId187" xr:uid="{16C3CD2C-AFE7-461F-A639-B3BF01F32BB6}"/>
    <hyperlink ref="I268" r:id="rId188" xr:uid="{6DFF1C20-AC98-42CB-A17A-40A2A744B730}"/>
    <hyperlink ref="V268" r:id="rId189" xr:uid="{7F68E95D-B168-4518-AE82-0909B69C2B45}"/>
    <hyperlink ref="I251" r:id="rId190" xr:uid="{4FDF04DF-089C-4611-8570-70689A9AA5AC}"/>
    <hyperlink ref="AB251" r:id="rId191" display="https://www.volkswagengroupofamerica.com/contact" xr:uid="{278D5B36-CCAE-495A-BD27-8FF23FB4FDDA}"/>
    <hyperlink ref="V251" r:id="rId192" xr:uid="{C22406FA-275D-409D-B580-31ED2536052B}"/>
    <hyperlink ref="I252" r:id="rId193" xr:uid="{494DAE94-1DE7-4B3E-A152-615A0F406AE0}"/>
    <hyperlink ref="V252" r:id="rId194" xr:uid="{23CA91AB-4ABB-4603-81A6-8A6B11A8C82B}"/>
    <hyperlink ref="AB252" r:id="rId195" xr:uid="{7FC3A91A-9806-4110-82D1-B39B38C6CC47}"/>
    <hyperlink ref="I155" r:id="rId196" xr:uid="{4EEA94C6-8EE8-4461-B782-3458A450CB27}"/>
    <hyperlink ref="I154" r:id="rId197" xr:uid="{BD28CB68-55A3-41FE-A86D-4238AB90BB9F}"/>
    <hyperlink ref="AB154" r:id="rId198" xr:uid="{FAD892DD-F332-4917-BF8D-F7C8564519E1}"/>
    <hyperlink ref="AB164" r:id="rId199" xr:uid="{82629D5D-0A59-4075-8079-EC8878E65592}"/>
    <hyperlink ref="I191" r:id="rId200" xr:uid="{E589D779-A06F-486A-94C0-CF5982465156}"/>
    <hyperlink ref="V124" r:id="rId201" xr:uid="{D6FA6660-DB48-43A0-9BAD-E7379F385781}"/>
    <hyperlink ref="AB169" r:id="rId202" xr:uid="{AE42370B-F12D-4B91-BC03-CE02DBF7FEE5}"/>
    <hyperlink ref="AB178" r:id="rId203" xr:uid="{3F8D8970-29CF-4E0A-A3A8-BCF7804EE60C}"/>
    <hyperlink ref="AB215" r:id="rId204" xr:uid="{3BD0F20C-D21C-4724-8889-97FE4744E327}"/>
    <hyperlink ref="AB216" r:id="rId205" display="https://www.bbb.org/us/al/muscle-shoals/profile/solar-energy-products/shoals-technologies-group-inc-0513-900232550" xr:uid="{36471B7C-8442-4CF3-A453-F0C9E6F072DA}"/>
  </hyperlinks>
  <pageMargins left="0.7" right="0.7" top="0.75" bottom="0.75" header="0.3" footer="0.3"/>
  <pageSetup orientation="portrait" r:id="rId206"/>
  <drawing r:id="rId207"/>
  <legacyDrawing r:id="rId208"/>
  <tableParts count="1">
    <tablePart r:id="rId209"/>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D98D0-4579-4ECE-891C-EB5B0D698F84}">
  <sheetPr codeName="Sheet13">
    <tabColor theme="8" tint="0.59999389629810485"/>
  </sheetPr>
  <dimension ref="A1:AL181"/>
  <sheetViews>
    <sheetView zoomScale="89" zoomScaleNormal="87" workbookViewId="0">
      <pane xSplit="4" ySplit="1" topLeftCell="G123" activePane="bottomRight" state="frozen"/>
      <selection pane="topRight" activeCell="E1" sqref="E1"/>
      <selection pane="bottomLeft" activeCell="A2" sqref="A2"/>
      <selection pane="bottomRight" activeCell="M126" sqref="M126"/>
    </sheetView>
  </sheetViews>
  <sheetFormatPr defaultColWidth="9.1796875" defaultRowHeight="15" customHeight="1"/>
  <cols>
    <col min="1" max="1" width="9.1796875" style="198"/>
    <col min="2" max="2" width="14" style="3" customWidth="1"/>
    <col min="3" max="3" width="17.1796875" style="3" customWidth="1"/>
    <col min="4" max="4" width="17.6328125" style="7" customWidth="1"/>
    <col min="5" max="5" width="10.453125" style="11" customWidth="1"/>
    <col min="6" max="6" width="31" style="7" customWidth="1"/>
    <col min="7" max="7" width="20.6328125" style="3" customWidth="1"/>
    <col min="8" max="8" width="12.36328125" style="3" customWidth="1"/>
    <col min="9" max="9" width="17.6328125" style="11" customWidth="1"/>
    <col min="10" max="10" width="17.1796875" style="11" customWidth="1"/>
    <col min="11" max="11" width="22.36328125" style="4" customWidth="1"/>
    <col min="12" max="12" width="23.6328125" style="7" customWidth="1"/>
    <col min="13" max="13" width="10.36328125" style="3" customWidth="1"/>
    <col min="14" max="14" width="10.453125" style="3" customWidth="1"/>
    <col min="15" max="15" width="10.36328125" style="3" customWidth="1"/>
    <col min="16" max="16" width="12.6328125" style="199" bestFit="1" customWidth="1"/>
    <col min="17" max="17" width="14.1796875" style="200" customWidth="1"/>
    <col min="18" max="19" width="14.1796875" style="421" customWidth="1"/>
    <col min="20" max="20" width="12.81640625" style="201" bestFit="1" customWidth="1"/>
    <col min="21" max="21" width="11.453125" style="176" customWidth="1"/>
    <col min="22" max="22" width="9.1796875" style="7"/>
    <col min="23" max="23" width="21.6328125" style="7" customWidth="1"/>
    <col min="24" max="24" width="17.6328125" style="7" customWidth="1"/>
    <col min="25" max="25" width="12" style="11" customWidth="1"/>
    <col min="26" max="26" width="9.6328125" style="11" customWidth="1"/>
    <col min="27" max="27" width="10.36328125" style="3" customWidth="1"/>
    <col min="28" max="28" width="12.6328125" style="202" customWidth="1"/>
    <col min="29" max="29" width="11.1796875" style="11" customWidth="1"/>
    <col min="30" max="30" width="31.453125" style="11" customWidth="1"/>
    <col min="31" max="31" width="53.6328125" style="11" customWidth="1"/>
    <col min="32" max="32" width="46.453125" style="11" customWidth="1"/>
    <col min="33" max="33" width="24.81640625" style="11" customWidth="1"/>
    <col min="34" max="34" width="10.1796875" style="3" customWidth="1"/>
    <col min="35" max="35" width="12.1796875" style="11" customWidth="1"/>
    <col min="36" max="36" width="11.453125" style="11" customWidth="1"/>
    <col min="37" max="37" width="12.6328125" style="11" customWidth="1"/>
    <col min="38" max="38" width="38.453125" style="11" customWidth="1"/>
    <col min="39" max="16384" width="9.1796875" style="11"/>
  </cols>
  <sheetData>
    <row r="1" spans="1:38" s="532" customFormat="1" ht="43.5">
      <c r="A1" s="525" t="s">
        <v>113</v>
      </c>
      <c r="B1" s="526" t="s">
        <v>133</v>
      </c>
      <c r="C1" s="526" t="s">
        <v>4</v>
      </c>
      <c r="D1" s="526" t="s">
        <v>112</v>
      </c>
      <c r="E1" s="526" t="s">
        <v>134</v>
      </c>
      <c r="F1" s="526" t="s">
        <v>116</v>
      </c>
      <c r="G1" s="526" t="s">
        <v>135</v>
      </c>
      <c r="H1" s="526" t="s">
        <v>6495</v>
      </c>
      <c r="I1" s="526" t="s">
        <v>131</v>
      </c>
      <c r="J1" s="526" t="s">
        <v>132</v>
      </c>
      <c r="K1" s="526" t="s">
        <v>136</v>
      </c>
      <c r="L1" s="526" t="s">
        <v>137</v>
      </c>
      <c r="M1" s="526" t="s">
        <v>117</v>
      </c>
      <c r="N1" s="526" t="s">
        <v>118</v>
      </c>
      <c r="O1" s="526" t="s">
        <v>119</v>
      </c>
      <c r="P1" s="527" t="s">
        <v>138</v>
      </c>
      <c r="Q1" s="528" t="s">
        <v>139</v>
      </c>
      <c r="R1" s="529" t="s">
        <v>140</v>
      </c>
      <c r="S1" s="529" t="s">
        <v>141</v>
      </c>
      <c r="T1" s="530" t="s">
        <v>142</v>
      </c>
      <c r="U1" s="530" t="s">
        <v>6496</v>
      </c>
      <c r="V1" s="526" t="s">
        <v>6497</v>
      </c>
      <c r="W1" s="526" t="s">
        <v>145</v>
      </c>
      <c r="X1" s="526" t="s">
        <v>144</v>
      </c>
      <c r="Y1" s="526" t="s">
        <v>146</v>
      </c>
      <c r="Z1" s="526" t="s">
        <v>147</v>
      </c>
      <c r="AA1" s="526" t="s">
        <v>148</v>
      </c>
      <c r="AB1" s="526" t="s">
        <v>149</v>
      </c>
      <c r="AC1" s="531" t="s">
        <v>150</v>
      </c>
      <c r="AD1" s="526" t="s">
        <v>151</v>
      </c>
      <c r="AE1" s="526" t="s">
        <v>154</v>
      </c>
      <c r="AF1" s="526" t="s">
        <v>152</v>
      </c>
      <c r="AG1" s="526" t="s">
        <v>158</v>
      </c>
      <c r="AH1" s="110" t="s">
        <v>153</v>
      </c>
      <c r="AI1" s="526" t="s">
        <v>155</v>
      </c>
      <c r="AJ1" s="526" t="s">
        <v>6414</v>
      </c>
      <c r="AK1" s="526" t="s">
        <v>157</v>
      </c>
      <c r="AL1" s="526" t="s">
        <v>6327</v>
      </c>
    </row>
    <row r="2" spans="1:38" s="49" customFormat="1" ht="58">
      <c r="A2" s="378">
        <v>6001</v>
      </c>
      <c r="B2" s="1015" t="s">
        <v>174</v>
      </c>
      <c r="C2" s="1016" t="s">
        <v>2244</v>
      </c>
      <c r="D2" s="1017" t="s">
        <v>9236</v>
      </c>
      <c r="E2" s="1016" t="s">
        <v>164</v>
      </c>
      <c r="F2" s="1058" t="s">
        <v>9237</v>
      </c>
      <c r="G2" s="1018" t="s">
        <v>6931</v>
      </c>
      <c r="H2" s="1018" t="s">
        <v>6500</v>
      </c>
      <c r="I2" s="1018" t="s">
        <v>7891</v>
      </c>
      <c r="J2" s="1018" t="s">
        <v>9238</v>
      </c>
      <c r="K2" s="1058" t="s">
        <v>9239</v>
      </c>
      <c r="L2" s="1058" t="s">
        <v>9240</v>
      </c>
      <c r="M2" s="1018" t="s">
        <v>5149</v>
      </c>
      <c r="N2" s="1016" t="s">
        <v>3405</v>
      </c>
      <c r="O2" s="1016" t="s">
        <v>5</v>
      </c>
      <c r="P2" s="1058">
        <v>97701</v>
      </c>
      <c r="Q2" s="1020" t="s">
        <v>9241</v>
      </c>
      <c r="R2" s="1132">
        <v>43.957500000000003</v>
      </c>
      <c r="S2" s="1132">
        <v>-121.0543</v>
      </c>
      <c r="T2" s="1022"/>
      <c r="U2" s="1131"/>
      <c r="V2" s="1018"/>
      <c r="W2" s="1058" t="s">
        <v>9239</v>
      </c>
      <c r="X2" s="1058" t="s">
        <v>9236</v>
      </c>
      <c r="Y2" s="1018" t="s">
        <v>5149</v>
      </c>
      <c r="Z2" s="1016" t="s">
        <v>3405</v>
      </c>
      <c r="AA2" s="1016" t="s">
        <v>5</v>
      </c>
      <c r="AB2" s="1016" t="s">
        <v>7932</v>
      </c>
      <c r="AC2" s="1025">
        <v>45867</v>
      </c>
      <c r="AD2" s="1018" t="s">
        <v>9239</v>
      </c>
      <c r="AE2" s="1026" t="s">
        <v>9242</v>
      </c>
      <c r="AF2" s="1026" t="s">
        <v>10331</v>
      </c>
      <c r="AG2" s="1089"/>
      <c r="AH2" s="1016">
        <f>IF(LEN(TRIM(AF2))=0,0,LEN(TRIM(AF2))-LEN(SUBSTITUTE(AF2," ",""))+1)</f>
        <v>26</v>
      </c>
      <c r="AI2" s="7"/>
      <c r="AJ2" s="7"/>
      <c r="AK2" s="7"/>
      <c r="AL2" s="7"/>
    </row>
    <row r="3" spans="1:38" s="49" customFormat="1" ht="72.5">
      <c r="A3" s="378">
        <v>6002</v>
      </c>
      <c r="B3" s="47" t="s">
        <v>174</v>
      </c>
      <c r="C3" s="47" t="s">
        <v>2244</v>
      </c>
      <c r="D3" s="65" t="s">
        <v>6498</v>
      </c>
      <c r="E3" s="47" t="s">
        <v>164</v>
      </c>
      <c r="F3" s="47" t="s">
        <v>6498</v>
      </c>
      <c r="G3" s="7" t="s">
        <v>6499</v>
      </c>
      <c r="H3" s="7" t="s">
        <v>6500</v>
      </c>
      <c r="I3" s="7" t="s">
        <v>6501</v>
      </c>
      <c r="J3" s="7" t="s">
        <v>6502</v>
      </c>
      <c r="K3" s="389" t="s">
        <v>6503</v>
      </c>
      <c r="L3" s="7" t="s">
        <v>6504</v>
      </c>
      <c r="M3" s="7" t="s">
        <v>6505</v>
      </c>
      <c r="N3" s="47" t="s">
        <v>808</v>
      </c>
      <c r="O3" s="47" t="s">
        <v>5</v>
      </c>
      <c r="P3" s="192">
        <v>14004</v>
      </c>
      <c r="Q3" s="193" t="s">
        <v>6506</v>
      </c>
      <c r="R3" s="533">
        <v>42.901737138978099</v>
      </c>
      <c r="S3" s="533">
        <v>-78.492432415745299</v>
      </c>
      <c r="T3" s="173">
        <v>2</v>
      </c>
      <c r="U3" s="123"/>
      <c r="V3" s="7"/>
      <c r="W3" s="389" t="s">
        <v>6503</v>
      </c>
      <c r="X3" s="7" t="s">
        <v>6498</v>
      </c>
      <c r="Y3" s="7" t="s">
        <v>6505</v>
      </c>
      <c r="Z3" s="47" t="s">
        <v>808</v>
      </c>
      <c r="AA3" s="47" t="s">
        <v>5</v>
      </c>
      <c r="AB3" s="47" t="s">
        <v>6507</v>
      </c>
      <c r="AC3" s="59">
        <v>41684</v>
      </c>
      <c r="AD3" s="389" t="s">
        <v>6503</v>
      </c>
      <c r="AE3" s="7" t="s">
        <v>6508</v>
      </c>
      <c r="AF3" s="7" t="s">
        <v>6509</v>
      </c>
      <c r="AG3" s="389" t="s">
        <v>6510</v>
      </c>
      <c r="AH3" s="47">
        <f>IF(LEN(TRIM(AF3))=0,0,LEN(TRIM(AF3))-LEN(SUBSTITUTE(AF3," ",""))+1)</f>
        <v>28</v>
      </c>
      <c r="AI3" s="7"/>
      <c r="AJ3" s="7"/>
      <c r="AK3" s="7"/>
      <c r="AL3" s="7"/>
    </row>
    <row r="4" spans="1:38" ht="72.5">
      <c r="A4" s="378">
        <v>6003</v>
      </c>
      <c r="B4" s="47" t="s">
        <v>174</v>
      </c>
      <c r="C4" s="47" t="s">
        <v>2244</v>
      </c>
      <c r="D4" s="65" t="s">
        <v>6511</v>
      </c>
      <c r="E4" s="47" t="s">
        <v>164</v>
      </c>
      <c r="F4" s="7" t="s">
        <v>6511</v>
      </c>
      <c r="G4" s="7" t="s">
        <v>6512</v>
      </c>
      <c r="H4" s="7" t="s">
        <v>6500</v>
      </c>
      <c r="I4" s="7" t="s">
        <v>6501</v>
      </c>
      <c r="J4" s="7" t="s">
        <v>6513</v>
      </c>
      <c r="K4" s="7" t="s">
        <v>6514</v>
      </c>
      <c r="L4" s="7" t="s">
        <v>6515</v>
      </c>
      <c r="M4" s="7" t="s">
        <v>6516</v>
      </c>
      <c r="N4" s="47" t="s">
        <v>1300</v>
      </c>
      <c r="O4" s="47" t="s">
        <v>5</v>
      </c>
      <c r="P4" s="192" t="s">
        <v>6517</v>
      </c>
      <c r="Q4" s="193" t="s">
        <v>6518</v>
      </c>
      <c r="R4" s="533">
        <v>40.134000839783603</v>
      </c>
      <c r="S4" s="533">
        <v>-75.490977246160298</v>
      </c>
      <c r="T4" s="813">
        <v>20</v>
      </c>
      <c r="U4" s="123"/>
      <c r="W4" s="7" t="s">
        <v>6514</v>
      </c>
      <c r="X4" s="7" t="s">
        <v>6511</v>
      </c>
      <c r="Y4" s="7" t="s">
        <v>6519</v>
      </c>
      <c r="Z4" s="47" t="s">
        <v>1300</v>
      </c>
      <c r="AA4" s="47" t="s">
        <v>5</v>
      </c>
      <c r="AB4" s="173" t="s">
        <v>760</v>
      </c>
      <c r="AC4" s="59">
        <v>45334</v>
      </c>
      <c r="AD4" s="7"/>
      <c r="AE4" s="7"/>
      <c r="AF4" s="7" t="s">
        <v>6520</v>
      </c>
      <c r="AG4" s="7"/>
      <c r="AH4" s="47">
        <v>30</v>
      </c>
      <c r="AI4" s="7" t="s">
        <v>6521</v>
      </c>
      <c r="AJ4" s="7" t="s">
        <v>6522</v>
      </c>
      <c r="AK4" s="7" t="s">
        <v>6523</v>
      </c>
      <c r="AL4" s="7"/>
    </row>
    <row r="5" spans="1:38" ht="72.5">
      <c r="A5" s="378">
        <v>6004</v>
      </c>
      <c r="B5" s="1015" t="s">
        <v>392</v>
      </c>
      <c r="C5" s="1016" t="s">
        <v>2244</v>
      </c>
      <c r="D5" s="1017" t="s">
        <v>6524</v>
      </c>
      <c r="E5" s="1016" t="s">
        <v>164</v>
      </c>
      <c r="F5" s="1018" t="s">
        <v>6525</v>
      </c>
      <c r="G5" s="1018" t="s">
        <v>6526</v>
      </c>
      <c r="H5" s="1018" t="s">
        <v>6527</v>
      </c>
      <c r="I5" s="1018" t="s">
        <v>6501</v>
      </c>
      <c r="J5" s="1018" t="s">
        <v>6528</v>
      </c>
      <c r="K5" s="1018" t="s">
        <v>6529</v>
      </c>
      <c r="L5" s="1018" t="s">
        <v>6530</v>
      </c>
      <c r="M5" s="1018" t="s">
        <v>1483</v>
      </c>
      <c r="N5" s="1016" t="s">
        <v>755</v>
      </c>
      <c r="O5" s="1016" t="s">
        <v>5</v>
      </c>
      <c r="P5" s="1019">
        <v>77056</v>
      </c>
      <c r="Q5" s="1020"/>
      <c r="R5" s="1120">
        <v>29.738780228075999</v>
      </c>
      <c r="S5" s="1120">
        <v>-95.46280047546</v>
      </c>
      <c r="T5" s="1022">
        <v>44</v>
      </c>
      <c r="U5" s="1023">
        <v>30000</v>
      </c>
      <c r="V5" s="1018" t="s">
        <v>6531</v>
      </c>
      <c r="W5" s="1018" t="s">
        <v>6529</v>
      </c>
      <c r="X5" s="1018" t="s">
        <v>6524</v>
      </c>
      <c r="Y5" s="1018" t="s">
        <v>5206</v>
      </c>
      <c r="Z5" s="1016"/>
      <c r="AA5" s="1016" t="s">
        <v>5206</v>
      </c>
      <c r="AB5" s="1016" t="s">
        <v>9201</v>
      </c>
      <c r="AC5" s="1025" t="s">
        <v>10566</v>
      </c>
      <c r="AD5" s="1026" t="s">
        <v>6532</v>
      </c>
      <c r="AE5" s="1018" t="s">
        <v>11198</v>
      </c>
      <c r="AF5" s="1018" t="s">
        <v>6533</v>
      </c>
      <c r="AG5" s="7"/>
      <c r="AH5" s="47">
        <f t="shared" ref="AH5:AH26" si="0">IF(LEN(TRIM(AF5))=0,0,LEN(TRIM(AF5))-LEN(SUBSTITUTE(AF5," ",""))+1)</f>
        <v>29</v>
      </c>
      <c r="AI5" s="7"/>
      <c r="AJ5" s="7"/>
      <c r="AK5" s="7"/>
      <c r="AL5" s="7"/>
    </row>
    <row r="6" spans="1:38" ht="72.5">
      <c r="A6" s="378">
        <v>6005</v>
      </c>
      <c r="B6" s="47" t="s">
        <v>174</v>
      </c>
      <c r="C6" s="47" t="s">
        <v>2244</v>
      </c>
      <c r="D6" s="65" t="s">
        <v>6534</v>
      </c>
      <c r="E6" s="47" t="s">
        <v>164</v>
      </c>
      <c r="F6" s="7" t="s">
        <v>6535</v>
      </c>
      <c r="G6" s="7" t="s">
        <v>6536</v>
      </c>
      <c r="H6" s="7" t="s">
        <v>874</v>
      </c>
      <c r="I6" s="7" t="s">
        <v>6537</v>
      </c>
      <c r="J6" s="7" t="s">
        <v>6528</v>
      </c>
      <c r="K6" s="7" t="s">
        <v>6538</v>
      </c>
      <c r="L6" s="7" t="s">
        <v>6539</v>
      </c>
      <c r="M6" s="7" t="s">
        <v>6540</v>
      </c>
      <c r="N6" s="47" t="s">
        <v>6541</v>
      </c>
      <c r="O6" s="47" t="s">
        <v>5</v>
      </c>
      <c r="P6" s="192">
        <v>44146</v>
      </c>
      <c r="Q6" s="193" t="s">
        <v>6542</v>
      </c>
      <c r="R6" s="533">
        <v>41.354341209345897</v>
      </c>
      <c r="S6" s="533">
        <v>-81.517935646482002</v>
      </c>
      <c r="T6" s="173">
        <v>27</v>
      </c>
      <c r="U6" s="123">
        <v>50000</v>
      </c>
      <c r="V6" s="7" t="s">
        <v>6543</v>
      </c>
      <c r="W6" s="7" t="s">
        <v>6538</v>
      </c>
      <c r="X6" s="7" t="s">
        <v>6534</v>
      </c>
      <c r="Y6" s="7" t="s">
        <v>6544</v>
      </c>
      <c r="Z6" s="47" t="s">
        <v>916</v>
      </c>
      <c r="AA6" s="47" t="s">
        <v>5</v>
      </c>
      <c r="AB6" s="47" t="s">
        <v>172</v>
      </c>
      <c r="AC6" s="59">
        <v>44774</v>
      </c>
      <c r="AD6" s="7" t="s">
        <v>6545</v>
      </c>
      <c r="AE6" s="7" t="s">
        <v>6546</v>
      </c>
      <c r="AF6" s="7" t="s">
        <v>6547</v>
      </c>
      <c r="AG6" s="7"/>
      <c r="AH6" s="47">
        <f t="shared" si="0"/>
        <v>18</v>
      </c>
      <c r="AI6" s="7"/>
      <c r="AJ6" s="7"/>
      <c r="AK6" s="7"/>
      <c r="AL6" s="7"/>
    </row>
    <row r="7" spans="1:38" ht="91" customHeight="1">
      <c r="A7" s="378">
        <v>6006</v>
      </c>
      <c r="B7" s="1015" t="s">
        <v>198</v>
      </c>
      <c r="C7" s="1016" t="s">
        <v>162</v>
      </c>
      <c r="D7" s="1017" t="s">
        <v>9106</v>
      </c>
      <c r="E7" s="1016" t="s">
        <v>164</v>
      </c>
      <c r="F7" s="1018" t="s">
        <v>9106</v>
      </c>
      <c r="G7" s="1018" t="s">
        <v>6638</v>
      </c>
      <c r="H7" s="1018" t="s">
        <v>6527</v>
      </c>
      <c r="I7" s="1018" t="s">
        <v>7891</v>
      </c>
      <c r="J7" s="1018" t="s">
        <v>6537</v>
      </c>
      <c r="K7" s="1058" t="s">
        <v>9107</v>
      </c>
      <c r="L7" s="1018"/>
      <c r="M7" s="1018" t="s">
        <v>9108</v>
      </c>
      <c r="N7" s="1016" t="s">
        <v>214</v>
      </c>
      <c r="O7" s="1016" t="s">
        <v>6</v>
      </c>
      <c r="P7" s="1019"/>
      <c r="Q7" s="1020"/>
      <c r="R7" s="1021"/>
      <c r="S7" s="1021"/>
      <c r="T7" s="1022"/>
      <c r="U7" s="1023">
        <v>100000</v>
      </c>
      <c r="V7" s="1018" t="s">
        <v>9109</v>
      </c>
      <c r="W7" s="1057" t="s">
        <v>9107</v>
      </c>
      <c r="X7" s="1018"/>
      <c r="Y7" s="1018"/>
      <c r="Z7" s="1016"/>
      <c r="AA7" s="1016" t="s">
        <v>6</v>
      </c>
      <c r="AB7" s="1016" t="s">
        <v>7932</v>
      </c>
      <c r="AC7" s="1025">
        <v>45867</v>
      </c>
      <c r="AD7" s="1018" t="s">
        <v>9110</v>
      </c>
      <c r="AE7" s="1026" t="s">
        <v>9111</v>
      </c>
      <c r="AF7" s="1026" t="s">
        <v>10327</v>
      </c>
      <c r="AG7" s="1089"/>
      <c r="AH7" s="1016">
        <f t="shared" si="0"/>
        <v>30</v>
      </c>
      <c r="AI7" s="7"/>
      <c r="AJ7" s="7"/>
      <c r="AK7" s="7"/>
      <c r="AL7" s="7"/>
    </row>
    <row r="8" spans="1:38" ht="78.75" customHeight="1">
      <c r="A8" s="378">
        <v>6007</v>
      </c>
      <c r="B8" s="47" t="s">
        <v>174</v>
      </c>
      <c r="C8" s="47" t="s">
        <v>2244</v>
      </c>
      <c r="D8" s="65" t="s">
        <v>7976</v>
      </c>
      <c r="E8" s="47" t="s">
        <v>176</v>
      </c>
      <c r="F8" s="65" t="s">
        <v>7977</v>
      </c>
      <c r="G8" s="65" t="s">
        <v>88</v>
      </c>
      <c r="H8" s="534" t="s">
        <v>6500</v>
      </c>
      <c r="I8" s="535" t="s">
        <v>6501</v>
      </c>
      <c r="J8" s="18" t="s">
        <v>8085</v>
      </c>
      <c r="K8" s="496" t="s">
        <v>7979</v>
      </c>
      <c r="L8" s="65" t="s">
        <v>7978</v>
      </c>
      <c r="M8" s="65" t="s">
        <v>7980</v>
      </c>
      <c r="N8" s="58" t="s">
        <v>755</v>
      </c>
      <c r="O8" s="58" t="s">
        <v>5</v>
      </c>
      <c r="P8" s="58">
        <v>77542</v>
      </c>
      <c r="Q8" s="47" t="s">
        <v>7981</v>
      </c>
      <c r="R8" s="89">
        <v>28.954994530350302</v>
      </c>
      <c r="S8" s="89">
        <v>-95.338342746992595</v>
      </c>
      <c r="T8" s="93">
        <v>75</v>
      </c>
      <c r="U8" s="394"/>
      <c r="V8" s="6"/>
      <c r="W8" s="495" t="s">
        <v>7982</v>
      </c>
      <c r="X8" s="65" t="s">
        <v>7975</v>
      </c>
      <c r="Y8" s="68" t="s">
        <v>7980</v>
      </c>
      <c r="Z8" s="58" t="s">
        <v>755</v>
      </c>
      <c r="AA8" s="58" t="s">
        <v>5</v>
      </c>
      <c r="AB8" s="90" t="s">
        <v>7986</v>
      </c>
      <c r="AC8" s="90" t="s">
        <v>7985</v>
      </c>
      <c r="AD8" s="7" t="s">
        <v>7983</v>
      </c>
      <c r="AE8" s="7"/>
      <c r="AF8" s="65" t="s">
        <v>8086</v>
      </c>
      <c r="AG8" s="7"/>
      <c r="AH8" s="47">
        <f t="shared" si="0"/>
        <v>33</v>
      </c>
      <c r="AI8" s="7"/>
      <c r="AJ8" s="7"/>
      <c r="AK8" s="7"/>
      <c r="AL8" s="7"/>
    </row>
    <row r="9" spans="1:38" ht="58">
      <c r="A9" s="378">
        <v>6008</v>
      </c>
      <c r="B9" s="1038" t="s">
        <v>9759</v>
      </c>
      <c r="C9" s="1028" t="s">
        <v>2244</v>
      </c>
      <c r="D9" s="1029" t="s">
        <v>812</v>
      </c>
      <c r="E9" s="1028" t="s">
        <v>176</v>
      </c>
      <c r="F9" s="1037" t="s">
        <v>10567</v>
      </c>
      <c r="G9" s="1030" t="s">
        <v>6526</v>
      </c>
      <c r="H9" s="1030" t="s">
        <v>6500</v>
      </c>
      <c r="I9" s="1030" t="s">
        <v>6501</v>
      </c>
      <c r="J9" s="1202" t="s">
        <v>10568</v>
      </c>
      <c r="K9" s="1410" t="s">
        <v>10569</v>
      </c>
      <c r="L9" s="1037" t="s">
        <v>10570</v>
      </c>
      <c r="M9" s="1030" t="s">
        <v>6560</v>
      </c>
      <c r="N9" s="1028" t="s">
        <v>182</v>
      </c>
      <c r="O9" s="1028" t="s">
        <v>5</v>
      </c>
      <c r="P9" s="1031">
        <v>89434</v>
      </c>
      <c r="Q9" s="1042" t="s">
        <v>815</v>
      </c>
      <c r="R9" s="1411">
        <v>39.544400000000003</v>
      </c>
      <c r="S9" s="1033">
        <v>-119.25133227375601</v>
      </c>
      <c r="T9" s="1412">
        <v>50</v>
      </c>
      <c r="U9" s="1413">
        <v>20000</v>
      </c>
      <c r="V9" s="1030" t="s">
        <v>758</v>
      </c>
      <c r="W9" s="1030" t="s">
        <v>814</v>
      </c>
      <c r="X9" s="1030" t="s">
        <v>6549</v>
      </c>
      <c r="Y9" s="1030" t="s">
        <v>1549</v>
      </c>
      <c r="Z9" s="1028" t="s">
        <v>182</v>
      </c>
      <c r="AA9" s="1028" t="s">
        <v>5</v>
      </c>
      <c r="AB9" s="1028" t="s">
        <v>7932</v>
      </c>
      <c r="AC9" s="1036">
        <v>46057</v>
      </c>
      <c r="AD9" s="1030" t="s">
        <v>10571</v>
      </c>
      <c r="AE9" s="1030" t="s">
        <v>10589</v>
      </c>
      <c r="AF9" s="1030" t="s">
        <v>6550</v>
      </c>
      <c r="AG9" s="1030"/>
      <c r="AH9" s="1028">
        <f t="shared" si="0"/>
        <v>10</v>
      </c>
      <c r="AI9" s="7"/>
      <c r="AJ9" s="7"/>
      <c r="AK9" s="7"/>
      <c r="AL9" s="7"/>
    </row>
    <row r="10" spans="1:38" ht="43.5">
      <c r="A10" s="378">
        <v>6009</v>
      </c>
      <c r="B10" s="1016" t="s">
        <v>174</v>
      </c>
      <c r="C10" s="1016" t="s">
        <v>2244</v>
      </c>
      <c r="D10" s="1017" t="s">
        <v>812</v>
      </c>
      <c r="E10" s="1016" t="s">
        <v>176</v>
      </c>
      <c r="F10" s="1018" t="s">
        <v>813</v>
      </c>
      <c r="G10" s="1018" t="s">
        <v>6526</v>
      </c>
      <c r="H10" s="1018" t="s">
        <v>6500</v>
      </c>
      <c r="I10" s="1018" t="s">
        <v>6501</v>
      </c>
      <c r="J10" s="1018" t="s">
        <v>6548</v>
      </c>
      <c r="K10" s="1122" t="s">
        <v>814</v>
      </c>
      <c r="L10" s="1018"/>
      <c r="M10" s="1018" t="s">
        <v>10947</v>
      </c>
      <c r="N10" s="1016" t="s">
        <v>182</v>
      </c>
      <c r="O10" s="1016" t="s">
        <v>5</v>
      </c>
      <c r="P10" s="1019">
        <v>89408</v>
      </c>
      <c r="Q10" s="1020" t="s">
        <v>815</v>
      </c>
      <c r="R10" s="1120">
        <v>39.612953370472098</v>
      </c>
      <c r="S10" s="1120">
        <v>-119.25133227375601</v>
      </c>
      <c r="T10" s="1022">
        <v>30</v>
      </c>
      <c r="U10" s="1023" t="s">
        <v>10575</v>
      </c>
      <c r="V10" s="1018" t="s">
        <v>758</v>
      </c>
      <c r="W10" s="1018" t="s">
        <v>814</v>
      </c>
      <c r="X10" s="1018" t="s">
        <v>6549</v>
      </c>
      <c r="Y10" s="1018" t="s">
        <v>1549</v>
      </c>
      <c r="Z10" s="1016" t="s">
        <v>182</v>
      </c>
      <c r="AA10" s="1016" t="s">
        <v>5</v>
      </c>
      <c r="AB10" s="1016" t="s">
        <v>9201</v>
      </c>
      <c r="AC10" s="1025" t="s">
        <v>10566</v>
      </c>
      <c r="AD10" s="1018" t="s">
        <v>10573</v>
      </c>
      <c r="AE10" s="1018" t="s">
        <v>10576</v>
      </c>
      <c r="AF10" s="1018" t="s">
        <v>6550</v>
      </c>
      <c r="AG10" s="1018"/>
      <c r="AH10" s="1016">
        <f t="shared" si="0"/>
        <v>10</v>
      </c>
      <c r="AI10" s="7"/>
      <c r="AJ10" s="7"/>
      <c r="AK10" s="7"/>
      <c r="AL10" s="7"/>
    </row>
    <row r="11" spans="1:38" ht="196.5" customHeight="1">
      <c r="A11" s="378">
        <v>6010</v>
      </c>
      <c r="B11" s="1015" t="s">
        <v>198</v>
      </c>
      <c r="C11" s="1016" t="s">
        <v>2244</v>
      </c>
      <c r="D11" s="1017" t="s">
        <v>812</v>
      </c>
      <c r="E11" s="1016" t="s">
        <v>176</v>
      </c>
      <c r="F11" s="1018" t="s">
        <v>8202</v>
      </c>
      <c r="G11" s="1018" t="s">
        <v>6526</v>
      </c>
      <c r="H11" s="1018" t="s">
        <v>6500</v>
      </c>
      <c r="I11" s="1018" t="s">
        <v>8239</v>
      </c>
      <c r="J11" s="1018" t="s">
        <v>6978</v>
      </c>
      <c r="K11" s="1122" t="s">
        <v>814</v>
      </c>
      <c r="L11" s="1018"/>
      <c r="M11" s="1018"/>
      <c r="N11" s="1016" t="s">
        <v>786</v>
      </c>
      <c r="O11" s="1016" t="s">
        <v>5</v>
      </c>
      <c r="P11" s="1019"/>
      <c r="Q11" s="1020"/>
      <c r="R11" s="1021">
        <v>34.730730000000001</v>
      </c>
      <c r="S11" s="1021">
        <v>-83.005750000000006</v>
      </c>
      <c r="T11" s="1022" t="s">
        <v>8711</v>
      </c>
      <c r="U11" s="1023">
        <v>100000</v>
      </c>
      <c r="V11" s="1018" t="s">
        <v>758</v>
      </c>
      <c r="W11" s="1018" t="s">
        <v>814</v>
      </c>
      <c r="X11" s="1018" t="s">
        <v>6549</v>
      </c>
      <c r="Y11" s="1018" t="s">
        <v>1549</v>
      </c>
      <c r="Z11" s="1016" t="s">
        <v>182</v>
      </c>
      <c r="AA11" s="1016" t="s">
        <v>5</v>
      </c>
      <c r="AB11" s="1022" t="s">
        <v>10497</v>
      </c>
      <c r="AC11" s="1025" t="s">
        <v>10572</v>
      </c>
      <c r="AD11" s="1018" t="s">
        <v>10574</v>
      </c>
      <c r="AE11" s="1018"/>
      <c r="AF11" s="1018" t="s">
        <v>8236</v>
      </c>
      <c r="AG11" s="1122" t="s">
        <v>8203</v>
      </c>
      <c r="AH11" s="1016">
        <f t="shared" si="0"/>
        <v>27</v>
      </c>
      <c r="AI11" s="732"/>
      <c r="AJ11" s="732"/>
      <c r="AK11" s="732"/>
      <c r="AL11" s="732"/>
    </row>
    <row r="12" spans="1:38" ht="72.5">
      <c r="A12" s="378">
        <v>6011</v>
      </c>
      <c r="B12" s="61" t="s">
        <v>161</v>
      </c>
      <c r="C12" s="47" t="s">
        <v>2244</v>
      </c>
      <c r="D12" s="65" t="s">
        <v>6551</v>
      </c>
      <c r="E12" s="47" t="s">
        <v>176</v>
      </c>
      <c r="F12" s="7" t="s">
        <v>6558</v>
      </c>
      <c r="G12" s="7" t="s">
        <v>6536</v>
      </c>
      <c r="H12" s="7" t="s">
        <v>6553</v>
      </c>
      <c r="I12" s="7" t="s">
        <v>6501</v>
      </c>
      <c r="J12" s="7" t="s">
        <v>6528</v>
      </c>
      <c r="K12" s="7" t="s">
        <v>6554</v>
      </c>
      <c r="L12" s="7" t="s">
        <v>6559</v>
      </c>
      <c r="M12" s="7" t="s">
        <v>6560</v>
      </c>
      <c r="N12" s="47" t="s">
        <v>182</v>
      </c>
      <c r="O12" s="47" t="s">
        <v>5</v>
      </c>
      <c r="P12" s="192">
        <v>89434</v>
      </c>
      <c r="Q12" s="193"/>
      <c r="R12" s="533">
        <v>39.539508227934498</v>
      </c>
      <c r="S12" s="533">
        <v>-119.483385189104</v>
      </c>
      <c r="T12" s="173">
        <v>40</v>
      </c>
      <c r="U12" s="123">
        <v>75</v>
      </c>
      <c r="V12" s="7" t="s">
        <v>758</v>
      </c>
      <c r="W12" s="7" t="s">
        <v>6555</v>
      </c>
      <c r="X12" s="7" t="s">
        <v>6561</v>
      </c>
      <c r="Y12" s="7" t="s">
        <v>1549</v>
      </c>
      <c r="Z12" s="47" t="s">
        <v>182</v>
      </c>
      <c r="AA12" s="47" t="s">
        <v>5</v>
      </c>
      <c r="AB12" s="47" t="s">
        <v>172</v>
      </c>
      <c r="AC12" s="59">
        <v>44781</v>
      </c>
      <c r="AD12" s="7" t="s">
        <v>6562</v>
      </c>
      <c r="AE12" s="7" t="s">
        <v>6563</v>
      </c>
      <c r="AF12" s="7" t="s">
        <v>6557</v>
      </c>
      <c r="AG12" s="7"/>
      <c r="AH12" s="47">
        <f t="shared" si="0"/>
        <v>28</v>
      </c>
      <c r="AI12" s="7"/>
      <c r="AJ12" s="7"/>
      <c r="AK12" s="7"/>
      <c r="AL12" s="7"/>
    </row>
    <row r="13" spans="1:38" ht="128.5" customHeight="1">
      <c r="A13" s="378">
        <v>6012</v>
      </c>
      <c r="B13" s="47" t="s">
        <v>392</v>
      </c>
      <c r="C13" s="47" t="s">
        <v>2244</v>
      </c>
      <c r="D13" s="65" t="s">
        <v>6551</v>
      </c>
      <c r="E13" s="47" t="s">
        <v>176</v>
      </c>
      <c r="F13" s="7" t="s">
        <v>6552</v>
      </c>
      <c r="G13" s="7" t="s">
        <v>6536</v>
      </c>
      <c r="H13" s="7" t="s">
        <v>6553</v>
      </c>
      <c r="I13" s="7" t="s">
        <v>6501</v>
      </c>
      <c r="J13" s="7" t="s">
        <v>6528</v>
      </c>
      <c r="K13" s="7" t="s">
        <v>6554</v>
      </c>
      <c r="L13" s="574" t="s">
        <v>8210</v>
      </c>
      <c r="M13" s="7" t="s">
        <v>1549</v>
      </c>
      <c r="N13" s="47" t="s">
        <v>182</v>
      </c>
      <c r="O13" s="47" t="s">
        <v>5</v>
      </c>
      <c r="P13" s="7">
        <v>89511</v>
      </c>
      <c r="Q13" s="7"/>
      <c r="R13" s="533">
        <v>39.470046808205602</v>
      </c>
      <c r="S13" s="533">
        <v>-119.790953497863</v>
      </c>
      <c r="T13" s="7">
        <v>53</v>
      </c>
      <c r="U13" s="123">
        <v>10000</v>
      </c>
      <c r="V13" s="7" t="s">
        <v>758</v>
      </c>
      <c r="W13" s="7" t="s">
        <v>6555</v>
      </c>
      <c r="X13" s="7" t="s">
        <v>6551</v>
      </c>
      <c r="Y13" s="7" t="s">
        <v>1549</v>
      </c>
      <c r="Z13" s="47" t="s">
        <v>182</v>
      </c>
      <c r="AA13" s="47" t="s">
        <v>5</v>
      </c>
      <c r="AB13" s="47" t="s">
        <v>8211</v>
      </c>
      <c r="AC13" s="59" t="s">
        <v>8212</v>
      </c>
      <c r="AD13" s="327" t="s">
        <v>6556</v>
      </c>
      <c r="AE13" s="7" t="s">
        <v>11199</v>
      </c>
      <c r="AF13" s="7" t="s">
        <v>8087</v>
      </c>
      <c r="AG13" s="7"/>
      <c r="AH13" s="47">
        <f t="shared" si="0"/>
        <v>28</v>
      </c>
      <c r="AI13" s="7"/>
      <c r="AJ13" s="7"/>
      <c r="AK13" s="7"/>
      <c r="AL13" s="7"/>
    </row>
    <row r="14" spans="1:38" ht="174">
      <c r="A14" s="378">
        <v>6013</v>
      </c>
      <c r="B14" s="99" t="s">
        <v>174</v>
      </c>
      <c r="C14" s="99" t="s">
        <v>2244</v>
      </c>
      <c r="D14" s="124" t="s">
        <v>871</v>
      </c>
      <c r="E14" s="124" t="s">
        <v>176</v>
      </c>
      <c r="F14" s="124" t="s">
        <v>6576</v>
      </c>
      <c r="G14" s="7" t="s">
        <v>6526</v>
      </c>
      <c r="H14" s="124" t="s">
        <v>874</v>
      </c>
      <c r="I14" s="124" t="s">
        <v>6501</v>
      </c>
      <c r="J14" s="124" t="s">
        <v>6537</v>
      </c>
      <c r="K14" s="124" t="s">
        <v>4732</v>
      </c>
      <c r="L14" s="124" t="s">
        <v>6577</v>
      </c>
      <c r="M14" s="124" t="s">
        <v>6578</v>
      </c>
      <c r="N14" s="99" t="s">
        <v>842</v>
      </c>
      <c r="O14" s="99" t="s">
        <v>5</v>
      </c>
      <c r="P14" s="536">
        <v>30014</v>
      </c>
      <c r="Q14" s="537" t="s">
        <v>6579</v>
      </c>
      <c r="R14" s="538">
        <v>33.614595069670401</v>
      </c>
      <c r="S14" s="538">
        <v>-83.836652692056902</v>
      </c>
      <c r="T14" s="171">
        <v>200</v>
      </c>
      <c r="U14" s="172">
        <v>30000</v>
      </c>
      <c r="V14" s="124" t="s">
        <v>6531</v>
      </c>
      <c r="W14" s="47" t="s">
        <v>875</v>
      </c>
      <c r="X14" s="124" t="s">
        <v>871</v>
      </c>
      <c r="Y14" s="124" t="s">
        <v>881</v>
      </c>
      <c r="Z14" s="124" t="s">
        <v>740</v>
      </c>
      <c r="AA14" s="99" t="s">
        <v>5</v>
      </c>
      <c r="AB14" s="99" t="s">
        <v>172</v>
      </c>
      <c r="AC14" s="195">
        <v>45090</v>
      </c>
      <c r="AD14" s="1" t="s">
        <v>6580</v>
      </c>
      <c r="AE14" s="124" t="s">
        <v>6581</v>
      </c>
      <c r="AF14" s="7" t="s">
        <v>6582</v>
      </c>
      <c r="AG14" s="327" t="s">
        <v>4732</v>
      </c>
      <c r="AH14" s="47">
        <f t="shared" si="0"/>
        <v>19</v>
      </c>
      <c r="AI14" s="7"/>
      <c r="AJ14" s="7"/>
      <c r="AK14" s="7"/>
      <c r="AL14" s="7"/>
    </row>
    <row r="15" spans="1:38" ht="43.5">
      <c r="A15" s="378">
        <v>6014</v>
      </c>
      <c r="B15" s="47" t="s">
        <v>174</v>
      </c>
      <c r="C15" s="47" t="s">
        <v>2244</v>
      </c>
      <c r="D15" s="65" t="s">
        <v>871</v>
      </c>
      <c r="E15" s="47" t="s">
        <v>176</v>
      </c>
      <c r="F15" s="7" t="s">
        <v>6564</v>
      </c>
      <c r="G15" s="7" t="s">
        <v>6526</v>
      </c>
      <c r="H15" s="7" t="s">
        <v>874</v>
      </c>
      <c r="I15" s="7" t="s">
        <v>6501</v>
      </c>
      <c r="J15" s="7" t="s">
        <v>6565</v>
      </c>
      <c r="K15" s="7" t="s">
        <v>4732</v>
      </c>
      <c r="L15" s="7" t="s">
        <v>6566</v>
      </c>
      <c r="M15" s="7" t="s">
        <v>4733</v>
      </c>
      <c r="N15" s="47" t="s">
        <v>740</v>
      </c>
      <c r="O15" s="47" t="s">
        <v>5</v>
      </c>
      <c r="P15" s="192">
        <v>1606</v>
      </c>
      <c r="Q15" s="193" t="s">
        <v>6567</v>
      </c>
      <c r="R15" s="533">
        <v>42.314369981359597</v>
      </c>
      <c r="S15" s="533">
        <v>-71.797947460171599</v>
      </c>
      <c r="T15" s="173"/>
      <c r="U15" s="123">
        <v>270</v>
      </c>
      <c r="V15" s="7" t="s">
        <v>6531</v>
      </c>
      <c r="W15" s="47" t="s">
        <v>875</v>
      </c>
      <c r="X15" s="47" t="s">
        <v>871</v>
      </c>
      <c r="Y15" s="7" t="s">
        <v>881</v>
      </c>
      <c r="Z15" s="47" t="s">
        <v>740</v>
      </c>
      <c r="AA15" s="47" t="s">
        <v>5</v>
      </c>
      <c r="AB15" s="47" t="s">
        <v>312</v>
      </c>
      <c r="AC15" s="59">
        <v>45400</v>
      </c>
      <c r="AD15" s="7" t="s">
        <v>6568</v>
      </c>
      <c r="AE15" s="7" t="s">
        <v>6569</v>
      </c>
      <c r="AF15" s="7" t="s">
        <v>6570</v>
      </c>
      <c r="AG15" s="7"/>
      <c r="AH15" s="47">
        <f t="shared" si="0"/>
        <v>19</v>
      </c>
      <c r="AI15" s="7"/>
      <c r="AJ15" s="7"/>
      <c r="AK15" s="7"/>
      <c r="AL15" s="7"/>
    </row>
    <row r="16" spans="1:38" ht="348">
      <c r="A16" s="378">
        <v>6015</v>
      </c>
      <c r="B16" s="61" t="s">
        <v>392</v>
      </c>
      <c r="C16" s="47" t="s">
        <v>2244</v>
      </c>
      <c r="D16" s="65" t="s">
        <v>871</v>
      </c>
      <c r="E16" s="47" t="s">
        <v>176</v>
      </c>
      <c r="F16" s="7" t="s">
        <v>872</v>
      </c>
      <c r="G16" s="7" t="s">
        <v>6526</v>
      </c>
      <c r="H16" s="7" t="s">
        <v>874</v>
      </c>
      <c r="I16" s="7" t="s">
        <v>6501</v>
      </c>
      <c r="J16" s="194" t="s">
        <v>6571</v>
      </c>
      <c r="K16" s="7" t="s">
        <v>4732</v>
      </c>
      <c r="L16" s="7" t="s">
        <v>6572</v>
      </c>
      <c r="M16" s="7" t="s">
        <v>877</v>
      </c>
      <c r="N16" s="47" t="s">
        <v>878</v>
      </c>
      <c r="O16" s="47" t="s">
        <v>5</v>
      </c>
      <c r="P16" s="192">
        <v>42266</v>
      </c>
      <c r="Q16" s="193" t="s">
        <v>6573</v>
      </c>
      <c r="R16" s="533">
        <v>36.797650474171597</v>
      </c>
      <c r="S16" s="533">
        <v>-87.421403818031095</v>
      </c>
      <c r="T16" s="173" t="s">
        <v>8771</v>
      </c>
      <c r="U16" s="123"/>
      <c r="W16" t="s">
        <v>875</v>
      </c>
      <c r="X16" s="124" t="s">
        <v>871</v>
      </c>
      <c r="Y16" s="124" t="s">
        <v>881</v>
      </c>
      <c r="Z16" s="124" t="s">
        <v>740</v>
      </c>
      <c r="AA16" s="99" t="s">
        <v>5</v>
      </c>
      <c r="AB16" s="99" t="s">
        <v>9201</v>
      </c>
      <c r="AC16" s="195" t="s">
        <v>11201</v>
      </c>
      <c r="AD16" s="7" t="s">
        <v>6575</v>
      </c>
      <c r="AE16" s="7" t="s">
        <v>11200</v>
      </c>
      <c r="AF16" s="7" t="s">
        <v>6570</v>
      </c>
      <c r="AG16" s="327" t="s">
        <v>4732</v>
      </c>
      <c r="AH16" s="47">
        <f t="shared" si="0"/>
        <v>19</v>
      </c>
      <c r="AI16" s="7"/>
      <c r="AJ16" s="7"/>
      <c r="AK16" s="7"/>
      <c r="AL16" s="7"/>
    </row>
    <row r="17" spans="1:38" ht="87">
      <c r="A17" s="378">
        <v>6016</v>
      </c>
      <c r="B17" s="730" t="s">
        <v>198</v>
      </c>
      <c r="C17" s="731" t="s">
        <v>2244</v>
      </c>
      <c r="D17" s="811" t="s">
        <v>871</v>
      </c>
      <c r="E17" s="731" t="s">
        <v>176</v>
      </c>
      <c r="F17" s="732" t="s">
        <v>8206</v>
      </c>
      <c r="G17" s="732" t="s">
        <v>6526</v>
      </c>
      <c r="H17" s="732" t="s">
        <v>6500</v>
      </c>
      <c r="I17" s="732" t="s">
        <v>6501</v>
      </c>
      <c r="J17" s="732" t="s">
        <v>32</v>
      </c>
      <c r="K17" s="733" t="s">
        <v>4732</v>
      </c>
      <c r="L17" s="732"/>
      <c r="M17" s="732" t="s">
        <v>877</v>
      </c>
      <c r="N17" s="731" t="s">
        <v>878</v>
      </c>
      <c r="O17" s="731" t="s">
        <v>5</v>
      </c>
      <c r="P17" s="734"/>
      <c r="Q17" s="735"/>
      <c r="R17" s="739">
        <v>36.865600999999998</v>
      </c>
      <c r="S17" s="739">
        <v>-87.488617000000005</v>
      </c>
      <c r="T17" s="736"/>
      <c r="U17" s="737"/>
      <c r="V17" s="732"/>
      <c r="W17" s="732"/>
      <c r="X17" s="732"/>
      <c r="Y17" s="732"/>
      <c r="Z17" s="731"/>
      <c r="AA17" s="731"/>
      <c r="AB17" s="736" t="s">
        <v>7853</v>
      </c>
      <c r="AC17" s="738">
        <v>45560</v>
      </c>
      <c r="AD17" s="732"/>
      <c r="AE17" s="732"/>
      <c r="AF17" s="732" t="s">
        <v>8207</v>
      </c>
      <c r="AG17" s="733" t="s">
        <v>6107</v>
      </c>
      <c r="AH17" s="731">
        <f t="shared" si="0"/>
        <v>30</v>
      </c>
      <c r="AI17" s="732"/>
      <c r="AJ17" s="732"/>
      <c r="AK17" s="732"/>
      <c r="AL17" s="732"/>
    </row>
    <row r="18" spans="1:38" ht="101.5">
      <c r="A18" s="378">
        <v>6017</v>
      </c>
      <c r="B18" s="47" t="s">
        <v>174</v>
      </c>
      <c r="C18" s="47" t="s">
        <v>2244</v>
      </c>
      <c r="D18" s="65" t="s">
        <v>2403</v>
      </c>
      <c r="E18" s="47" t="s">
        <v>176</v>
      </c>
      <c r="F18" s="7" t="s">
        <v>6583</v>
      </c>
      <c r="G18" s="7" t="s">
        <v>6584</v>
      </c>
      <c r="H18" s="7" t="s">
        <v>6553</v>
      </c>
      <c r="I18" s="7" t="s">
        <v>7</v>
      </c>
      <c r="J18" s="7" t="s">
        <v>7</v>
      </c>
      <c r="K18" s="7" t="s">
        <v>2405</v>
      </c>
      <c r="L18" s="7" t="s">
        <v>6585</v>
      </c>
      <c r="M18" s="7" t="s">
        <v>4592</v>
      </c>
      <c r="N18" s="47" t="s">
        <v>3657</v>
      </c>
      <c r="O18" s="47" t="s">
        <v>5</v>
      </c>
      <c r="P18" s="192">
        <v>73127</v>
      </c>
      <c r="Q18" s="193" t="s">
        <v>6586</v>
      </c>
      <c r="R18" s="533">
        <v>35.465759107942802</v>
      </c>
      <c r="S18" s="533">
        <v>-97.693208512339496</v>
      </c>
      <c r="T18" s="173">
        <v>1000</v>
      </c>
      <c r="U18" s="123"/>
      <c r="W18" s="7" t="s">
        <v>6587</v>
      </c>
      <c r="X18" s="7" t="s">
        <v>2403</v>
      </c>
      <c r="Y18" s="7" t="s">
        <v>4592</v>
      </c>
      <c r="Z18" s="47" t="s">
        <v>3657</v>
      </c>
      <c r="AA18" s="47" t="s">
        <v>5</v>
      </c>
      <c r="AB18" s="47" t="s">
        <v>172</v>
      </c>
      <c r="AC18" s="59">
        <v>44777</v>
      </c>
      <c r="AD18" s="7" t="s">
        <v>6588</v>
      </c>
      <c r="AE18" s="7" t="s">
        <v>4048</v>
      </c>
      <c r="AF18" s="7" t="s">
        <v>6589</v>
      </c>
      <c r="AG18" s="7"/>
      <c r="AH18" s="47">
        <f t="shared" si="0"/>
        <v>18</v>
      </c>
      <c r="AI18" s="7"/>
      <c r="AJ18" s="7"/>
      <c r="AK18" s="7"/>
      <c r="AL18" s="7"/>
    </row>
    <row r="19" spans="1:38" ht="43.5">
      <c r="A19" s="378">
        <v>6018</v>
      </c>
      <c r="B19" s="1015" t="s">
        <v>161</v>
      </c>
      <c r="C19" s="1016" t="s">
        <v>2244</v>
      </c>
      <c r="D19" s="1017" t="s">
        <v>6590</v>
      </c>
      <c r="E19" s="1016" t="s">
        <v>176</v>
      </c>
      <c r="F19" s="1018" t="s">
        <v>6590</v>
      </c>
      <c r="G19" s="1018" t="s">
        <v>6591</v>
      </c>
      <c r="H19" s="1018" t="s">
        <v>6553</v>
      </c>
      <c r="I19" s="1018" t="s">
        <v>7</v>
      </c>
      <c r="J19" s="1018" t="s">
        <v>7</v>
      </c>
      <c r="K19" s="1024" t="s">
        <v>6592</v>
      </c>
      <c r="L19" s="1222" t="s">
        <v>6593</v>
      </c>
      <c r="M19" s="1018" t="s">
        <v>1483</v>
      </c>
      <c r="N19" s="1016" t="s">
        <v>755</v>
      </c>
      <c r="O19" s="1016" t="s">
        <v>5</v>
      </c>
      <c r="P19" s="1019">
        <v>77053</v>
      </c>
      <c r="Q19" s="1020" t="s">
        <v>6594</v>
      </c>
      <c r="R19" s="1120">
        <v>29.585316065579399</v>
      </c>
      <c r="S19" s="1120">
        <v>-95.444143061974003</v>
      </c>
      <c r="T19" s="1022">
        <v>14</v>
      </c>
      <c r="U19" s="1023">
        <v>10000</v>
      </c>
      <c r="V19" s="1018" t="s">
        <v>758</v>
      </c>
      <c r="W19" s="1024" t="s">
        <v>6592</v>
      </c>
      <c r="X19" s="1018" t="s">
        <v>6590</v>
      </c>
      <c r="Y19" s="1018" t="s">
        <v>1483</v>
      </c>
      <c r="Z19" s="1016" t="s">
        <v>755</v>
      </c>
      <c r="AA19" s="1016" t="s">
        <v>5</v>
      </c>
      <c r="AB19" s="1016" t="s">
        <v>9201</v>
      </c>
      <c r="AC19" s="1025" t="s">
        <v>10566</v>
      </c>
      <c r="AD19" s="1026" t="s">
        <v>6595</v>
      </c>
      <c r="AE19" s="1018" t="s">
        <v>10577</v>
      </c>
      <c r="AF19" s="1018" t="s">
        <v>6596</v>
      </c>
      <c r="AG19" s="1018"/>
      <c r="AH19" s="1016">
        <f t="shared" si="0"/>
        <v>12</v>
      </c>
      <c r="AI19" s="7"/>
      <c r="AJ19" s="7"/>
      <c r="AK19" s="7"/>
      <c r="AL19" s="7"/>
    </row>
    <row r="20" spans="1:38" ht="58">
      <c r="A20" s="378">
        <v>6019</v>
      </c>
      <c r="B20" s="1016" t="s">
        <v>174</v>
      </c>
      <c r="C20" s="1016" t="s">
        <v>2244</v>
      </c>
      <c r="D20" s="1017" t="s">
        <v>6597</v>
      </c>
      <c r="E20" s="1016" t="s">
        <v>176</v>
      </c>
      <c r="F20" s="1018" t="s">
        <v>6598</v>
      </c>
      <c r="G20" s="1018" t="s">
        <v>6584</v>
      </c>
      <c r="H20" s="1018" t="s">
        <v>6553</v>
      </c>
      <c r="I20" s="1018" t="s">
        <v>6501</v>
      </c>
      <c r="J20" s="1018" t="s">
        <v>6599</v>
      </c>
      <c r="K20" s="1018" t="s">
        <v>6600</v>
      </c>
      <c r="L20" s="1018" t="s">
        <v>6601</v>
      </c>
      <c r="M20" s="1018" t="s">
        <v>6602</v>
      </c>
      <c r="N20" s="1016" t="s">
        <v>170</v>
      </c>
      <c r="O20" s="1016" t="s">
        <v>5</v>
      </c>
      <c r="P20" s="1019">
        <v>93536</v>
      </c>
      <c r="Q20" s="1020"/>
      <c r="R20" s="1120">
        <v>34.731621812618101</v>
      </c>
      <c r="S20" s="1120">
        <v>-118.13617587550399</v>
      </c>
      <c r="T20" s="1022">
        <v>16</v>
      </c>
      <c r="U20" s="1023">
        <v>17</v>
      </c>
      <c r="V20" s="1018" t="s">
        <v>6603</v>
      </c>
      <c r="W20" s="1018" t="s">
        <v>6600</v>
      </c>
      <c r="X20" s="1016" t="s">
        <v>6597</v>
      </c>
      <c r="Y20" s="1018" t="s">
        <v>1222</v>
      </c>
      <c r="Z20" s="1016" t="s">
        <v>170</v>
      </c>
      <c r="AA20" s="1016" t="s">
        <v>5</v>
      </c>
      <c r="AB20" s="1016" t="s">
        <v>8379</v>
      </c>
      <c r="AC20" s="1025" t="s">
        <v>9337</v>
      </c>
      <c r="AD20" s="1018" t="s">
        <v>6605</v>
      </c>
      <c r="AE20" s="1018" t="s">
        <v>6606</v>
      </c>
      <c r="AF20" s="1018" t="s">
        <v>9338</v>
      </c>
      <c r="AG20" s="1018"/>
      <c r="AH20" s="1016">
        <f t="shared" si="0"/>
        <v>19</v>
      </c>
      <c r="AI20" s="7"/>
      <c r="AJ20" s="7"/>
      <c r="AK20" s="7"/>
      <c r="AL20" s="7"/>
    </row>
    <row r="21" spans="1:38" ht="106.5" customHeight="1">
      <c r="A21" s="378">
        <v>6020</v>
      </c>
      <c r="B21" s="61" t="s">
        <v>174</v>
      </c>
      <c r="C21" s="47" t="s">
        <v>2244</v>
      </c>
      <c r="D21" s="502" t="s">
        <v>4057</v>
      </c>
      <c r="E21" s="47" t="s">
        <v>164</v>
      </c>
      <c r="F21" s="7" t="s">
        <v>4057</v>
      </c>
      <c r="G21" s="1" t="s">
        <v>6584</v>
      </c>
      <c r="H21" s="7" t="s">
        <v>6527</v>
      </c>
      <c r="I21" s="7" t="s">
        <v>6501</v>
      </c>
      <c r="J21" s="7" t="s">
        <v>6607</v>
      </c>
      <c r="K21" s="327" t="s">
        <v>6608</v>
      </c>
      <c r="L21" s="7" t="s">
        <v>4061</v>
      </c>
      <c r="M21" s="47" t="s">
        <v>2034</v>
      </c>
      <c r="N21" s="47" t="s">
        <v>170</v>
      </c>
      <c r="O21" s="47" t="s">
        <v>5</v>
      </c>
      <c r="P21" s="192">
        <v>95129</v>
      </c>
      <c r="Q21" s="193" t="s">
        <v>4062</v>
      </c>
      <c r="R21" s="420">
        <v>37.303227919593397</v>
      </c>
      <c r="S21" s="539">
        <v>-121.979267744175</v>
      </c>
      <c r="T21" s="173">
        <v>12</v>
      </c>
      <c r="U21" s="123"/>
      <c r="W21" s="327" t="s">
        <v>6608</v>
      </c>
      <c r="X21" s="7" t="s">
        <v>4057</v>
      </c>
      <c r="Y21" s="7" t="s">
        <v>2034</v>
      </c>
      <c r="Z21" s="47" t="s">
        <v>170</v>
      </c>
      <c r="AA21" s="47" t="s">
        <v>5</v>
      </c>
      <c r="AB21" s="173" t="s">
        <v>312</v>
      </c>
      <c r="AC21" s="59">
        <v>45432</v>
      </c>
      <c r="AD21" s="7" t="s">
        <v>6609</v>
      </c>
      <c r="AE21" s="7" t="s">
        <v>6610</v>
      </c>
      <c r="AF21" s="100" t="s">
        <v>4064</v>
      </c>
      <c r="AG21" s="7"/>
      <c r="AH21" s="47">
        <f t="shared" si="0"/>
        <v>32</v>
      </c>
      <c r="AI21" s="7" t="s">
        <v>4065</v>
      </c>
      <c r="AJ21" s="7" t="s">
        <v>6611</v>
      </c>
      <c r="AK21" s="7">
        <v>6692641332</v>
      </c>
      <c r="AL21" s="7"/>
    </row>
    <row r="22" spans="1:38" ht="87">
      <c r="A22" s="378">
        <v>6021</v>
      </c>
      <c r="B22" s="47" t="s">
        <v>174</v>
      </c>
      <c r="C22" s="47" t="s">
        <v>2244</v>
      </c>
      <c r="D22" s="65" t="s">
        <v>6612</v>
      </c>
      <c r="E22" s="47" t="s">
        <v>164</v>
      </c>
      <c r="F22" s="65" t="s">
        <v>6612</v>
      </c>
      <c r="G22" s="7" t="s">
        <v>6584</v>
      </c>
      <c r="H22" s="7" t="s">
        <v>6613</v>
      </c>
      <c r="I22" s="7" t="s">
        <v>6501</v>
      </c>
      <c r="J22" s="7" t="s">
        <v>6599</v>
      </c>
      <c r="K22" s="7" t="s">
        <v>6614</v>
      </c>
      <c r="L22" s="7" t="s">
        <v>4087</v>
      </c>
      <c r="M22" s="7" t="s">
        <v>4088</v>
      </c>
      <c r="N22" s="47" t="s">
        <v>170</v>
      </c>
      <c r="O22" s="47" t="s">
        <v>5</v>
      </c>
      <c r="P22" s="192">
        <v>95662</v>
      </c>
      <c r="Q22" s="193" t="s">
        <v>4089</v>
      </c>
      <c r="R22" s="533">
        <v>38.672468377398197</v>
      </c>
      <c r="S22" s="533">
        <v>-121.41509570033</v>
      </c>
      <c r="T22" s="173">
        <v>30</v>
      </c>
      <c r="U22" s="123"/>
      <c r="W22" s="47" t="s">
        <v>6614</v>
      </c>
      <c r="X22" s="47" t="s">
        <v>6615</v>
      </c>
      <c r="Y22" s="7" t="s">
        <v>4090</v>
      </c>
      <c r="Z22" s="47" t="s">
        <v>170</v>
      </c>
      <c r="AA22" s="47" t="s">
        <v>5</v>
      </c>
      <c r="AB22" s="47" t="s">
        <v>172</v>
      </c>
      <c r="AC22" s="59">
        <v>44766</v>
      </c>
      <c r="AD22" s="7" t="s">
        <v>4091</v>
      </c>
      <c r="AE22" s="7" t="s">
        <v>6616</v>
      </c>
      <c r="AF22" s="7" t="s">
        <v>6617</v>
      </c>
      <c r="AG22" s="7"/>
      <c r="AH22" s="47">
        <f t="shared" si="0"/>
        <v>29</v>
      </c>
      <c r="AI22" s="7"/>
      <c r="AJ22" s="7"/>
      <c r="AK22" s="7"/>
      <c r="AL22" s="7"/>
    </row>
    <row r="23" spans="1:38" s="858" customFormat="1" ht="58">
      <c r="A23" s="378">
        <v>6022</v>
      </c>
      <c r="B23" s="1015" t="s">
        <v>198</v>
      </c>
      <c r="C23" s="1016" t="s">
        <v>2244</v>
      </c>
      <c r="D23" s="1017" t="s">
        <v>9228</v>
      </c>
      <c r="E23" s="1016" t="s">
        <v>164</v>
      </c>
      <c r="F23" s="1058" t="s">
        <v>9229</v>
      </c>
      <c r="G23" s="1018" t="s">
        <v>9230</v>
      </c>
      <c r="H23" s="1018" t="s">
        <v>6527</v>
      </c>
      <c r="I23" s="1018" t="s">
        <v>7891</v>
      </c>
      <c r="J23" s="1026" t="s">
        <v>9231</v>
      </c>
      <c r="K23" s="1058" t="s">
        <v>9232</v>
      </c>
      <c r="L23" s="1058" t="s">
        <v>9233</v>
      </c>
      <c r="M23" s="1018" t="s">
        <v>5691</v>
      </c>
      <c r="N23" s="1016" t="s">
        <v>188</v>
      </c>
      <c r="O23" s="1016" t="s">
        <v>5</v>
      </c>
      <c r="P23" s="1058">
        <v>27606</v>
      </c>
      <c r="Q23" s="1020"/>
      <c r="R23" s="1058">
        <v>35.787500000000001</v>
      </c>
      <c r="S23" s="1058">
        <v>-78.740300000000005</v>
      </c>
      <c r="T23" s="1022"/>
      <c r="U23" s="1130">
        <v>12000</v>
      </c>
      <c r="V23" s="1018" t="s">
        <v>6761</v>
      </c>
      <c r="W23" s="1058" t="s">
        <v>9232</v>
      </c>
      <c r="X23" s="1017" t="s">
        <v>9228</v>
      </c>
      <c r="Y23" s="1018" t="s">
        <v>5691</v>
      </c>
      <c r="Z23" s="1016" t="s">
        <v>188</v>
      </c>
      <c r="AA23" s="1016" t="s">
        <v>5</v>
      </c>
      <c r="AB23" s="1016" t="s">
        <v>7932</v>
      </c>
      <c r="AC23" s="1025">
        <v>45867</v>
      </c>
      <c r="AD23" s="1018" t="s">
        <v>9234</v>
      </c>
      <c r="AE23" s="1026" t="s">
        <v>9235</v>
      </c>
      <c r="AF23" s="1026" t="s">
        <v>10330</v>
      </c>
      <c r="AG23" s="1089"/>
      <c r="AH23" s="1016">
        <f t="shared" si="0"/>
        <v>26</v>
      </c>
      <c r="AI23" s="7"/>
      <c r="AJ23" s="7"/>
      <c r="AK23" s="7"/>
      <c r="AL23" s="7"/>
    </row>
    <row r="24" spans="1:38" ht="80.25" customHeight="1">
      <c r="A24" s="378">
        <v>6023</v>
      </c>
      <c r="B24" s="47" t="s">
        <v>174</v>
      </c>
      <c r="C24" s="47" t="s">
        <v>2244</v>
      </c>
      <c r="D24" s="65" t="s">
        <v>6618</v>
      </c>
      <c r="E24" s="47" t="s">
        <v>164</v>
      </c>
      <c r="F24" s="65" t="s">
        <v>6618</v>
      </c>
      <c r="G24" s="7" t="s">
        <v>6619</v>
      </c>
      <c r="H24" s="7" t="s">
        <v>6620</v>
      </c>
      <c r="I24" s="7" t="s">
        <v>6501</v>
      </c>
      <c r="J24" s="7" t="s">
        <v>6607</v>
      </c>
      <c r="K24" s="7" t="s">
        <v>6621</v>
      </c>
      <c r="L24" s="7" t="s">
        <v>6622</v>
      </c>
      <c r="M24" s="7" t="s">
        <v>754</v>
      </c>
      <c r="N24" s="47" t="s">
        <v>755</v>
      </c>
      <c r="O24" s="47" t="s">
        <v>5</v>
      </c>
      <c r="P24" s="192">
        <v>75201</v>
      </c>
      <c r="Q24" s="193" t="s">
        <v>6623</v>
      </c>
      <c r="R24" s="533">
        <v>32.790160158264896</v>
      </c>
      <c r="S24" s="533">
        <v>-96.803498673196302</v>
      </c>
      <c r="T24" s="173">
        <v>13</v>
      </c>
      <c r="U24" s="123"/>
      <c r="W24" s="47" t="s">
        <v>6621</v>
      </c>
      <c r="X24" s="47" t="s">
        <v>6618</v>
      </c>
      <c r="Y24" s="7" t="s">
        <v>754</v>
      </c>
      <c r="Z24" s="47" t="s">
        <v>755</v>
      </c>
      <c r="AA24" s="47" t="s">
        <v>5</v>
      </c>
      <c r="AB24" s="47" t="s">
        <v>172</v>
      </c>
      <c r="AC24" s="59">
        <v>44774</v>
      </c>
      <c r="AD24" s="7" t="s">
        <v>6624</v>
      </c>
      <c r="AE24" s="7"/>
      <c r="AF24" s="7" t="s">
        <v>6625</v>
      </c>
      <c r="AG24" s="389" t="s">
        <v>6626</v>
      </c>
      <c r="AH24" s="47">
        <f t="shared" si="0"/>
        <v>30</v>
      </c>
      <c r="AI24" s="7"/>
      <c r="AJ24" s="7"/>
      <c r="AK24" s="7"/>
      <c r="AL24" s="7"/>
    </row>
    <row r="25" spans="1:38" s="858" customFormat="1" ht="71.25" customHeight="1">
      <c r="A25" s="378">
        <v>6024</v>
      </c>
      <c r="B25" s="61" t="s">
        <v>174</v>
      </c>
      <c r="C25" s="47" t="s">
        <v>2244</v>
      </c>
      <c r="D25" s="65" t="s">
        <v>7217</v>
      </c>
      <c r="E25" s="47" t="s">
        <v>176</v>
      </c>
      <c r="F25" s="7" t="s">
        <v>7218</v>
      </c>
      <c r="G25" s="7" t="s">
        <v>7219</v>
      </c>
      <c r="H25" s="7" t="s">
        <v>7220</v>
      </c>
      <c r="I25" s="7" t="s">
        <v>6501</v>
      </c>
      <c r="J25" s="7" t="s">
        <v>7881</v>
      </c>
      <c r="K25" s="540" t="s">
        <v>7221</v>
      </c>
      <c r="L25" s="7" t="s">
        <v>7222</v>
      </c>
      <c r="M25" s="7" t="s">
        <v>7223</v>
      </c>
      <c r="N25" s="47" t="s">
        <v>720</v>
      </c>
      <c r="O25" s="47" t="s">
        <v>5</v>
      </c>
      <c r="P25" s="192">
        <v>36526</v>
      </c>
      <c r="Q25" s="193" t="s">
        <v>7224</v>
      </c>
      <c r="R25" s="420">
        <v>30.656690000000001</v>
      </c>
      <c r="S25" s="420">
        <v>-87.860029999999995</v>
      </c>
      <c r="T25" s="173">
        <v>680</v>
      </c>
      <c r="U25" s="123"/>
      <c r="V25" s="7"/>
      <c r="W25" s="540" t="s">
        <v>7225</v>
      </c>
      <c r="X25" s="7" t="s">
        <v>7217</v>
      </c>
      <c r="Y25" s="7" t="s">
        <v>7223</v>
      </c>
      <c r="Z25" s="47" t="s">
        <v>720</v>
      </c>
      <c r="AA25" s="47" t="s">
        <v>5</v>
      </c>
      <c r="AB25" s="173" t="s">
        <v>7853</v>
      </c>
      <c r="AC25" s="59" t="s">
        <v>7882</v>
      </c>
      <c r="AD25" s="540" t="s">
        <v>7225</v>
      </c>
      <c r="AE25" s="7"/>
      <c r="AF25" s="7" t="s">
        <v>8088</v>
      </c>
      <c r="AG25" s="540" t="s">
        <v>7225</v>
      </c>
      <c r="AH25" s="47">
        <f t="shared" si="0"/>
        <v>31</v>
      </c>
      <c r="AI25" s="7"/>
      <c r="AJ25" s="7"/>
      <c r="AK25" s="7"/>
      <c r="AL25" s="7" t="s">
        <v>7226</v>
      </c>
    </row>
    <row r="26" spans="1:38" ht="72.5">
      <c r="A26" s="378">
        <v>6025</v>
      </c>
      <c r="B26" s="47" t="s">
        <v>174</v>
      </c>
      <c r="C26" s="47" t="s">
        <v>2244</v>
      </c>
      <c r="D26" s="65" t="s">
        <v>6627</v>
      </c>
      <c r="E26" s="47" t="s">
        <v>164</v>
      </c>
      <c r="F26" s="7" t="s">
        <v>5713</v>
      </c>
      <c r="G26" s="7" t="s">
        <v>6619</v>
      </c>
      <c r="H26" s="7" t="s">
        <v>6553</v>
      </c>
      <c r="I26" s="7" t="s">
        <v>6628</v>
      </c>
      <c r="J26" s="7" t="s">
        <v>6607</v>
      </c>
      <c r="K26" s="7" t="s">
        <v>6629</v>
      </c>
      <c r="L26" s="7" t="s">
        <v>6630</v>
      </c>
      <c r="M26" s="7" t="s">
        <v>5713</v>
      </c>
      <c r="N26" s="47" t="s">
        <v>723</v>
      </c>
      <c r="O26" s="47" t="s">
        <v>5</v>
      </c>
      <c r="P26" s="192">
        <v>80204</v>
      </c>
      <c r="Q26" s="193" t="s">
        <v>6631</v>
      </c>
      <c r="R26" s="533">
        <v>39.7318188929084</v>
      </c>
      <c r="S26" s="533">
        <v>-105.02263611725201</v>
      </c>
      <c r="T26" s="173">
        <v>46</v>
      </c>
      <c r="U26" s="123">
        <v>10500</v>
      </c>
      <c r="V26" s="7" t="s">
        <v>6632</v>
      </c>
      <c r="W26" s="7" t="s">
        <v>6629</v>
      </c>
      <c r="X26" s="7" t="s">
        <v>6627</v>
      </c>
      <c r="Y26" s="7" t="s">
        <v>5713</v>
      </c>
      <c r="Z26" s="47" t="s">
        <v>723</v>
      </c>
      <c r="AA26" s="47" t="s">
        <v>5</v>
      </c>
      <c r="AB26" s="47" t="s">
        <v>172</v>
      </c>
      <c r="AC26" s="59">
        <v>44766</v>
      </c>
      <c r="AD26" s="7" t="s">
        <v>6633</v>
      </c>
      <c r="AE26" s="7" t="s">
        <v>6634</v>
      </c>
      <c r="AF26" s="7" t="s">
        <v>6635</v>
      </c>
      <c r="AG26" s="327" t="s">
        <v>6636</v>
      </c>
      <c r="AH26" s="47">
        <f t="shared" si="0"/>
        <v>8</v>
      </c>
      <c r="AI26" s="7"/>
      <c r="AJ26" s="7"/>
      <c r="AK26" s="7"/>
      <c r="AL26" s="7"/>
    </row>
    <row r="27" spans="1:38" ht="72.5">
      <c r="A27" s="378">
        <v>6026</v>
      </c>
      <c r="B27" s="1309" t="s">
        <v>174</v>
      </c>
      <c r="C27" s="1309" t="s">
        <v>2244</v>
      </c>
      <c r="D27" s="1310" t="s">
        <v>4137</v>
      </c>
      <c r="E27" s="1309" t="s">
        <v>176</v>
      </c>
      <c r="F27" s="1058" t="s">
        <v>11267</v>
      </c>
      <c r="G27" s="1311" t="s">
        <v>7210</v>
      </c>
      <c r="H27" s="1311" t="s">
        <v>6500</v>
      </c>
      <c r="I27" s="1311" t="s">
        <v>6501</v>
      </c>
      <c r="J27" s="1311" t="s">
        <v>7235</v>
      </c>
      <c r="K27" s="1566" t="s">
        <v>4131</v>
      </c>
      <c r="L27" s="1311" t="s">
        <v>11263</v>
      </c>
      <c r="M27" s="1311" t="s">
        <v>5170</v>
      </c>
      <c r="N27" s="1309" t="s">
        <v>3657</v>
      </c>
      <c r="O27" s="1309" t="s">
        <v>5</v>
      </c>
      <c r="P27" s="1439">
        <v>74006</v>
      </c>
      <c r="Q27" s="1058" t="s">
        <v>4136</v>
      </c>
      <c r="R27" s="1309">
        <v>36.732622844721703</v>
      </c>
      <c r="S27" s="1309">
        <v>-95.893747311689395</v>
      </c>
      <c r="T27" s="1439">
        <v>90</v>
      </c>
      <c r="U27" s="1311"/>
      <c r="V27" s="1311"/>
      <c r="W27" s="1566" t="s">
        <v>4131</v>
      </c>
      <c r="X27" s="1311" t="s">
        <v>4129</v>
      </c>
      <c r="Y27" s="1311" t="s">
        <v>4133</v>
      </c>
      <c r="Z27" s="1309" t="s">
        <v>4134</v>
      </c>
      <c r="AA27" s="1309" t="s">
        <v>5</v>
      </c>
      <c r="AB27" s="1309" t="s">
        <v>9201</v>
      </c>
      <c r="AC27" s="1317" t="s">
        <v>11288</v>
      </c>
      <c r="AD27" s="1566" t="s">
        <v>8516</v>
      </c>
      <c r="AE27" s="1311"/>
      <c r="AF27" s="1311" t="s">
        <v>8517</v>
      </c>
      <c r="AG27" s="1311"/>
      <c r="AH27" s="1309">
        <v>31</v>
      </c>
      <c r="AI27" s="1058" t="s">
        <v>11264</v>
      </c>
      <c r="AJ27" s="1026" t="s">
        <v>11265</v>
      </c>
      <c r="AK27" s="1058" t="s">
        <v>11266</v>
      </c>
      <c r="AL27" s="888"/>
    </row>
    <row r="28" spans="1:38" ht="246.5">
      <c r="A28" s="378">
        <v>6027</v>
      </c>
      <c r="B28" s="61" t="s">
        <v>198</v>
      </c>
      <c r="C28" s="47" t="s">
        <v>2244</v>
      </c>
      <c r="D28" s="65" t="s">
        <v>4129</v>
      </c>
      <c r="E28" s="47" t="s">
        <v>176</v>
      </c>
      <c r="F28" s="7" t="s">
        <v>6637</v>
      </c>
      <c r="G28" s="7" t="s">
        <v>6638</v>
      </c>
      <c r="H28" s="7" t="s">
        <v>6639</v>
      </c>
      <c r="I28" s="7" t="s">
        <v>6501</v>
      </c>
      <c r="J28" s="7" t="s">
        <v>6537</v>
      </c>
      <c r="K28" s="65" t="s">
        <v>4131</v>
      </c>
      <c r="M28" s="65" t="s">
        <v>5170</v>
      </c>
      <c r="N28" s="47" t="s">
        <v>3657</v>
      </c>
      <c r="O28" s="47" t="s">
        <v>5</v>
      </c>
      <c r="P28" s="125"/>
      <c r="Q28" s="47" t="s">
        <v>4136</v>
      </c>
      <c r="R28" s="505">
        <v>36.756871804606398</v>
      </c>
      <c r="S28" s="505">
        <v>-95.982193145242803</v>
      </c>
      <c r="T28" s="126" t="s">
        <v>8698</v>
      </c>
      <c r="U28" s="89"/>
      <c r="V28" s="173"/>
      <c r="W28" s="65" t="s">
        <v>4131</v>
      </c>
      <c r="X28" s="7" t="s">
        <v>4137</v>
      </c>
      <c r="Y28" s="7" t="s">
        <v>4133</v>
      </c>
      <c r="Z28" s="47" t="s">
        <v>4134</v>
      </c>
      <c r="AA28" s="47" t="s">
        <v>5</v>
      </c>
      <c r="AB28" s="47" t="s">
        <v>172</v>
      </c>
      <c r="AC28" s="59">
        <v>45242</v>
      </c>
      <c r="AD28" s="7" t="s">
        <v>6640</v>
      </c>
      <c r="AE28" s="7" t="s">
        <v>6641</v>
      </c>
      <c r="AF28" s="7" t="s">
        <v>6642</v>
      </c>
      <c r="AG28" s="327" t="s">
        <v>6643</v>
      </c>
      <c r="AH28" s="47">
        <f t="shared" ref="AH28:AH59" si="1">IF(LEN(TRIM(AF28))=0,0,LEN(TRIM(AF28))-LEN(SUBSTITUTE(AF28," ",""))+1)</f>
        <v>22</v>
      </c>
      <c r="AI28" s="7"/>
      <c r="AJ28" s="7"/>
      <c r="AK28" s="7"/>
      <c r="AL28" s="7"/>
    </row>
    <row r="29" spans="1:38" ht="174">
      <c r="A29" s="378">
        <v>6028</v>
      </c>
      <c r="B29" s="847" t="s">
        <v>161</v>
      </c>
      <c r="C29" s="848" t="s">
        <v>2244</v>
      </c>
      <c r="D29" s="887" t="s">
        <v>8554</v>
      </c>
      <c r="E29" s="886" t="s">
        <v>176</v>
      </c>
      <c r="F29" s="888" t="s">
        <v>8555</v>
      </c>
      <c r="G29" s="888" t="s">
        <v>7219</v>
      </c>
      <c r="H29" s="888" t="s">
        <v>6527</v>
      </c>
      <c r="I29" s="888" t="s">
        <v>6501</v>
      </c>
      <c r="J29" s="888" t="s">
        <v>8557</v>
      </c>
      <c r="K29" s="889" t="s">
        <v>8558</v>
      </c>
      <c r="L29" s="861" t="s">
        <v>2888</v>
      </c>
      <c r="M29" s="861" t="s">
        <v>1845</v>
      </c>
      <c r="N29" s="848" t="s">
        <v>808</v>
      </c>
      <c r="O29" s="848" t="s">
        <v>5</v>
      </c>
      <c r="P29" s="891">
        <v>13760</v>
      </c>
      <c r="Q29" s="892" t="s">
        <v>8556</v>
      </c>
      <c r="R29" s="893">
        <v>42.108289918462503</v>
      </c>
      <c r="S29" s="893">
        <v>-76.051256432864903</v>
      </c>
      <c r="T29" s="894">
        <v>6</v>
      </c>
      <c r="U29" s="895">
        <v>120</v>
      </c>
      <c r="V29" s="888" t="s">
        <v>6774</v>
      </c>
      <c r="W29" s="889" t="s">
        <v>8558</v>
      </c>
      <c r="X29" s="888" t="s">
        <v>8554</v>
      </c>
      <c r="Y29" s="888" t="s">
        <v>4792</v>
      </c>
      <c r="Z29" s="886" t="s">
        <v>808</v>
      </c>
      <c r="AA29" s="886" t="s">
        <v>5</v>
      </c>
      <c r="AB29" s="886" t="s">
        <v>7932</v>
      </c>
      <c r="AC29" s="890">
        <v>45688</v>
      </c>
      <c r="AD29" s="896" t="s">
        <v>313</v>
      </c>
      <c r="AE29" s="888"/>
      <c r="AF29" s="897" t="s">
        <v>8561</v>
      </c>
      <c r="AG29" s="888"/>
      <c r="AH29" s="848">
        <f t="shared" si="1"/>
        <v>25</v>
      </c>
      <c r="AI29" s="888" t="s">
        <v>8559</v>
      </c>
      <c r="AJ29" s="888" t="s">
        <v>8560</v>
      </c>
      <c r="AK29" s="888" t="s">
        <v>8556</v>
      </c>
      <c r="AL29" s="888"/>
    </row>
    <row r="30" spans="1:38" ht="111" customHeight="1">
      <c r="A30" s="378">
        <v>6029</v>
      </c>
      <c r="B30" s="47" t="s">
        <v>174</v>
      </c>
      <c r="C30" s="47" t="s">
        <v>2244</v>
      </c>
      <c r="D30" s="65" t="s">
        <v>6644</v>
      </c>
      <c r="E30" s="47" t="s">
        <v>176</v>
      </c>
      <c r="F30" s="7" t="s">
        <v>6645</v>
      </c>
      <c r="G30" s="7" t="s">
        <v>6512</v>
      </c>
      <c r="H30" s="7" t="s">
        <v>6553</v>
      </c>
      <c r="I30" s="7" t="s">
        <v>6501</v>
      </c>
      <c r="J30" s="7" t="s">
        <v>6501</v>
      </c>
      <c r="K30" s="7" t="s">
        <v>6646</v>
      </c>
      <c r="L30" s="7" t="s">
        <v>6647</v>
      </c>
      <c r="M30" s="7" t="s">
        <v>3040</v>
      </c>
      <c r="N30" s="47" t="s">
        <v>842</v>
      </c>
      <c r="O30" s="47" t="s">
        <v>5</v>
      </c>
      <c r="P30" s="192">
        <v>30339</v>
      </c>
      <c r="Q30" s="193" t="s">
        <v>6648</v>
      </c>
      <c r="R30" s="533">
        <v>33.9022007212793</v>
      </c>
      <c r="S30" s="533">
        <v>-84.459543475760697</v>
      </c>
      <c r="T30" s="173">
        <v>20</v>
      </c>
      <c r="U30" s="123">
        <v>3838</v>
      </c>
      <c r="V30" s="7" t="s">
        <v>758</v>
      </c>
      <c r="W30" s="7" t="s">
        <v>6646</v>
      </c>
      <c r="X30" s="47" t="s">
        <v>6649</v>
      </c>
      <c r="Y30" s="7" t="s">
        <v>3040</v>
      </c>
      <c r="Z30" s="47" t="s">
        <v>842</v>
      </c>
      <c r="AA30" s="47" t="s">
        <v>5</v>
      </c>
      <c r="AB30" s="47" t="s">
        <v>172</v>
      </c>
      <c r="AC30" s="59">
        <v>44766</v>
      </c>
      <c r="AD30" s="7" t="s">
        <v>6650</v>
      </c>
      <c r="AE30" s="7" t="s">
        <v>6651</v>
      </c>
      <c r="AF30" s="7" t="s">
        <v>6652</v>
      </c>
      <c r="AG30" s="327" t="s">
        <v>6646</v>
      </c>
      <c r="AH30" s="47">
        <f t="shared" si="1"/>
        <v>10</v>
      </c>
      <c r="AI30" s="7"/>
      <c r="AJ30" s="7"/>
      <c r="AK30" s="7"/>
      <c r="AL30" s="7"/>
    </row>
    <row r="31" spans="1:38" ht="65.25" customHeight="1">
      <c r="A31" s="378">
        <v>6030</v>
      </c>
      <c r="B31" s="61" t="s">
        <v>174</v>
      </c>
      <c r="C31" s="47" t="s">
        <v>2244</v>
      </c>
      <c r="D31" s="65" t="s">
        <v>6644</v>
      </c>
      <c r="E31" s="47" t="s">
        <v>176</v>
      </c>
      <c r="F31" s="7" t="s">
        <v>6653</v>
      </c>
      <c r="G31" s="7" t="s">
        <v>6512</v>
      </c>
      <c r="H31" s="7" t="s">
        <v>6553</v>
      </c>
      <c r="I31" s="7" t="s">
        <v>6501</v>
      </c>
      <c r="J31" s="7" t="s">
        <v>6501</v>
      </c>
      <c r="K31" s="7" t="s">
        <v>6646</v>
      </c>
      <c r="L31" s="7" t="s">
        <v>6654</v>
      </c>
      <c r="M31" s="7" t="s">
        <v>217</v>
      </c>
      <c r="N31" s="47" t="s">
        <v>214</v>
      </c>
      <c r="O31" s="47" t="s">
        <v>5</v>
      </c>
      <c r="P31" s="192" t="s">
        <v>6655</v>
      </c>
      <c r="Q31" s="193" t="s">
        <v>6656</v>
      </c>
      <c r="R31" s="533">
        <v>43.768562290512797</v>
      </c>
      <c r="S31" s="533">
        <v>-79.413193575451004</v>
      </c>
      <c r="T31" s="173">
        <v>10</v>
      </c>
      <c r="U31" s="123"/>
      <c r="W31" s="7" t="s">
        <v>6646</v>
      </c>
      <c r="X31" s="47" t="s">
        <v>6649</v>
      </c>
      <c r="Y31" s="7" t="s">
        <v>217</v>
      </c>
      <c r="Z31" s="47" t="s">
        <v>214</v>
      </c>
      <c r="AA31" s="47" t="s">
        <v>6</v>
      </c>
      <c r="AB31" s="47" t="s">
        <v>172</v>
      </c>
      <c r="AC31" s="59">
        <v>44766</v>
      </c>
      <c r="AD31" s="7" t="s">
        <v>6650</v>
      </c>
      <c r="AE31" s="7" t="s">
        <v>6657</v>
      </c>
      <c r="AF31" s="7" t="s">
        <v>6652</v>
      </c>
      <c r="AG31" s="327" t="s">
        <v>6646</v>
      </c>
      <c r="AH31" s="47">
        <f t="shared" si="1"/>
        <v>10</v>
      </c>
      <c r="AI31" s="7"/>
      <c r="AJ31" s="7"/>
      <c r="AK31" s="7"/>
      <c r="AL31" s="7"/>
    </row>
    <row r="32" spans="1:38" ht="58">
      <c r="A32" s="378">
        <v>6031</v>
      </c>
      <c r="B32" s="47" t="s">
        <v>174</v>
      </c>
      <c r="C32" s="47" t="s">
        <v>2244</v>
      </c>
      <c r="D32" s="65" t="s">
        <v>6658</v>
      </c>
      <c r="E32" s="47" t="s">
        <v>176</v>
      </c>
      <c r="F32" s="7" t="s">
        <v>6658</v>
      </c>
      <c r="G32" s="7" t="s">
        <v>6619</v>
      </c>
      <c r="H32" s="7" t="s">
        <v>6553</v>
      </c>
      <c r="I32" s="7" t="s">
        <v>6659</v>
      </c>
      <c r="J32" s="7" t="s">
        <v>6501</v>
      </c>
      <c r="K32" s="7" t="s">
        <v>6660</v>
      </c>
      <c r="L32" s="7" t="s">
        <v>6661</v>
      </c>
      <c r="M32" s="7" t="s">
        <v>6662</v>
      </c>
      <c r="N32" s="47" t="s">
        <v>878</v>
      </c>
      <c r="O32" s="47" t="s">
        <v>5</v>
      </c>
      <c r="P32" s="192">
        <v>41017</v>
      </c>
      <c r="Q32" s="193" t="s">
        <v>6663</v>
      </c>
      <c r="R32" s="533">
        <v>39.037270244458703</v>
      </c>
      <c r="S32" s="533">
        <v>-84.534015677677999</v>
      </c>
      <c r="T32" s="173">
        <v>350</v>
      </c>
      <c r="U32" s="123"/>
      <c r="W32" s="7" t="s">
        <v>6660</v>
      </c>
      <c r="X32" s="7" t="s">
        <v>6664</v>
      </c>
      <c r="Y32" s="7" t="s">
        <v>6662</v>
      </c>
      <c r="Z32" s="47" t="s">
        <v>878</v>
      </c>
      <c r="AA32" s="47" t="s">
        <v>5</v>
      </c>
      <c r="AB32" s="47" t="s">
        <v>172</v>
      </c>
      <c r="AC32" s="59">
        <v>44437</v>
      </c>
      <c r="AD32" s="7" t="s">
        <v>6665</v>
      </c>
      <c r="AE32" s="7"/>
      <c r="AF32" s="7" t="s">
        <v>6666</v>
      </c>
      <c r="AG32" s="327" t="s">
        <v>6667</v>
      </c>
      <c r="AH32" s="47">
        <f t="shared" si="1"/>
        <v>7</v>
      </c>
      <c r="AI32" s="7"/>
      <c r="AJ32" s="7"/>
      <c r="AK32" s="7"/>
      <c r="AL32" s="7"/>
    </row>
    <row r="33" spans="1:38" ht="58">
      <c r="A33" s="378">
        <v>6032</v>
      </c>
      <c r="B33" s="61" t="s">
        <v>174</v>
      </c>
      <c r="C33" s="47" t="s">
        <v>2244</v>
      </c>
      <c r="D33" s="65" t="s">
        <v>6668</v>
      </c>
      <c r="E33" s="47" t="s">
        <v>176</v>
      </c>
      <c r="F33" s="7" t="s">
        <v>6675</v>
      </c>
      <c r="G33" s="7" t="s">
        <v>6619</v>
      </c>
      <c r="H33" s="7" t="s">
        <v>6553</v>
      </c>
      <c r="I33" s="7" t="s">
        <v>6659</v>
      </c>
      <c r="J33" s="7" t="s">
        <v>6501</v>
      </c>
      <c r="K33" s="7" t="s">
        <v>6671</v>
      </c>
      <c r="L33" s="7" t="s">
        <v>6676</v>
      </c>
      <c r="M33" s="7" t="s">
        <v>6675</v>
      </c>
      <c r="N33" s="47" t="s">
        <v>436</v>
      </c>
      <c r="O33" s="47" t="s">
        <v>5</v>
      </c>
      <c r="P33" s="192">
        <v>48393</v>
      </c>
      <c r="Q33" s="193" t="s">
        <v>6673</v>
      </c>
      <c r="R33" s="533">
        <v>42.525225338876403</v>
      </c>
      <c r="S33" s="533">
        <v>-83.565064118477594</v>
      </c>
      <c r="T33" s="173">
        <v>80</v>
      </c>
      <c r="U33" s="123">
        <v>22680</v>
      </c>
      <c r="V33" s="7" t="s">
        <v>758</v>
      </c>
      <c r="W33" s="47" t="s">
        <v>6671</v>
      </c>
      <c r="X33" s="47" t="s">
        <v>6668</v>
      </c>
      <c r="Y33" s="7" t="s">
        <v>187</v>
      </c>
      <c r="Z33" s="47" t="s">
        <v>188</v>
      </c>
      <c r="AA33" s="47" t="s">
        <v>5</v>
      </c>
      <c r="AB33" s="47" t="s">
        <v>562</v>
      </c>
      <c r="AC33" s="59">
        <v>45118</v>
      </c>
      <c r="AD33" s="7" t="s">
        <v>6677</v>
      </c>
      <c r="AE33" s="7" t="s">
        <v>6678</v>
      </c>
      <c r="AF33" s="7" t="s">
        <v>6674</v>
      </c>
      <c r="AG33" s="7"/>
      <c r="AH33" s="47">
        <f t="shared" si="1"/>
        <v>25</v>
      </c>
      <c r="AI33" s="7"/>
      <c r="AJ33" s="7"/>
      <c r="AK33" s="7"/>
      <c r="AL33" s="7"/>
    </row>
    <row r="34" spans="1:38" ht="131.25" customHeight="1">
      <c r="A34" s="378">
        <v>6033</v>
      </c>
      <c r="B34" s="47" t="s">
        <v>174</v>
      </c>
      <c r="C34" s="47" t="s">
        <v>2244</v>
      </c>
      <c r="D34" s="65" t="s">
        <v>6668</v>
      </c>
      <c r="E34" s="47" t="s">
        <v>176</v>
      </c>
      <c r="F34" s="7" t="s">
        <v>6675</v>
      </c>
      <c r="G34" s="7" t="s">
        <v>6638</v>
      </c>
      <c r="H34" s="7" t="s">
        <v>6553</v>
      </c>
      <c r="I34" s="7" t="s">
        <v>6501</v>
      </c>
      <c r="J34" s="7" t="s">
        <v>6537</v>
      </c>
      <c r="K34" s="7" t="s">
        <v>6671</v>
      </c>
      <c r="L34" s="7" t="s">
        <v>6676</v>
      </c>
      <c r="M34" s="7" t="s">
        <v>6675</v>
      </c>
      <c r="N34" s="47" t="s">
        <v>436</v>
      </c>
      <c r="O34" s="47" t="s">
        <v>5</v>
      </c>
      <c r="P34" s="192">
        <v>48393</v>
      </c>
      <c r="Q34" s="193" t="s">
        <v>6673</v>
      </c>
      <c r="R34" s="533">
        <v>42.525225338876403</v>
      </c>
      <c r="S34" s="533">
        <v>-83.565064118477594</v>
      </c>
      <c r="T34" s="173">
        <v>80</v>
      </c>
      <c r="U34" s="123">
        <v>22680</v>
      </c>
      <c r="V34" s="7" t="s">
        <v>758</v>
      </c>
      <c r="W34" s="47" t="s">
        <v>6671</v>
      </c>
      <c r="X34" s="47" t="s">
        <v>6668</v>
      </c>
      <c r="Y34" s="7" t="s">
        <v>187</v>
      </c>
      <c r="Z34" s="47" t="s">
        <v>188</v>
      </c>
      <c r="AA34" s="47" t="s">
        <v>5</v>
      </c>
      <c r="AB34" s="47" t="s">
        <v>562</v>
      </c>
      <c r="AC34" s="59">
        <v>45118</v>
      </c>
      <c r="AD34" s="7" t="s">
        <v>6679</v>
      </c>
      <c r="AE34" s="7" t="s">
        <v>6678</v>
      </c>
      <c r="AF34" s="7" t="s">
        <v>6674</v>
      </c>
      <c r="AG34" s="327" t="s">
        <v>6671</v>
      </c>
      <c r="AH34" s="47">
        <f t="shared" si="1"/>
        <v>25</v>
      </c>
      <c r="AI34" s="7"/>
      <c r="AJ34" s="7"/>
      <c r="AK34" s="7"/>
      <c r="AL34" s="7"/>
    </row>
    <row r="35" spans="1:38" ht="37" customHeight="1">
      <c r="A35" s="378">
        <v>6034</v>
      </c>
      <c r="B35" s="47" t="s">
        <v>174</v>
      </c>
      <c r="C35" s="47" t="s">
        <v>2244</v>
      </c>
      <c r="D35" s="65" t="s">
        <v>6668</v>
      </c>
      <c r="E35" s="47" t="s">
        <v>176</v>
      </c>
      <c r="F35" s="7" t="s">
        <v>6680</v>
      </c>
      <c r="G35" s="7" t="s">
        <v>6619</v>
      </c>
      <c r="H35" s="7" t="s">
        <v>6553</v>
      </c>
      <c r="I35" s="7" t="s">
        <v>6501</v>
      </c>
      <c r="J35" s="7" t="s">
        <v>6607</v>
      </c>
      <c r="K35" s="7" t="s">
        <v>6671</v>
      </c>
      <c r="L35" s="7" t="s">
        <v>6681</v>
      </c>
      <c r="M35" s="7" t="s">
        <v>6680</v>
      </c>
      <c r="N35" s="47" t="s">
        <v>1045</v>
      </c>
      <c r="O35" s="47" t="s">
        <v>5</v>
      </c>
      <c r="P35" s="192">
        <v>85204</v>
      </c>
      <c r="Q35" s="193" t="s">
        <v>6673</v>
      </c>
      <c r="R35" s="533">
        <v>33.384092780152798</v>
      </c>
      <c r="S35" s="533">
        <v>-111.816832073686</v>
      </c>
      <c r="T35" s="173">
        <v>73</v>
      </c>
      <c r="U35" s="123"/>
      <c r="W35" s="47" t="s">
        <v>6671</v>
      </c>
      <c r="X35" s="47" t="s">
        <v>6668</v>
      </c>
      <c r="Y35" s="7" t="s">
        <v>187</v>
      </c>
      <c r="Z35" s="47" t="s">
        <v>188</v>
      </c>
      <c r="AA35" s="47" t="s">
        <v>5</v>
      </c>
      <c r="AB35" s="47" t="s">
        <v>562</v>
      </c>
      <c r="AC35" s="59">
        <v>45118</v>
      </c>
      <c r="AD35" s="7" t="s">
        <v>6677</v>
      </c>
      <c r="AE35" s="7" t="s">
        <v>6682</v>
      </c>
      <c r="AF35" s="7" t="s">
        <v>6674</v>
      </c>
      <c r="AG35" s="327" t="s">
        <v>6671</v>
      </c>
      <c r="AH35" s="47">
        <f t="shared" si="1"/>
        <v>25</v>
      </c>
      <c r="AI35" s="7"/>
      <c r="AJ35" s="7"/>
      <c r="AK35" s="7"/>
      <c r="AL35" s="7"/>
    </row>
    <row r="36" spans="1:38" ht="59.25" customHeight="1">
      <c r="A36" s="378">
        <v>6035</v>
      </c>
      <c r="B36" s="47" t="s">
        <v>198</v>
      </c>
      <c r="C36" s="47" t="s">
        <v>2244</v>
      </c>
      <c r="D36" s="65" t="s">
        <v>6668</v>
      </c>
      <c r="E36" s="47" t="s">
        <v>176</v>
      </c>
      <c r="F36" s="7" t="s">
        <v>6669</v>
      </c>
      <c r="G36" s="7" t="s">
        <v>6584</v>
      </c>
      <c r="H36" s="7" t="s">
        <v>6553</v>
      </c>
      <c r="I36" s="7" t="s">
        <v>6501</v>
      </c>
      <c r="J36" s="7" t="s">
        <v>6599</v>
      </c>
      <c r="K36" s="7" t="s">
        <v>6671</v>
      </c>
      <c r="M36" s="7" t="s">
        <v>6683</v>
      </c>
      <c r="N36" s="47" t="s">
        <v>1045</v>
      </c>
      <c r="O36" s="47" t="s">
        <v>5</v>
      </c>
      <c r="P36" s="192">
        <v>85128</v>
      </c>
      <c r="Q36" s="193" t="s">
        <v>6684</v>
      </c>
      <c r="R36" s="543">
        <v>32.759399999999999</v>
      </c>
      <c r="S36" s="542">
        <v>-111.612522</v>
      </c>
      <c r="T36" s="173" t="s">
        <v>8772</v>
      </c>
      <c r="U36" s="123"/>
      <c r="W36" s="47" t="s">
        <v>6671</v>
      </c>
      <c r="X36" s="47" t="s">
        <v>6668</v>
      </c>
      <c r="Y36" s="7" t="s">
        <v>187</v>
      </c>
      <c r="Z36" s="47" t="s">
        <v>188</v>
      </c>
      <c r="AA36" s="47" t="s">
        <v>5</v>
      </c>
      <c r="AB36" s="47" t="s">
        <v>562</v>
      </c>
      <c r="AC36" s="59">
        <v>45118</v>
      </c>
      <c r="AD36" s="7" t="s">
        <v>6685</v>
      </c>
      <c r="AE36" s="7" t="s">
        <v>6686</v>
      </c>
      <c r="AF36" s="7" t="s">
        <v>6674</v>
      </c>
      <c r="AG36" s="327" t="s">
        <v>6671</v>
      </c>
      <c r="AH36" s="47">
        <f t="shared" si="1"/>
        <v>25</v>
      </c>
      <c r="AI36" s="7"/>
      <c r="AJ36" s="7"/>
      <c r="AK36" s="7"/>
      <c r="AL36" s="7"/>
    </row>
    <row r="37" spans="1:38" ht="70" customHeight="1">
      <c r="A37" s="378">
        <v>6036</v>
      </c>
      <c r="B37" s="47" t="s">
        <v>174</v>
      </c>
      <c r="C37" s="47" t="s">
        <v>2244</v>
      </c>
      <c r="D37" s="65" t="s">
        <v>6668</v>
      </c>
      <c r="E37" s="47" t="s">
        <v>176</v>
      </c>
      <c r="F37" s="7" t="s">
        <v>1211</v>
      </c>
      <c r="G37" s="7" t="s">
        <v>6512</v>
      </c>
      <c r="H37" s="7" t="s">
        <v>6553</v>
      </c>
      <c r="I37" s="7" t="s">
        <v>6501</v>
      </c>
      <c r="J37" s="7" t="s">
        <v>6501</v>
      </c>
      <c r="K37" s="7" t="s">
        <v>6671</v>
      </c>
      <c r="L37" s="7" t="s">
        <v>6687</v>
      </c>
      <c r="M37" s="7" t="s">
        <v>187</v>
      </c>
      <c r="N37" s="47" t="s">
        <v>188</v>
      </c>
      <c r="O37" s="47" t="s">
        <v>5</v>
      </c>
      <c r="P37" s="192">
        <v>28211</v>
      </c>
      <c r="Q37" s="193" t="s">
        <v>6688</v>
      </c>
      <c r="R37" s="533" t="s">
        <v>6689</v>
      </c>
      <c r="S37" s="533">
        <v>-80.830627746100603</v>
      </c>
      <c r="T37" s="173">
        <v>113</v>
      </c>
      <c r="U37" s="123"/>
      <c r="W37" s="47" t="s">
        <v>6671</v>
      </c>
      <c r="X37" s="47" t="s">
        <v>6668</v>
      </c>
      <c r="Y37" s="7" t="s">
        <v>187</v>
      </c>
      <c r="Z37" s="47" t="s">
        <v>188</v>
      </c>
      <c r="AA37" s="47" t="s">
        <v>5</v>
      </c>
      <c r="AB37" s="47" t="s">
        <v>562</v>
      </c>
      <c r="AC37" s="59">
        <v>45118</v>
      </c>
      <c r="AD37" s="7" t="s">
        <v>6690</v>
      </c>
      <c r="AE37" s="7" t="s">
        <v>6686</v>
      </c>
      <c r="AF37" s="7" t="s">
        <v>6674</v>
      </c>
      <c r="AG37" s="327" t="s">
        <v>6671</v>
      </c>
      <c r="AH37" s="47">
        <f t="shared" si="1"/>
        <v>25</v>
      </c>
      <c r="AI37" s="7"/>
      <c r="AJ37" s="7"/>
      <c r="AK37" s="7"/>
      <c r="AL37" s="7"/>
    </row>
    <row r="38" spans="1:38" ht="130.5">
      <c r="A38" s="378">
        <v>6037</v>
      </c>
      <c r="B38" s="47" t="s">
        <v>174</v>
      </c>
      <c r="C38" s="47" t="s">
        <v>2244</v>
      </c>
      <c r="D38" s="65" t="s">
        <v>6668</v>
      </c>
      <c r="E38" s="47" t="s">
        <v>176</v>
      </c>
      <c r="F38" s="7" t="s">
        <v>6691</v>
      </c>
      <c r="G38" s="7" t="s">
        <v>6619</v>
      </c>
      <c r="H38" s="7" t="s">
        <v>6620</v>
      </c>
      <c r="I38" s="7" t="s">
        <v>6501</v>
      </c>
      <c r="J38" s="7" t="s">
        <v>6607</v>
      </c>
      <c r="K38" s="7" t="s">
        <v>6671</v>
      </c>
      <c r="L38" s="7" t="s">
        <v>6692</v>
      </c>
      <c r="M38" s="7" t="s">
        <v>6693</v>
      </c>
      <c r="N38" s="47" t="s">
        <v>6541</v>
      </c>
      <c r="O38" s="47" t="s">
        <v>5</v>
      </c>
      <c r="P38" s="192">
        <v>43105</v>
      </c>
      <c r="Q38" s="193" t="s">
        <v>6694</v>
      </c>
      <c r="R38" s="533">
        <v>39.842530454816703</v>
      </c>
      <c r="S38" s="533">
        <v>-82.566701001721398</v>
      </c>
      <c r="T38" s="173">
        <v>70</v>
      </c>
      <c r="U38" s="123"/>
      <c r="W38" s="47" t="s">
        <v>6671</v>
      </c>
      <c r="X38" s="47" t="s">
        <v>6668</v>
      </c>
      <c r="Y38" s="7" t="s">
        <v>187</v>
      </c>
      <c r="Z38" s="47" t="s">
        <v>188</v>
      </c>
      <c r="AA38" s="47" t="s">
        <v>5</v>
      </c>
      <c r="AB38" s="47" t="s">
        <v>562</v>
      </c>
      <c r="AC38" s="59">
        <v>45118</v>
      </c>
      <c r="AD38" s="7" t="s">
        <v>6695</v>
      </c>
      <c r="AE38" s="7" t="s">
        <v>6696</v>
      </c>
      <c r="AF38" s="7" t="s">
        <v>6674</v>
      </c>
      <c r="AG38" s="327" t="s">
        <v>6671</v>
      </c>
      <c r="AH38" s="47">
        <f t="shared" si="1"/>
        <v>25</v>
      </c>
      <c r="AI38" s="7"/>
      <c r="AJ38" s="7"/>
      <c r="AK38" s="7"/>
      <c r="AL38" s="7"/>
    </row>
    <row r="39" spans="1:38" ht="58">
      <c r="A39" s="378">
        <v>6038</v>
      </c>
      <c r="B39" s="47" t="s">
        <v>174</v>
      </c>
      <c r="C39" s="47" t="s">
        <v>2244</v>
      </c>
      <c r="D39" s="65" t="s">
        <v>6668</v>
      </c>
      <c r="E39" s="47" t="s">
        <v>176</v>
      </c>
      <c r="F39" s="7" t="s">
        <v>6697</v>
      </c>
      <c r="G39" s="7" t="s">
        <v>6619</v>
      </c>
      <c r="H39" s="7" t="s">
        <v>6620</v>
      </c>
      <c r="I39" s="7" t="s">
        <v>6501</v>
      </c>
      <c r="J39" s="7" t="s">
        <v>6607</v>
      </c>
      <c r="K39" s="7" t="s">
        <v>6671</v>
      </c>
      <c r="L39" s="7" t="s">
        <v>6698</v>
      </c>
      <c r="M39" s="7" t="s">
        <v>6699</v>
      </c>
      <c r="N39" s="47" t="s">
        <v>170</v>
      </c>
      <c r="O39" s="47" t="s">
        <v>5</v>
      </c>
      <c r="P39" s="192">
        <v>92821</v>
      </c>
      <c r="Q39" s="193" t="s">
        <v>6700</v>
      </c>
      <c r="R39" s="533">
        <v>33.853340229804999</v>
      </c>
      <c r="S39" s="533">
        <v>-117.91777579998499</v>
      </c>
      <c r="T39" s="173">
        <v>33</v>
      </c>
      <c r="U39" s="123"/>
      <c r="W39" s="47" t="s">
        <v>6671</v>
      </c>
      <c r="X39" s="47" t="s">
        <v>6668</v>
      </c>
      <c r="Y39" s="7" t="s">
        <v>187</v>
      </c>
      <c r="Z39" s="47" t="s">
        <v>188</v>
      </c>
      <c r="AA39" s="47" t="s">
        <v>5</v>
      </c>
      <c r="AB39" s="47" t="s">
        <v>562</v>
      </c>
      <c r="AC39" s="59">
        <v>45118</v>
      </c>
      <c r="AD39" s="7" t="s">
        <v>6701</v>
      </c>
      <c r="AE39" s="7" t="s">
        <v>6702</v>
      </c>
      <c r="AF39" s="7" t="s">
        <v>6674</v>
      </c>
      <c r="AG39" s="327" t="s">
        <v>6671</v>
      </c>
      <c r="AH39" s="47">
        <f t="shared" si="1"/>
        <v>25</v>
      </c>
      <c r="AI39" s="7"/>
      <c r="AJ39" s="7"/>
      <c r="AK39" s="7"/>
      <c r="AL39" s="7"/>
    </row>
    <row r="40" spans="1:38" ht="136" customHeight="1">
      <c r="A40" s="378">
        <v>6039</v>
      </c>
      <c r="B40" s="47" t="s">
        <v>174</v>
      </c>
      <c r="C40" s="47" t="s">
        <v>2244</v>
      </c>
      <c r="D40" s="65" t="s">
        <v>6668</v>
      </c>
      <c r="E40" s="47" t="s">
        <v>176</v>
      </c>
      <c r="F40" s="7" t="s">
        <v>6703</v>
      </c>
      <c r="G40" s="7" t="s">
        <v>6638</v>
      </c>
      <c r="H40" s="7" t="s">
        <v>6620</v>
      </c>
      <c r="I40" s="7" t="s">
        <v>6501</v>
      </c>
      <c r="J40" s="7" t="s">
        <v>6537</v>
      </c>
      <c r="K40" s="7" t="s">
        <v>6671</v>
      </c>
      <c r="L40" s="7" t="s">
        <v>6704</v>
      </c>
      <c r="M40" s="7" t="s">
        <v>6602</v>
      </c>
      <c r="N40" s="47" t="s">
        <v>6541</v>
      </c>
      <c r="O40" s="47" t="s">
        <v>5</v>
      </c>
      <c r="P40" s="192">
        <v>43130</v>
      </c>
      <c r="Q40" s="193" t="s">
        <v>6694</v>
      </c>
      <c r="R40" s="533">
        <v>39.712378991967498</v>
      </c>
      <c r="S40" s="533">
        <v>-82.544833786378703</v>
      </c>
      <c r="T40" s="173">
        <v>100</v>
      </c>
      <c r="U40" s="123">
        <v>1800</v>
      </c>
      <c r="V40" s="7" t="s">
        <v>758</v>
      </c>
      <c r="W40" s="47" t="s">
        <v>6671</v>
      </c>
      <c r="X40" s="47" t="s">
        <v>6668</v>
      </c>
      <c r="Y40" s="7" t="s">
        <v>187</v>
      </c>
      <c r="Z40" s="47" t="s">
        <v>188</v>
      </c>
      <c r="AA40" s="47" t="s">
        <v>5</v>
      </c>
      <c r="AB40" s="47" t="s">
        <v>562</v>
      </c>
      <c r="AC40" s="59">
        <v>45118</v>
      </c>
      <c r="AD40" s="7" t="s">
        <v>6705</v>
      </c>
      <c r="AE40" s="7" t="s">
        <v>6706</v>
      </c>
      <c r="AF40" s="7" t="s">
        <v>6674</v>
      </c>
      <c r="AG40" s="327" t="s">
        <v>6671</v>
      </c>
      <c r="AH40" s="47">
        <f t="shared" si="1"/>
        <v>25</v>
      </c>
      <c r="AI40" s="7"/>
      <c r="AJ40" s="7"/>
      <c r="AK40" s="7"/>
      <c r="AL40" s="7"/>
    </row>
    <row r="41" spans="1:38" ht="77.25" customHeight="1">
      <c r="A41" s="378">
        <v>6040</v>
      </c>
      <c r="B41" s="61" t="s">
        <v>198</v>
      </c>
      <c r="C41" s="47" t="s">
        <v>2244</v>
      </c>
      <c r="D41" s="65" t="s">
        <v>6668</v>
      </c>
      <c r="E41" s="47" t="s">
        <v>176</v>
      </c>
      <c r="F41" s="7" t="s">
        <v>6703</v>
      </c>
      <c r="G41" s="7" t="s">
        <v>6638</v>
      </c>
      <c r="H41" s="7" t="s">
        <v>6620</v>
      </c>
      <c r="I41" s="7" t="s">
        <v>6501</v>
      </c>
      <c r="J41" s="7" t="s">
        <v>6565</v>
      </c>
      <c r="K41" s="7" t="s">
        <v>6671</v>
      </c>
      <c r="L41" s="7" t="s">
        <v>6704</v>
      </c>
      <c r="M41" s="7" t="s">
        <v>6602</v>
      </c>
      <c r="N41" s="47" t="s">
        <v>6541</v>
      </c>
      <c r="O41" s="47" t="s">
        <v>5</v>
      </c>
      <c r="P41" s="192">
        <v>43130</v>
      </c>
      <c r="Q41" s="193" t="s">
        <v>6694</v>
      </c>
      <c r="R41" s="533">
        <v>39.712378991967498</v>
      </c>
      <c r="S41" s="533">
        <v>-82.544833786378703</v>
      </c>
      <c r="T41" s="173" t="s">
        <v>8709</v>
      </c>
      <c r="U41" s="123">
        <v>10000</v>
      </c>
      <c r="V41" s="7" t="s">
        <v>758</v>
      </c>
      <c r="W41" s="47" t="s">
        <v>6671</v>
      </c>
      <c r="X41" s="47" t="s">
        <v>6668</v>
      </c>
      <c r="Y41" s="7" t="s">
        <v>187</v>
      </c>
      <c r="Z41" s="47" t="s">
        <v>188</v>
      </c>
      <c r="AA41" s="47" t="s">
        <v>5</v>
      </c>
      <c r="AB41" s="47" t="s">
        <v>562</v>
      </c>
      <c r="AC41" s="59">
        <v>45118</v>
      </c>
      <c r="AD41" s="1" t="s">
        <v>6707</v>
      </c>
      <c r="AE41" s="7" t="s">
        <v>6708</v>
      </c>
      <c r="AF41" s="7" t="s">
        <v>6674</v>
      </c>
      <c r="AG41" s="327" t="s">
        <v>6671</v>
      </c>
      <c r="AH41" s="47">
        <f t="shared" si="1"/>
        <v>25</v>
      </c>
      <c r="AI41" s="7"/>
      <c r="AJ41" s="7"/>
      <c r="AK41" s="7"/>
      <c r="AL41" s="7"/>
    </row>
    <row r="42" spans="1:38" ht="73" customHeight="1">
      <c r="A42" s="378">
        <v>6041</v>
      </c>
      <c r="B42" s="47" t="s">
        <v>174</v>
      </c>
      <c r="C42" s="47" t="s">
        <v>2244</v>
      </c>
      <c r="D42" s="65" t="s">
        <v>6668</v>
      </c>
      <c r="E42" s="47" t="s">
        <v>176</v>
      </c>
      <c r="F42" s="7" t="s">
        <v>6669</v>
      </c>
      <c r="G42" s="7" t="s">
        <v>6536</v>
      </c>
      <c r="H42" s="7" t="s">
        <v>6620</v>
      </c>
      <c r="I42" s="7" t="s">
        <v>6501</v>
      </c>
      <c r="J42" s="7" t="s">
        <v>6709</v>
      </c>
      <c r="K42" s="7" t="s">
        <v>6671</v>
      </c>
      <c r="L42" s="7" t="s">
        <v>6710</v>
      </c>
      <c r="M42" s="7" t="s">
        <v>6711</v>
      </c>
      <c r="N42" s="47" t="s">
        <v>227</v>
      </c>
      <c r="O42" s="47" t="s">
        <v>6</v>
      </c>
      <c r="P42" s="192" t="s">
        <v>6712</v>
      </c>
      <c r="Q42" s="193" t="s">
        <v>6713</v>
      </c>
      <c r="R42" s="533">
        <v>49.041317273051597</v>
      </c>
      <c r="S42" s="533">
        <v>-117.605124213138</v>
      </c>
      <c r="T42" s="173">
        <v>6</v>
      </c>
      <c r="U42" s="123">
        <v>4500</v>
      </c>
      <c r="V42" s="7" t="s">
        <v>758</v>
      </c>
      <c r="W42" s="47" t="s">
        <v>6671</v>
      </c>
      <c r="X42" s="47" t="s">
        <v>6668</v>
      </c>
      <c r="Y42" s="7" t="s">
        <v>187</v>
      </c>
      <c r="Z42" s="47" t="s">
        <v>188</v>
      </c>
      <c r="AA42" s="47" t="s">
        <v>5</v>
      </c>
      <c r="AB42" s="47" t="s">
        <v>562</v>
      </c>
      <c r="AC42" s="59">
        <v>45118</v>
      </c>
      <c r="AD42" s="7" t="s">
        <v>6705</v>
      </c>
      <c r="AE42" s="156" t="s">
        <v>6714</v>
      </c>
      <c r="AF42" s="7" t="s">
        <v>6674</v>
      </c>
      <c r="AG42" s="327" t="s">
        <v>6671</v>
      </c>
      <c r="AH42" s="47">
        <f t="shared" si="1"/>
        <v>25</v>
      </c>
      <c r="AI42" s="7"/>
      <c r="AJ42" s="7"/>
      <c r="AK42" s="7"/>
      <c r="AL42" s="7"/>
    </row>
    <row r="43" spans="1:38" ht="56.25" customHeight="1">
      <c r="A43" s="378">
        <v>6042</v>
      </c>
      <c r="B43" s="61" t="s">
        <v>198</v>
      </c>
      <c r="C43" s="47" t="s">
        <v>2244</v>
      </c>
      <c r="D43" s="65" t="s">
        <v>6668</v>
      </c>
      <c r="E43" s="47" t="s">
        <v>176</v>
      </c>
      <c r="F43" s="7" t="s">
        <v>6669</v>
      </c>
      <c r="G43" s="7" t="s">
        <v>6536</v>
      </c>
      <c r="H43" s="7" t="s">
        <v>6553</v>
      </c>
      <c r="I43" s="7" t="s">
        <v>6501</v>
      </c>
      <c r="J43" s="7" t="s">
        <v>6670</v>
      </c>
      <c r="K43" s="7" t="s">
        <v>6671</v>
      </c>
      <c r="M43" s="7" t="s">
        <v>6672</v>
      </c>
      <c r="N43" s="47" t="s">
        <v>786</v>
      </c>
      <c r="O43" s="47" t="s">
        <v>5</v>
      </c>
      <c r="P43" s="192"/>
      <c r="Q43" s="541" t="s">
        <v>6673</v>
      </c>
      <c r="R43" s="542">
        <v>34.016007000000002</v>
      </c>
      <c r="S43" s="533">
        <v>-81.017064000000005</v>
      </c>
      <c r="T43" s="173">
        <v>53</v>
      </c>
      <c r="U43" s="123"/>
      <c r="W43" s="47" t="s">
        <v>6671</v>
      </c>
      <c r="X43" s="47" t="s">
        <v>6668</v>
      </c>
      <c r="Y43" s="7" t="s">
        <v>187</v>
      </c>
      <c r="Z43" s="47" t="s">
        <v>188</v>
      </c>
      <c r="AA43" s="47" t="s">
        <v>5</v>
      </c>
      <c r="AB43" s="47" t="s">
        <v>562</v>
      </c>
      <c r="AC43" s="59">
        <v>45131</v>
      </c>
      <c r="AD43" s="7"/>
      <c r="AE43" s="7"/>
      <c r="AF43" s="7" t="s">
        <v>6674</v>
      </c>
      <c r="AG43" s="327" t="s">
        <v>6671</v>
      </c>
      <c r="AH43" s="47">
        <f t="shared" si="1"/>
        <v>25</v>
      </c>
      <c r="AI43" s="7"/>
      <c r="AJ43" s="7"/>
      <c r="AK43" s="7"/>
      <c r="AL43" s="7"/>
    </row>
    <row r="44" spans="1:38" ht="72.75" customHeight="1">
      <c r="A44" s="378">
        <v>6043</v>
      </c>
      <c r="B44" s="61" t="s">
        <v>198</v>
      </c>
      <c r="C44" s="47" t="s">
        <v>2244</v>
      </c>
      <c r="D44" s="65" t="s">
        <v>1641</v>
      </c>
      <c r="E44" s="47" t="s">
        <v>176</v>
      </c>
      <c r="F44" s="7" t="s">
        <v>8197</v>
      </c>
      <c r="G44" s="7" t="s">
        <v>6526</v>
      </c>
      <c r="H44" s="7" t="s">
        <v>6500</v>
      </c>
      <c r="I44" s="7" t="s">
        <v>8238</v>
      </c>
      <c r="J44" s="7" t="s">
        <v>6978</v>
      </c>
      <c r="K44" s="327" t="s">
        <v>8198</v>
      </c>
      <c r="L44" s="7" t="s">
        <v>8199</v>
      </c>
      <c r="M44" s="7" t="s">
        <v>8200</v>
      </c>
      <c r="N44" s="47" t="s">
        <v>786</v>
      </c>
      <c r="O44" s="47" t="s">
        <v>5</v>
      </c>
      <c r="P44" s="192">
        <v>29696</v>
      </c>
      <c r="Q44" s="193"/>
      <c r="R44" s="420">
        <v>34.730730000000001</v>
      </c>
      <c r="S44" s="420">
        <f>-83.00575</f>
        <v>-83.005750000000006</v>
      </c>
      <c r="T44" s="173"/>
      <c r="U44" s="123"/>
      <c r="Y44" s="7"/>
      <c r="Z44" s="47"/>
      <c r="AA44" s="47"/>
      <c r="AB44" s="173" t="s">
        <v>7853</v>
      </c>
      <c r="AC44" s="59">
        <v>45560</v>
      </c>
      <c r="AD44" s="7"/>
      <c r="AE44" s="7"/>
      <c r="AF44" s="7" t="s">
        <v>8235</v>
      </c>
      <c r="AG44" s="327" t="s">
        <v>8201</v>
      </c>
      <c r="AH44" s="47">
        <f t="shared" si="1"/>
        <v>29</v>
      </c>
      <c r="AI44" s="7"/>
      <c r="AJ44" s="7"/>
      <c r="AK44" s="7"/>
      <c r="AL44" s="7"/>
    </row>
    <row r="45" spans="1:38" ht="56.25" customHeight="1">
      <c r="A45" s="378">
        <v>6044</v>
      </c>
      <c r="B45" s="47" t="s">
        <v>174</v>
      </c>
      <c r="C45" s="47" t="s">
        <v>2244</v>
      </c>
      <c r="D45" s="65" t="s">
        <v>6715</v>
      </c>
      <c r="E45" s="47" t="s">
        <v>164</v>
      </c>
      <c r="F45" s="7" t="s">
        <v>6727</v>
      </c>
      <c r="G45" s="7" t="s">
        <v>6717</v>
      </c>
      <c r="H45" s="7" t="s">
        <v>6620</v>
      </c>
      <c r="I45" s="7" t="s">
        <v>6501</v>
      </c>
      <c r="J45" s="7" t="s">
        <v>6718</v>
      </c>
      <c r="K45" s="7" t="s">
        <v>6728</v>
      </c>
      <c r="L45" s="7" t="s">
        <v>6729</v>
      </c>
      <c r="M45" s="7" t="s">
        <v>3804</v>
      </c>
      <c r="N45" s="47" t="s">
        <v>1300</v>
      </c>
      <c r="O45" s="47" t="s">
        <v>5</v>
      </c>
      <c r="P45" s="192">
        <v>18103</v>
      </c>
      <c r="Q45" s="193" t="s">
        <v>6730</v>
      </c>
      <c r="R45" s="533">
        <v>40.567842729519597</v>
      </c>
      <c r="S45" s="533">
        <v>-75.479137301635703</v>
      </c>
      <c r="T45" s="173"/>
      <c r="U45" s="123">
        <v>5000</v>
      </c>
      <c r="V45" s="7" t="s">
        <v>758</v>
      </c>
      <c r="W45" s="47" t="s">
        <v>6722</v>
      </c>
      <c r="X45" s="47" t="s">
        <v>6723</v>
      </c>
      <c r="Y45" s="7" t="s">
        <v>2387</v>
      </c>
      <c r="Z45" s="47" t="s">
        <v>1300</v>
      </c>
      <c r="AA45" s="47" t="s">
        <v>5</v>
      </c>
      <c r="AB45" s="47" t="s">
        <v>172</v>
      </c>
      <c r="AC45" s="59">
        <v>44766</v>
      </c>
      <c r="AD45" s="7" t="s">
        <v>6731</v>
      </c>
      <c r="AE45" s="47" t="s">
        <v>6725</v>
      </c>
      <c r="AF45" s="7" t="s">
        <v>6726</v>
      </c>
      <c r="AG45" s="7"/>
      <c r="AH45" s="47">
        <f t="shared" si="1"/>
        <v>11</v>
      </c>
      <c r="AI45" s="7"/>
      <c r="AJ45" s="7"/>
      <c r="AK45" s="7"/>
      <c r="AL45" s="7"/>
    </row>
    <row r="46" spans="1:38" ht="72.5">
      <c r="A46" s="378">
        <v>6045</v>
      </c>
      <c r="B46" s="47" t="s">
        <v>174</v>
      </c>
      <c r="C46" s="47" t="s">
        <v>2244</v>
      </c>
      <c r="D46" s="65" t="s">
        <v>6715</v>
      </c>
      <c r="E46" s="47" t="s">
        <v>164</v>
      </c>
      <c r="F46" s="47" t="s">
        <v>6716</v>
      </c>
      <c r="G46" s="7" t="s">
        <v>6717</v>
      </c>
      <c r="H46" s="7" t="s">
        <v>6620</v>
      </c>
      <c r="I46" s="7" t="s">
        <v>6501</v>
      </c>
      <c r="J46" s="7" t="s">
        <v>6718</v>
      </c>
      <c r="K46" s="7" t="s">
        <v>6719</v>
      </c>
      <c r="L46" s="47" t="s">
        <v>6720</v>
      </c>
      <c r="M46" s="7" t="s">
        <v>6716</v>
      </c>
      <c r="N46" s="47" t="s">
        <v>1418</v>
      </c>
      <c r="O46" s="47" t="s">
        <v>5</v>
      </c>
      <c r="P46" s="192">
        <v>32904</v>
      </c>
      <c r="Q46" s="193" t="s">
        <v>6721</v>
      </c>
      <c r="R46" s="533">
        <v>28.094520276356501</v>
      </c>
      <c r="S46" s="533">
        <v>-80.698126073097498</v>
      </c>
      <c r="T46" s="544"/>
      <c r="U46" s="123">
        <v>15</v>
      </c>
      <c r="V46" s="7" t="s">
        <v>758</v>
      </c>
      <c r="W46" s="47" t="s">
        <v>6722</v>
      </c>
      <c r="X46" s="47" t="s">
        <v>6723</v>
      </c>
      <c r="Y46" s="47" t="s">
        <v>2387</v>
      </c>
      <c r="Z46" s="47" t="s">
        <v>1300</v>
      </c>
      <c r="AA46" s="47" t="s">
        <v>5</v>
      </c>
      <c r="AB46" s="47" t="s">
        <v>312</v>
      </c>
      <c r="AC46" s="59">
        <v>45400</v>
      </c>
      <c r="AD46" s="7" t="s">
        <v>6724</v>
      </c>
      <c r="AE46" s="47" t="s">
        <v>6725</v>
      </c>
      <c r="AF46" s="7" t="s">
        <v>6726</v>
      </c>
      <c r="AG46" s="7"/>
      <c r="AH46" s="47">
        <f t="shared" si="1"/>
        <v>11</v>
      </c>
      <c r="AI46" s="7"/>
      <c r="AJ46" s="7"/>
      <c r="AK46" s="7"/>
      <c r="AL46" s="7"/>
    </row>
    <row r="47" spans="1:38" ht="58">
      <c r="A47" s="378">
        <v>6046</v>
      </c>
      <c r="B47" s="61" t="s">
        <v>161</v>
      </c>
      <c r="C47" s="47" t="s">
        <v>2244</v>
      </c>
      <c r="D47" t="s">
        <v>6732</v>
      </c>
      <c r="E47" s="47" t="s">
        <v>176</v>
      </c>
      <c r="F47" t="s">
        <v>6733</v>
      </c>
      <c r="G47" s="7" t="s">
        <v>6526</v>
      </c>
      <c r="H47" s="7" t="s">
        <v>6553</v>
      </c>
      <c r="I47" s="7" t="s">
        <v>6537</v>
      </c>
      <c r="J47" s="7" t="s">
        <v>6734</v>
      </c>
      <c r="K47" s="7" t="s">
        <v>6735</v>
      </c>
      <c r="L47" t="s">
        <v>6736</v>
      </c>
      <c r="M47" t="s">
        <v>6737</v>
      </c>
      <c r="N47" s="47" t="s">
        <v>1300</v>
      </c>
      <c r="O47" s="47" t="s">
        <v>5</v>
      </c>
      <c r="P47" t="s">
        <v>6738</v>
      </c>
      <c r="Q47" t="s">
        <v>6739</v>
      </c>
      <c r="R47" s="420">
        <v>40.733310687596102</v>
      </c>
      <c r="S47" s="533">
        <v>-78.492432415745299</v>
      </c>
      <c r="T47" s="812">
        <v>20</v>
      </c>
      <c r="U47">
        <v>20000</v>
      </c>
      <c r="V47" s="7" t="s">
        <v>758</v>
      </c>
      <c r="W47" s="7" t="s">
        <v>6740</v>
      </c>
      <c r="X47" t="s">
        <v>6732</v>
      </c>
      <c r="Y47" t="s">
        <v>6737</v>
      </c>
      <c r="Z47" s="47" t="s">
        <v>1300</v>
      </c>
      <c r="AA47" s="47" t="s">
        <v>5</v>
      </c>
      <c r="AB47" s="47" t="s">
        <v>312</v>
      </c>
      <c r="AC47" s="59">
        <v>45412</v>
      </c>
      <c r="AD47" s="7" t="s">
        <v>313</v>
      </c>
      <c r="AE47" s="7"/>
      <c r="AF47" s="1" t="s">
        <v>6741</v>
      </c>
      <c r="AG47" s="7" t="s">
        <v>6742</v>
      </c>
      <c r="AH47" s="47">
        <f t="shared" si="1"/>
        <v>21</v>
      </c>
      <c r="AI47" t="s">
        <v>6743</v>
      </c>
      <c r="AJ47" t="s">
        <v>6744</v>
      </c>
      <c r="AK47" s="800" t="s">
        <v>6745</v>
      </c>
      <c r="AL47" s="7"/>
    </row>
    <row r="48" spans="1:38" ht="89.25" customHeight="1">
      <c r="A48" s="378">
        <v>6047</v>
      </c>
      <c r="B48" s="61" t="s">
        <v>174</v>
      </c>
      <c r="C48" s="47" t="s">
        <v>2244</v>
      </c>
      <c r="D48" s="65" t="s">
        <v>7741</v>
      </c>
      <c r="E48" s="47" t="s">
        <v>176</v>
      </c>
      <c r="F48" s="471" t="s">
        <v>7737</v>
      </c>
      <c r="G48" s="7" t="s">
        <v>8089</v>
      </c>
      <c r="H48" s="7" t="s">
        <v>6527</v>
      </c>
      <c r="I48" s="7" t="s">
        <v>7739</v>
      </c>
      <c r="J48" s="7" t="s">
        <v>7286</v>
      </c>
      <c r="K48" s="545" t="s">
        <v>7738</v>
      </c>
      <c r="L48" s="7" t="s">
        <v>4591</v>
      </c>
      <c r="M48" s="7" t="s">
        <v>4592</v>
      </c>
      <c r="N48" s="47" t="s">
        <v>3657</v>
      </c>
      <c r="O48" s="47" t="s">
        <v>5</v>
      </c>
      <c r="P48" s="118">
        <v>73105</v>
      </c>
      <c r="Q48" s="193" t="s">
        <v>4593</v>
      </c>
      <c r="R48" s="47">
        <v>35.376930000000002</v>
      </c>
      <c r="S48" s="47">
        <v>-97.542720000000003</v>
      </c>
      <c r="T48" s="47">
        <v>62</v>
      </c>
      <c r="U48" s="547"/>
      <c r="W48" s="548" t="s">
        <v>7740</v>
      </c>
      <c r="X48" s="7" t="s">
        <v>7104</v>
      </c>
      <c r="Y48" s="492" t="s">
        <v>3040</v>
      </c>
      <c r="Z48" s="47" t="s">
        <v>842</v>
      </c>
      <c r="AA48" s="47" t="s">
        <v>5</v>
      </c>
      <c r="AB48" s="546" t="s">
        <v>7742</v>
      </c>
      <c r="AC48" s="59">
        <v>45527</v>
      </c>
      <c r="AD48" s="7" t="s">
        <v>7743</v>
      </c>
      <c r="AE48" s="7"/>
      <c r="AF48" s="7" t="s">
        <v>8090</v>
      </c>
      <c r="AG48" s="7"/>
      <c r="AH48" s="47">
        <f t="shared" si="1"/>
        <v>30</v>
      </c>
      <c r="AI48" s="7"/>
      <c r="AJ48" s="7"/>
      <c r="AK48" s="7"/>
      <c r="AL48" s="7"/>
    </row>
    <row r="49" spans="1:38" ht="99" customHeight="1">
      <c r="A49" s="1563">
        <v>6048</v>
      </c>
      <c r="B49" s="1058" t="s">
        <v>161</v>
      </c>
      <c r="C49" s="1016" t="s">
        <v>11215</v>
      </c>
      <c r="D49" s="1058" t="s">
        <v>6746</v>
      </c>
      <c r="E49" s="1016" t="s">
        <v>176</v>
      </c>
      <c r="F49" s="1058" t="s">
        <v>11216</v>
      </c>
      <c r="G49" s="1026" t="s">
        <v>11217</v>
      </c>
      <c r="H49" s="1018" t="s">
        <v>6553</v>
      </c>
      <c r="I49" s="1018" t="s">
        <v>6501</v>
      </c>
      <c r="J49" s="1026" t="s">
        <v>11218</v>
      </c>
      <c r="K49" s="1018" t="s">
        <v>6748</v>
      </c>
      <c r="L49" s="1058" t="s">
        <v>6749</v>
      </c>
      <c r="M49" s="1018" t="s">
        <v>6750</v>
      </c>
      <c r="N49" s="1058" t="s">
        <v>808</v>
      </c>
      <c r="O49" s="1016" t="s">
        <v>5</v>
      </c>
      <c r="P49" s="1154">
        <v>12037</v>
      </c>
      <c r="Q49" s="1154" t="s">
        <v>6751</v>
      </c>
      <c r="R49" s="1021">
        <v>42.362851496616798</v>
      </c>
      <c r="S49" s="1021">
        <v>-73.593980630681102</v>
      </c>
      <c r="T49" s="1022">
        <v>3</v>
      </c>
      <c r="U49" s="1023"/>
      <c r="V49" s="1018"/>
      <c r="W49" s="1018" t="s">
        <v>6748</v>
      </c>
      <c r="X49" s="1058" t="s">
        <v>6746</v>
      </c>
      <c r="Y49" s="1058" t="s">
        <v>6750</v>
      </c>
      <c r="Z49" s="1016" t="s">
        <v>808</v>
      </c>
      <c r="AA49" s="1016" t="s">
        <v>5</v>
      </c>
      <c r="AB49" s="1016" t="s">
        <v>9201</v>
      </c>
      <c r="AC49" s="1025" t="s">
        <v>11219</v>
      </c>
      <c r="AD49" s="1018" t="s">
        <v>11220</v>
      </c>
      <c r="AE49" s="1018"/>
      <c r="AF49" s="1026" t="s">
        <v>11221</v>
      </c>
      <c r="AG49" s="1018"/>
      <c r="AH49" s="1016">
        <f t="shared" si="1"/>
        <v>18</v>
      </c>
      <c r="AI49" s="1058" t="s">
        <v>6747</v>
      </c>
      <c r="AJ49" s="1058" t="s">
        <v>6752</v>
      </c>
      <c r="AK49" s="1154" t="s">
        <v>6751</v>
      </c>
      <c r="AL49" s="7"/>
    </row>
    <row r="50" spans="1:38" ht="73" customHeight="1">
      <c r="A50" s="378">
        <v>6049</v>
      </c>
      <c r="B50" s="61" t="s">
        <v>174</v>
      </c>
      <c r="C50" s="47" t="s">
        <v>2244</v>
      </c>
      <c r="D50" s="65" t="s">
        <v>7193</v>
      </c>
      <c r="E50" s="47" t="s">
        <v>176</v>
      </c>
      <c r="F50" s="65" t="s">
        <v>7193</v>
      </c>
      <c r="G50" s="7" t="s">
        <v>7804</v>
      </c>
      <c r="H50" s="7" t="s">
        <v>6500</v>
      </c>
      <c r="I50" s="7" t="s">
        <v>6501</v>
      </c>
      <c r="J50" s="7" t="s">
        <v>6537</v>
      </c>
      <c r="K50" s="7" t="s">
        <v>7194</v>
      </c>
      <c r="L50" s="7" t="s">
        <v>7195</v>
      </c>
      <c r="M50" s="7" t="s">
        <v>7196</v>
      </c>
      <c r="N50" s="47" t="s">
        <v>170</v>
      </c>
      <c r="O50" s="47" t="s">
        <v>5</v>
      </c>
      <c r="P50" s="192">
        <v>91746</v>
      </c>
      <c r="Q50" s="193" t="s">
        <v>7197</v>
      </c>
      <c r="R50" s="533">
        <v>34.0596365324948</v>
      </c>
      <c r="S50" s="533">
        <v>-118.003140942329</v>
      </c>
      <c r="T50" s="173">
        <v>10</v>
      </c>
      <c r="U50" s="123"/>
      <c r="W50" s="7" t="s">
        <v>7194</v>
      </c>
      <c r="X50" s="65" t="s">
        <v>7193</v>
      </c>
      <c r="Y50" s="7" t="s">
        <v>7196</v>
      </c>
      <c r="Z50" s="47" t="s">
        <v>170</v>
      </c>
      <c r="AA50" s="47" t="s">
        <v>5</v>
      </c>
      <c r="AB50" s="173" t="s">
        <v>312</v>
      </c>
      <c r="AC50" s="59">
        <v>45476</v>
      </c>
      <c r="AD50" s="7" t="s">
        <v>7194</v>
      </c>
      <c r="AE50" s="7"/>
      <c r="AF50" s="7" t="s">
        <v>8091</v>
      </c>
      <c r="AG50" s="7"/>
      <c r="AH50" s="47">
        <f t="shared" si="1"/>
        <v>24</v>
      </c>
      <c r="AI50" s="7"/>
      <c r="AJ50" s="7"/>
      <c r="AK50" s="7"/>
      <c r="AL50" s="7"/>
    </row>
    <row r="51" spans="1:38" ht="75" customHeight="1">
      <c r="A51" s="378">
        <v>6050</v>
      </c>
      <c r="B51" s="47" t="s">
        <v>174</v>
      </c>
      <c r="C51" s="47" t="s">
        <v>2244</v>
      </c>
      <c r="D51" s="65" t="s">
        <v>7958</v>
      </c>
      <c r="E51" s="47" t="s">
        <v>164</v>
      </c>
      <c r="F51" s="65" t="s">
        <v>7958</v>
      </c>
      <c r="G51" s="65" t="s">
        <v>7960</v>
      </c>
      <c r="H51" s="534" t="s">
        <v>6500</v>
      </c>
      <c r="I51" s="535" t="s">
        <v>7959</v>
      </c>
      <c r="J51" s="18" t="s">
        <v>8108</v>
      </c>
      <c r="K51" s="496" t="s">
        <v>7961</v>
      </c>
      <c r="L51" s="65" t="s">
        <v>7962</v>
      </c>
      <c r="M51" s="65" t="s">
        <v>7963</v>
      </c>
      <c r="N51" s="58" t="s">
        <v>170</v>
      </c>
      <c r="O51" s="58" t="s">
        <v>5</v>
      </c>
      <c r="P51" s="58">
        <v>95742</v>
      </c>
      <c r="Q51" s="47" t="s">
        <v>7964</v>
      </c>
      <c r="R51" s="89">
        <v>38.568390000000001</v>
      </c>
      <c r="S51" s="89">
        <v>-121.2556</v>
      </c>
      <c r="T51" s="93"/>
      <c r="U51" s="394"/>
      <c r="V51" s="6"/>
      <c r="W51" s="495" t="s">
        <v>7961</v>
      </c>
      <c r="X51" s="65" t="s">
        <v>7958</v>
      </c>
      <c r="Y51" s="68" t="s">
        <v>7963</v>
      </c>
      <c r="Z51" s="58" t="s">
        <v>170</v>
      </c>
      <c r="AA51" s="58" t="s">
        <v>5</v>
      </c>
      <c r="AB51" s="90" t="s">
        <v>7984</v>
      </c>
      <c r="AC51" s="59" t="s">
        <v>7985</v>
      </c>
      <c r="AD51" s="65"/>
      <c r="AE51" s="6"/>
      <c r="AF51" s="65" t="s">
        <v>7965</v>
      </c>
      <c r="AG51" s="18" t="s">
        <v>7966</v>
      </c>
      <c r="AH51" s="47">
        <f t="shared" si="1"/>
        <v>24</v>
      </c>
      <c r="AI51" s="3"/>
      <c r="AJ51" s="4"/>
      <c r="AK51" s="7"/>
      <c r="AL51" s="7"/>
    </row>
    <row r="52" spans="1:38" ht="60" customHeight="1">
      <c r="A52" s="378">
        <v>6051</v>
      </c>
      <c r="B52" s="61" t="s">
        <v>198</v>
      </c>
      <c r="C52" s="47" t="s">
        <v>2244</v>
      </c>
      <c r="D52" s="65" t="s">
        <v>4231</v>
      </c>
      <c r="E52" s="47" t="s">
        <v>176</v>
      </c>
      <c r="F52" s="7" t="s">
        <v>6753</v>
      </c>
      <c r="G52" s="7" t="s">
        <v>6638</v>
      </c>
      <c r="H52" s="7" t="s">
        <v>6639</v>
      </c>
      <c r="I52" s="7" t="s">
        <v>6501</v>
      </c>
      <c r="J52" s="7" t="s">
        <v>6537</v>
      </c>
      <c r="K52" s="252" t="s">
        <v>6754</v>
      </c>
      <c r="L52" s="7" t="s">
        <v>6755</v>
      </c>
      <c r="M52" s="7" t="s">
        <v>6753</v>
      </c>
      <c r="N52" s="47" t="s">
        <v>1045</v>
      </c>
      <c r="O52" s="47" t="s">
        <v>5</v>
      </c>
      <c r="P52" s="192">
        <v>85122</v>
      </c>
      <c r="Q52" s="193"/>
      <c r="R52" s="549">
        <v>32.881892999999998</v>
      </c>
      <c r="S52" s="549">
        <v>-111.768036</v>
      </c>
      <c r="T52" s="173">
        <v>80</v>
      </c>
      <c r="U52" s="123">
        <v>9100</v>
      </c>
      <c r="V52" s="7" t="s">
        <v>758</v>
      </c>
      <c r="W52" s="252" t="s">
        <v>6754</v>
      </c>
      <c r="X52" s="250" t="s">
        <v>4231</v>
      </c>
      <c r="Y52" s="250" t="s">
        <v>754</v>
      </c>
      <c r="Z52" s="250" t="s">
        <v>755</v>
      </c>
      <c r="AA52" s="250" t="s">
        <v>5</v>
      </c>
      <c r="AB52" s="47" t="s">
        <v>172</v>
      </c>
      <c r="AC52" s="59">
        <v>45294</v>
      </c>
      <c r="AD52" s="7" t="s">
        <v>6756</v>
      </c>
      <c r="AE52" s="7" t="s">
        <v>6757</v>
      </c>
      <c r="AF52" s="7" t="s">
        <v>6758</v>
      </c>
      <c r="AG52" s="7"/>
      <c r="AH52" s="47">
        <f t="shared" si="1"/>
        <v>30</v>
      </c>
      <c r="AI52" s="7"/>
      <c r="AJ52" s="7"/>
      <c r="AK52" s="7"/>
      <c r="AL52" s="7"/>
    </row>
    <row r="53" spans="1:38" ht="77.25" customHeight="1">
      <c r="A53" s="378">
        <v>6052</v>
      </c>
      <c r="B53" s="47" t="s">
        <v>161</v>
      </c>
      <c r="C53" s="47" t="s">
        <v>2244</v>
      </c>
      <c r="D53" s="65" t="s">
        <v>1013</v>
      </c>
      <c r="E53" s="47" t="s">
        <v>176</v>
      </c>
      <c r="F53" s="68" t="s">
        <v>6759</v>
      </c>
      <c r="G53" s="7" t="s">
        <v>6536</v>
      </c>
      <c r="H53" s="7" t="s">
        <v>6620</v>
      </c>
      <c r="I53" s="7" t="s">
        <v>6537</v>
      </c>
      <c r="J53" s="7" t="s">
        <v>6565</v>
      </c>
      <c r="K53" s="65" t="s">
        <v>6760</v>
      </c>
      <c r="L53" s="65" t="s">
        <v>1017</v>
      </c>
      <c r="M53" s="65" t="s">
        <v>1018</v>
      </c>
      <c r="N53" s="58" t="s">
        <v>504</v>
      </c>
      <c r="O53" s="58" t="s">
        <v>6</v>
      </c>
      <c r="P53" s="196" t="s">
        <v>1019</v>
      </c>
      <c r="Q53" s="193" t="s">
        <v>1020</v>
      </c>
      <c r="R53" s="533">
        <v>47.403399999999998</v>
      </c>
      <c r="S53" s="533">
        <v>-79.622249999999994</v>
      </c>
      <c r="T53" s="190">
        <v>40</v>
      </c>
      <c r="U53" s="197">
        <v>2500</v>
      </c>
      <c r="V53" s="65" t="s">
        <v>6761</v>
      </c>
      <c r="W53" s="68" t="s">
        <v>6760</v>
      </c>
      <c r="X53" s="68" t="s">
        <v>1013</v>
      </c>
      <c r="Y53" s="68" t="s">
        <v>217</v>
      </c>
      <c r="Z53" s="58" t="s">
        <v>214</v>
      </c>
      <c r="AA53" s="58" t="s">
        <v>6</v>
      </c>
      <c r="AB53" s="58" t="s">
        <v>8379</v>
      </c>
      <c r="AC53" s="59" t="s">
        <v>11202</v>
      </c>
      <c r="AD53" s="65" t="s">
        <v>6762</v>
      </c>
      <c r="AE53" s="65" t="s">
        <v>11203</v>
      </c>
      <c r="AF53" s="7" t="s">
        <v>6763</v>
      </c>
      <c r="AG53" s="7"/>
      <c r="AH53" s="47">
        <f t="shared" si="1"/>
        <v>18</v>
      </c>
      <c r="AI53" s="7"/>
      <c r="AJ53" s="7"/>
      <c r="AK53" s="7"/>
      <c r="AL53" s="7"/>
    </row>
    <row r="54" spans="1:38" ht="82" customHeight="1">
      <c r="A54" s="378">
        <v>6053</v>
      </c>
      <c r="B54" s="61" t="s">
        <v>174</v>
      </c>
      <c r="C54" s="47" t="s">
        <v>2244</v>
      </c>
      <c r="D54" s="65" t="s">
        <v>7198</v>
      </c>
      <c r="E54" s="47" t="s">
        <v>176</v>
      </c>
      <c r="F54" s="7" t="s">
        <v>7198</v>
      </c>
      <c r="G54" s="7" t="s">
        <v>7804</v>
      </c>
      <c r="H54" s="7" t="s">
        <v>6500</v>
      </c>
      <c r="I54" s="7" t="s">
        <v>8092</v>
      </c>
      <c r="J54" s="7" t="s">
        <v>7805</v>
      </c>
      <c r="K54" s="7" t="s">
        <v>7199</v>
      </c>
      <c r="L54" s="7" t="s">
        <v>7200</v>
      </c>
      <c r="M54" s="7" t="s">
        <v>4782</v>
      </c>
      <c r="N54" s="47" t="s">
        <v>878</v>
      </c>
      <c r="O54" s="47" t="s">
        <v>5</v>
      </c>
      <c r="P54" s="47">
        <v>40508</v>
      </c>
      <c r="Q54" s="193" t="s">
        <v>7201</v>
      </c>
      <c r="R54" s="533">
        <v>38.055309325583202</v>
      </c>
      <c r="S54" s="533">
        <v>-84.504025003967698</v>
      </c>
      <c r="T54" s="173">
        <v>50</v>
      </c>
      <c r="U54" s="123"/>
      <c r="W54" s="7" t="s">
        <v>7199</v>
      </c>
      <c r="X54" s="65" t="s">
        <v>7198</v>
      </c>
      <c r="Y54" s="7" t="s">
        <v>4782</v>
      </c>
      <c r="Z54" s="47" t="s">
        <v>878</v>
      </c>
      <c r="AA54" s="47" t="s">
        <v>5</v>
      </c>
      <c r="AB54" s="173" t="s">
        <v>7759</v>
      </c>
      <c r="AC54" s="59" t="s">
        <v>7806</v>
      </c>
      <c r="AD54" s="425"/>
      <c r="AE54" s="1"/>
      <c r="AF54" s="7" t="s">
        <v>7202</v>
      </c>
      <c r="AG54" s="7"/>
      <c r="AH54" s="47">
        <f t="shared" si="1"/>
        <v>31</v>
      </c>
      <c r="AI54" s="7"/>
      <c r="AJ54" s="7"/>
      <c r="AK54" s="7"/>
      <c r="AL54" s="7"/>
    </row>
    <row r="55" spans="1:38" ht="101.5">
      <c r="A55" s="378">
        <v>6054</v>
      </c>
      <c r="B55" s="61" t="s">
        <v>174</v>
      </c>
      <c r="C55" s="47" t="s">
        <v>2244</v>
      </c>
      <c r="D55" s="65" t="s">
        <v>2572</v>
      </c>
      <c r="E55" s="47" t="s">
        <v>164</v>
      </c>
      <c r="F55" s="7" t="s">
        <v>2572</v>
      </c>
      <c r="G55" s="7" t="s">
        <v>6584</v>
      </c>
      <c r="H55" s="7" t="s">
        <v>6553</v>
      </c>
      <c r="I55" s="7" t="s">
        <v>6501</v>
      </c>
      <c r="J55" s="7" t="s">
        <v>6599</v>
      </c>
      <c r="K55" s="7" t="s">
        <v>6764</v>
      </c>
      <c r="L55" s="7" t="s">
        <v>2574</v>
      </c>
      <c r="M55" s="7" t="s">
        <v>2578</v>
      </c>
      <c r="N55" s="47" t="s">
        <v>170</v>
      </c>
      <c r="O55" s="47" t="s">
        <v>5</v>
      </c>
      <c r="P55" s="47" t="s">
        <v>2576</v>
      </c>
      <c r="Q55" s="47" t="s">
        <v>2577</v>
      </c>
      <c r="R55" s="515">
        <v>37.47</v>
      </c>
      <c r="S55" s="420">
        <v>-122.19</v>
      </c>
      <c r="T55" s="173">
        <v>24</v>
      </c>
      <c r="U55" s="123" t="s">
        <v>1587</v>
      </c>
      <c r="V55" s="7" t="s">
        <v>1587</v>
      </c>
      <c r="W55" s="7" t="s">
        <v>6764</v>
      </c>
      <c r="X55" s="7" t="s">
        <v>6765</v>
      </c>
      <c r="Y55" s="7" t="s">
        <v>2578</v>
      </c>
      <c r="Z55" s="47" t="s">
        <v>170</v>
      </c>
      <c r="AA55" s="47" t="s">
        <v>5</v>
      </c>
      <c r="AB55" s="47" t="s">
        <v>172</v>
      </c>
      <c r="AC55" s="59">
        <v>44892</v>
      </c>
      <c r="AD55" s="7" t="s">
        <v>2579</v>
      </c>
      <c r="AE55" s="7" t="s">
        <v>2581</v>
      </c>
      <c r="AF55" s="7" t="s">
        <v>6766</v>
      </c>
      <c r="AG55" s="7"/>
      <c r="AH55" s="47">
        <f t="shared" si="1"/>
        <v>24</v>
      </c>
      <c r="AI55" s="7"/>
      <c r="AJ55" s="7"/>
      <c r="AK55" s="7"/>
      <c r="AL55" s="7"/>
    </row>
    <row r="56" spans="1:38" ht="80.25" customHeight="1">
      <c r="A56" s="378">
        <v>6055</v>
      </c>
      <c r="B56" s="61" t="s">
        <v>174</v>
      </c>
      <c r="C56" s="47" t="s">
        <v>2244</v>
      </c>
      <c r="D56" t="s">
        <v>6767</v>
      </c>
      <c r="E56" s="47" t="s">
        <v>164</v>
      </c>
      <c r="F56" s="1" t="s">
        <v>6767</v>
      </c>
      <c r="G56" t="s">
        <v>7</v>
      </c>
      <c r="H56" s="7" t="s">
        <v>6768</v>
      </c>
      <c r="I56" t="s">
        <v>6769</v>
      </c>
      <c r="J56" s="7" t="s">
        <v>6770</v>
      </c>
      <c r="K56" s="7" t="s">
        <v>6771</v>
      </c>
      <c r="L56" t="s">
        <v>6772</v>
      </c>
      <c r="M56" s="7" t="s">
        <v>1483</v>
      </c>
      <c r="N56" s="47" t="s">
        <v>755</v>
      </c>
      <c r="O56" s="47" t="s">
        <v>5</v>
      </c>
      <c r="P56" s="800">
        <v>77041</v>
      </c>
      <c r="Q56" t="s">
        <v>6773</v>
      </c>
      <c r="R56" s="420">
        <v>29.846803932581</v>
      </c>
      <c r="S56" s="420">
        <v>-95.583216986505406</v>
      </c>
      <c r="T56" s="550"/>
      <c r="U56">
        <v>2200</v>
      </c>
      <c r="V56" s="7" t="s">
        <v>6774</v>
      </c>
      <c r="W56" s="7" t="s">
        <v>6771</v>
      </c>
      <c r="X56" t="s">
        <v>6767</v>
      </c>
      <c r="Y56" s="7" t="s">
        <v>1483</v>
      </c>
      <c r="Z56" s="47" t="s">
        <v>755</v>
      </c>
      <c r="AA56" s="47" t="s">
        <v>5</v>
      </c>
      <c r="AB56" s="47" t="s">
        <v>312</v>
      </c>
      <c r="AC56" s="59">
        <v>45412</v>
      </c>
      <c r="AD56" s="7" t="s">
        <v>6775</v>
      </c>
      <c r="AE56" s="7"/>
      <c r="AF56" s="1" t="s">
        <v>6776</v>
      </c>
      <c r="AG56" s="7"/>
      <c r="AH56" s="47">
        <f t="shared" si="1"/>
        <v>15</v>
      </c>
      <c r="AI56" t="s">
        <v>6777</v>
      </c>
      <c r="AJ56" t="s">
        <v>6778</v>
      </c>
      <c r="AK56" t="s">
        <v>6779</v>
      </c>
      <c r="AL56" s="7"/>
    </row>
    <row r="57" spans="1:38" ht="58">
      <c r="A57" s="378">
        <v>6056</v>
      </c>
      <c r="B57" s="61" t="s">
        <v>161</v>
      </c>
      <c r="C57" s="47" t="s">
        <v>2244</v>
      </c>
      <c r="D57" t="s">
        <v>6780</v>
      </c>
      <c r="E57" s="47" t="s">
        <v>176</v>
      </c>
      <c r="F57" t="s">
        <v>1488</v>
      </c>
      <c r="G57" t="s">
        <v>63</v>
      </c>
      <c r="H57" s="7" t="s">
        <v>6500</v>
      </c>
      <c r="I57" s="7" t="s">
        <v>6537</v>
      </c>
      <c r="J57" s="7" t="s">
        <v>51</v>
      </c>
      <c r="K57" s="327" t="s">
        <v>6781</v>
      </c>
      <c r="L57" t="s">
        <v>6782</v>
      </c>
      <c r="M57" s="7" t="s">
        <v>1488</v>
      </c>
      <c r="N57" s="47" t="s">
        <v>170</v>
      </c>
      <c r="O57" s="47" t="s">
        <v>5</v>
      </c>
      <c r="P57" s="800">
        <v>92037</v>
      </c>
      <c r="Q57" t="s">
        <v>6783</v>
      </c>
      <c r="R57" s="420">
        <v>32.875449971898803</v>
      </c>
      <c r="S57" s="420">
        <v>-117.240929831206</v>
      </c>
      <c r="T57" s="550">
        <v>5</v>
      </c>
      <c r="U57" s="551"/>
      <c r="W57" s="7" t="s">
        <v>6781</v>
      </c>
      <c r="X57" t="s">
        <v>6780</v>
      </c>
      <c r="Y57" s="7" t="s">
        <v>1488</v>
      </c>
      <c r="Z57" s="47" t="s">
        <v>170</v>
      </c>
      <c r="AA57" s="47" t="s">
        <v>5</v>
      </c>
      <c r="AB57" s="47" t="s">
        <v>7759</v>
      </c>
      <c r="AC57" s="59" t="s">
        <v>7813</v>
      </c>
      <c r="AD57" s="7" t="s">
        <v>313</v>
      </c>
      <c r="AE57" s="7"/>
      <c r="AF57" s="1" t="s">
        <v>6784</v>
      </c>
      <c r="AG57" s="7"/>
      <c r="AH57" s="47">
        <f t="shared" si="1"/>
        <v>24</v>
      </c>
      <c r="AI57" t="s">
        <v>6785</v>
      </c>
      <c r="AJ57" t="s">
        <v>6786</v>
      </c>
      <c r="AK57" s="800" t="s">
        <v>6787</v>
      </c>
      <c r="AL57" s="7"/>
    </row>
    <row r="58" spans="1:38" ht="72.5">
      <c r="A58" s="378">
        <v>6057</v>
      </c>
      <c r="B58" s="61" t="s">
        <v>174</v>
      </c>
      <c r="C58" s="47" t="s">
        <v>2244</v>
      </c>
      <c r="D58" s="65" t="s">
        <v>7203</v>
      </c>
      <c r="E58" s="47" t="s">
        <v>176</v>
      </c>
      <c r="F58" s="65" t="s">
        <v>7203</v>
      </c>
      <c r="G58" s="7" t="s">
        <v>7804</v>
      </c>
      <c r="H58" s="7" t="s">
        <v>6500</v>
      </c>
      <c r="I58" s="7" t="s">
        <v>6501</v>
      </c>
      <c r="J58" s="7" t="s">
        <v>7823</v>
      </c>
      <c r="K58" s="7" t="s">
        <v>7204</v>
      </c>
      <c r="L58" s="7" t="s">
        <v>7205</v>
      </c>
      <c r="M58" s="7" t="s">
        <v>7206</v>
      </c>
      <c r="N58" s="47" t="s">
        <v>842</v>
      </c>
      <c r="O58" s="47" t="s">
        <v>5</v>
      </c>
      <c r="P58" s="192">
        <v>31553</v>
      </c>
      <c r="Q58" s="193"/>
      <c r="R58" s="533">
        <v>31.2151805009632</v>
      </c>
      <c r="S58" s="533">
        <v>-81.954886146070507</v>
      </c>
      <c r="T58" s="173">
        <v>10</v>
      </c>
      <c r="U58" s="123"/>
      <c r="W58" s="7" t="s">
        <v>7204</v>
      </c>
      <c r="X58" s="65" t="s">
        <v>7203</v>
      </c>
      <c r="Y58" s="7" t="s">
        <v>7206</v>
      </c>
      <c r="Z58" s="47" t="s">
        <v>842</v>
      </c>
      <c r="AA58" s="47" t="s">
        <v>5</v>
      </c>
      <c r="AB58" s="173" t="s">
        <v>7759</v>
      </c>
      <c r="AC58" s="59">
        <v>45497</v>
      </c>
      <c r="AD58" s="425" t="s">
        <v>7204</v>
      </c>
      <c r="AE58" s="7"/>
      <c r="AF58" s="7" t="s">
        <v>7207</v>
      </c>
      <c r="AG58" s="7"/>
      <c r="AH58" s="47">
        <f t="shared" si="1"/>
        <v>29</v>
      </c>
      <c r="AI58" s="7"/>
      <c r="AJ58" s="7"/>
      <c r="AK58" s="7"/>
      <c r="AL58" s="7"/>
    </row>
    <row r="59" spans="1:38" ht="58">
      <c r="A59" s="378">
        <v>6058</v>
      </c>
      <c r="B59" s="47" t="s">
        <v>174</v>
      </c>
      <c r="C59" s="47" t="s">
        <v>2244</v>
      </c>
      <c r="D59" s="65" t="s">
        <v>6788</v>
      </c>
      <c r="E59" s="47" t="s">
        <v>176</v>
      </c>
      <c r="F59" s="7" t="s">
        <v>6788</v>
      </c>
      <c r="G59" s="7" t="s">
        <v>6619</v>
      </c>
      <c r="H59" s="7" t="s">
        <v>6628</v>
      </c>
      <c r="I59" s="7" t="s">
        <v>6501</v>
      </c>
      <c r="J59" s="7" t="s">
        <v>6607</v>
      </c>
      <c r="K59" s="7" t="s">
        <v>6789</v>
      </c>
      <c r="L59" s="7" t="s">
        <v>6790</v>
      </c>
      <c r="M59" s="7" t="s">
        <v>754</v>
      </c>
      <c r="N59" s="47" t="s">
        <v>755</v>
      </c>
      <c r="O59" s="47" t="s">
        <v>5</v>
      </c>
      <c r="P59" s="192">
        <v>75233</v>
      </c>
      <c r="Q59" s="193" t="s">
        <v>6791</v>
      </c>
      <c r="R59" s="533">
        <v>32.681824116863098</v>
      </c>
      <c r="S59" s="533">
        <v>-96.883944833465307</v>
      </c>
      <c r="T59" s="173">
        <v>12</v>
      </c>
      <c r="U59" s="123"/>
      <c r="W59" s="7" t="s">
        <v>6792</v>
      </c>
      <c r="X59" s="7" t="s">
        <v>6793</v>
      </c>
      <c r="Y59" s="7" t="s">
        <v>214</v>
      </c>
      <c r="Z59" s="47" t="s">
        <v>170</v>
      </c>
      <c r="AA59" s="47" t="s">
        <v>5</v>
      </c>
      <c r="AB59" s="47" t="s">
        <v>172</v>
      </c>
      <c r="AC59" s="59">
        <v>45135</v>
      </c>
      <c r="AD59" s="7" t="s">
        <v>6794</v>
      </c>
      <c r="AE59" s="7"/>
      <c r="AF59" s="7" t="s">
        <v>6795</v>
      </c>
      <c r="AG59" s="7"/>
      <c r="AH59" s="47">
        <f t="shared" si="1"/>
        <v>15</v>
      </c>
      <c r="AI59" s="7"/>
      <c r="AJ59" s="7"/>
      <c r="AK59" s="7"/>
      <c r="AL59" s="7"/>
    </row>
    <row r="60" spans="1:38" ht="127" customHeight="1">
      <c r="A60" s="378">
        <v>6059</v>
      </c>
      <c r="B60" s="47" t="s">
        <v>174</v>
      </c>
      <c r="C60" s="47" t="s">
        <v>2244</v>
      </c>
      <c r="D60" s="65" t="s">
        <v>317</v>
      </c>
      <c r="E60" s="47" t="s">
        <v>176</v>
      </c>
      <c r="F60" s="7" t="s">
        <v>6796</v>
      </c>
      <c r="G60" s="7" t="s">
        <v>6717</v>
      </c>
      <c r="H60" s="7" t="s">
        <v>6620</v>
      </c>
      <c r="I60" s="7" t="s">
        <v>6607</v>
      </c>
      <c r="J60" s="7" t="s">
        <v>6718</v>
      </c>
      <c r="K60" s="7" t="s">
        <v>324</v>
      </c>
      <c r="L60" s="7" t="s">
        <v>6797</v>
      </c>
      <c r="M60" s="7" t="s">
        <v>6798</v>
      </c>
      <c r="N60" s="47" t="s">
        <v>214</v>
      </c>
      <c r="O60" s="47" t="s">
        <v>6</v>
      </c>
      <c r="P60" s="192" t="s">
        <v>339</v>
      </c>
      <c r="Q60" s="193" t="s">
        <v>6799</v>
      </c>
      <c r="R60" s="533">
        <v>46.577141779133697</v>
      </c>
      <c r="S60" s="533">
        <v>-80.802447727467893</v>
      </c>
      <c r="T60" s="173">
        <v>2500</v>
      </c>
      <c r="U60" s="123">
        <v>20000</v>
      </c>
      <c r="V60" s="7" t="s">
        <v>6800</v>
      </c>
      <c r="W60" s="7" t="s">
        <v>324</v>
      </c>
      <c r="X60" s="7" t="s">
        <v>317</v>
      </c>
      <c r="Y60" s="7" t="s">
        <v>6801</v>
      </c>
      <c r="Z60" s="47" t="s">
        <v>326</v>
      </c>
      <c r="AA60" s="47" t="s">
        <v>327</v>
      </c>
      <c r="AB60" s="47" t="s">
        <v>312</v>
      </c>
      <c r="AC60" s="59">
        <v>45400</v>
      </c>
      <c r="AD60" s="7" t="s">
        <v>6802</v>
      </c>
      <c r="AE60" s="7" t="s">
        <v>6651</v>
      </c>
      <c r="AF60" s="65" t="s">
        <v>329</v>
      </c>
      <c r="AG60" s="7"/>
      <c r="AH60" s="47">
        <f t="shared" ref="AH60:AH91" si="2">IF(LEN(TRIM(AF60))=0,0,LEN(TRIM(AF60))-LEN(SUBSTITUTE(AF60," ",""))+1)</f>
        <v>30</v>
      </c>
      <c r="AI60" s="7"/>
      <c r="AJ60" s="7"/>
      <c r="AK60" s="7"/>
      <c r="AL60" s="7"/>
    </row>
    <row r="61" spans="1:38" ht="101.25" customHeight="1">
      <c r="A61" s="378">
        <v>6060</v>
      </c>
      <c r="B61" s="47" t="s">
        <v>174</v>
      </c>
      <c r="C61" s="47" t="s">
        <v>2244</v>
      </c>
      <c r="D61" s="65" t="s">
        <v>6803</v>
      </c>
      <c r="E61" s="47" t="s">
        <v>176</v>
      </c>
      <c r="F61" s="7" t="s">
        <v>6803</v>
      </c>
      <c r="G61" s="7" t="s">
        <v>6584</v>
      </c>
      <c r="H61" s="7" t="s">
        <v>6553</v>
      </c>
      <c r="I61" s="7" t="s">
        <v>6501</v>
      </c>
      <c r="J61" s="7" t="s">
        <v>6599</v>
      </c>
      <c r="K61" s="7" t="s">
        <v>6804</v>
      </c>
      <c r="L61" s="65" t="s">
        <v>2406</v>
      </c>
      <c r="M61" s="65" t="s">
        <v>1646</v>
      </c>
      <c r="N61" s="47" t="s">
        <v>436</v>
      </c>
      <c r="O61" s="47" t="s">
        <v>5</v>
      </c>
      <c r="P61" s="192">
        <v>49423</v>
      </c>
      <c r="Q61" s="193" t="s">
        <v>2407</v>
      </c>
      <c r="R61" s="533">
        <v>42.775371100138599</v>
      </c>
      <c r="S61" s="533">
        <v>-86.125653649423995</v>
      </c>
      <c r="T61" s="173">
        <v>15</v>
      </c>
      <c r="U61" s="123"/>
      <c r="W61" s="7" t="s">
        <v>6804</v>
      </c>
      <c r="X61" s="7" t="s">
        <v>6803</v>
      </c>
      <c r="Y61" s="7" t="s">
        <v>1646</v>
      </c>
      <c r="Z61" s="47" t="s">
        <v>436</v>
      </c>
      <c r="AA61" s="47" t="s">
        <v>5</v>
      </c>
      <c r="AB61" s="47" t="s">
        <v>562</v>
      </c>
      <c r="AC61" s="59">
        <v>45135</v>
      </c>
      <c r="AD61" s="7" t="s">
        <v>6805</v>
      </c>
      <c r="AE61" s="7"/>
      <c r="AF61" s="7" t="s">
        <v>6808</v>
      </c>
      <c r="AG61" s="7"/>
      <c r="AH61" s="47">
        <f t="shared" si="2"/>
        <v>22</v>
      </c>
      <c r="AI61" s="7"/>
      <c r="AJ61" s="7"/>
      <c r="AK61" s="7"/>
      <c r="AL61" s="7"/>
    </row>
    <row r="62" spans="1:38" ht="56.25" customHeight="1">
      <c r="A62" s="378">
        <v>6061</v>
      </c>
      <c r="B62" s="47" t="s">
        <v>174</v>
      </c>
      <c r="C62" s="47" t="s">
        <v>2244</v>
      </c>
      <c r="D62" s="65" t="s">
        <v>6803</v>
      </c>
      <c r="E62" s="47" t="s">
        <v>176</v>
      </c>
      <c r="F62" s="7" t="s">
        <v>6803</v>
      </c>
      <c r="G62" s="7" t="s">
        <v>6619</v>
      </c>
      <c r="H62" s="7" t="s">
        <v>6553</v>
      </c>
      <c r="I62" s="7" t="s">
        <v>6501</v>
      </c>
      <c r="J62" s="7" t="s">
        <v>6607</v>
      </c>
      <c r="K62" s="7" t="s">
        <v>6804</v>
      </c>
      <c r="L62" s="65" t="s">
        <v>2406</v>
      </c>
      <c r="M62" s="65" t="s">
        <v>1646</v>
      </c>
      <c r="N62" s="47" t="s">
        <v>436</v>
      </c>
      <c r="O62" s="47" t="s">
        <v>5</v>
      </c>
      <c r="P62" s="192">
        <v>49423</v>
      </c>
      <c r="Q62" s="193" t="s">
        <v>2407</v>
      </c>
      <c r="R62" s="533">
        <v>42.775371100138599</v>
      </c>
      <c r="S62" s="533">
        <v>-86.125653649423995</v>
      </c>
      <c r="T62" s="173">
        <v>15</v>
      </c>
      <c r="U62" s="123"/>
      <c r="W62" s="7" t="s">
        <v>6804</v>
      </c>
      <c r="X62" s="7" t="s">
        <v>6803</v>
      </c>
      <c r="Y62" s="7" t="s">
        <v>1646</v>
      </c>
      <c r="Z62" s="47" t="s">
        <v>436</v>
      </c>
      <c r="AA62" s="47" t="s">
        <v>5</v>
      </c>
      <c r="AB62" s="47" t="s">
        <v>562</v>
      </c>
      <c r="AC62" s="59">
        <v>45138</v>
      </c>
      <c r="AD62" s="7" t="s">
        <v>6805</v>
      </c>
      <c r="AE62" s="7"/>
      <c r="AF62" s="7" t="s">
        <v>6806</v>
      </c>
      <c r="AG62" s="327" t="s">
        <v>6807</v>
      </c>
      <c r="AH62" s="47">
        <f t="shared" si="2"/>
        <v>22</v>
      </c>
      <c r="AI62" s="7"/>
      <c r="AJ62" s="7"/>
      <c r="AK62" s="7"/>
      <c r="AL62" s="7"/>
    </row>
    <row r="63" spans="1:38" ht="56.25" customHeight="1">
      <c r="A63" s="378">
        <v>6062</v>
      </c>
      <c r="B63" s="47" t="s">
        <v>174</v>
      </c>
      <c r="C63" s="47" t="s">
        <v>2244</v>
      </c>
      <c r="D63" s="65" t="s">
        <v>6809</v>
      </c>
      <c r="E63" s="47" t="s">
        <v>164</v>
      </c>
      <c r="F63" s="7" t="s">
        <v>6810</v>
      </c>
      <c r="G63" s="7" t="s">
        <v>6619</v>
      </c>
      <c r="H63" s="7" t="s">
        <v>6553</v>
      </c>
      <c r="I63" s="7" t="s">
        <v>6501</v>
      </c>
      <c r="J63" s="7" t="s">
        <v>6501</v>
      </c>
      <c r="K63" s="7" t="s">
        <v>6811</v>
      </c>
      <c r="L63" s="7" t="s">
        <v>6812</v>
      </c>
      <c r="M63" s="7" t="s">
        <v>6813</v>
      </c>
      <c r="N63" s="47" t="s">
        <v>987</v>
      </c>
      <c r="O63" s="47" t="s">
        <v>5</v>
      </c>
      <c r="P63" s="192">
        <v>53933</v>
      </c>
      <c r="Q63" s="193" t="s">
        <v>6814</v>
      </c>
      <c r="R63" s="533">
        <v>43.567670442419399</v>
      </c>
      <c r="S63" s="533">
        <v>-88.905624857455905</v>
      </c>
      <c r="T63" s="173">
        <v>25</v>
      </c>
      <c r="U63" s="123"/>
      <c r="W63" s="47" t="s">
        <v>6811</v>
      </c>
      <c r="X63" s="47" t="s">
        <v>6810</v>
      </c>
      <c r="Y63" s="7" t="s">
        <v>6813</v>
      </c>
      <c r="Z63" s="47" t="s">
        <v>987</v>
      </c>
      <c r="AA63" s="47" t="s">
        <v>5</v>
      </c>
      <c r="AB63" s="47" t="s">
        <v>562</v>
      </c>
      <c r="AC63" s="59">
        <v>45138</v>
      </c>
      <c r="AD63" s="7" t="s">
        <v>6815</v>
      </c>
      <c r="AE63" s="7" t="s">
        <v>6816</v>
      </c>
      <c r="AF63" s="7" t="s">
        <v>6817</v>
      </c>
      <c r="AG63" s="7"/>
      <c r="AH63" s="47">
        <f t="shared" si="2"/>
        <v>24</v>
      </c>
      <c r="AI63" s="7"/>
      <c r="AJ63" s="7"/>
      <c r="AK63" s="7"/>
      <c r="AL63" s="7"/>
    </row>
    <row r="64" spans="1:38" ht="261">
      <c r="A64" s="378">
        <v>6063</v>
      </c>
      <c r="B64" s="1015" t="s">
        <v>174</v>
      </c>
      <c r="C64" s="1016" t="s">
        <v>2244</v>
      </c>
      <c r="D64" s="1017" t="s">
        <v>6818</v>
      </c>
      <c r="E64" s="1016" t="s">
        <v>176</v>
      </c>
      <c r="F64" s="1018" t="s">
        <v>6819</v>
      </c>
      <c r="G64" s="1018" t="s">
        <v>6526</v>
      </c>
      <c r="H64" s="1018" t="s">
        <v>6527</v>
      </c>
      <c r="I64" s="1018" t="s">
        <v>6537</v>
      </c>
      <c r="J64" s="1018" t="s">
        <v>6820</v>
      </c>
      <c r="K64" s="1018" t="s">
        <v>6821</v>
      </c>
      <c r="L64" s="1018"/>
      <c r="M64" s="1018" t="s">
        <v>6822</v>
      </c>
      <c r="N64" s="1016" t="s">
        <v>3657</v>
      </c>
      <c r="O64" s="1016" t="s">
        <v>5</v>
      </c>
      <c r="P64" s="1019">
        <v>74525</v>
      </c>
      <c r="Q64" s="1020"/>
      <c r="R64" s="1021">
        <v>34.388122106774397</v>
      </c>
      <c r="S64" s="1021">
        <v>-96.126598483683395</v>
      </c>
      <c r="T64" s="1022">
        <v>20</v>
      </c>
      <c r="U64" s="1023">
        <v>1100</v>
      </c>
      <c r="V64" s="1018" t="s">
        <v>6823</v>
      </c>
      <c r="W64" s="1024" t="s">
        <v>6821</v>
      </c>
      <c r="X64" s="1018" t="s">
        <v>6818</v>
      </c>
      <c r="Y64" s="1018" t="s">
        <v>5206</v>
      </c>
      <c r="Z64" s="1016"/>
      <c r="AA64" s="1018" t="s">
        <v>5206</v>
      </c>
      <c r="AB64" s="1022" t="s">
        <v>6574</v>
      </c>
      <c r="AC64" s="1025">
        <v>45413</v>
      </c>
      <c r="AD64" s="1026" t="s">
        <v>6824</v>
      </c>
      <c r="AE64" s="1018" t="s">
        <v>6825</v>
      </c>
      <c r="AF64" s="1027" t="s">
        <v>6826</v>
      </c>
      <c r="AG64" s="7"/>
      <c r="AH64" s="47">
        <f t="shared" si="2"/>
        <v>27</v>
      </c>
      <c r="AI64" s="7"/>
      <c r="AJ64" s="7"/>
      <c r="AK64" s="7"/>
      <c r="AL64" s="7"/>
    </row>
    <row r="65" spans="1:38" ht="101.5">
      <c r="A65" s="378">
        <v>6064</v>
      </c>
      <c r="B65" s="1015" t="s">
        <v>198</v>
      </c>
      <c r="C65" s="1016" t="s">
        <v>2244</v>
      </c>
      <c r="D65" s="1017" t="s">
        <v>9385</v>
      </c>
      <c r="E65" s="1016" t="s">
        <v>164</v>
      </c>
      <c r="F65" s="1018" t="s">
        <v>9386</v>
      </c>
      <c r="G65" s="1018" t="s">
        <v>9387</v>
      </c>
      <c r="H65" s="1018" t="s">
        <v>6500</v>
      </c>
      <c r="I65" s="1018" t="s">
        <v>7891</v>
      </c>
      <c r="J65" s="1018" t="s">
        <v>6537</v>
      </c>
      <c r="K65" s="1018" t="s">
        <v>9390</v>
      </c>
      <c r="L65" s="1018"/>
      <c r="M65" s="1018" t="s">
        <v>9391</v>
      </c>
      <c r="N65" s="1016" t="s">
        <v>188</v>
      </c>
      <c r="O65" s="1016" t="s">
        <v>5</v>
      </c>
      <c r="P65" s="1019"/>
      <c r="Q65" s="1020"/>
      <c r="R65" s="1021">
        <v>36.099899999999998</v>
      </c>
      <c r="S65" s="1021">
        <v>-80.244200000000006</v>
      </c>
      <c r="T65" s="1022"/>
      <c r="U65" s="1131">
        <v>13500</v>
      </c>
      <c r="V65" s="1018" t="s">
        <v>6761</v>
      </c>
      <c r="W65" s="1018" t="s">
        <v>9390</v>
      </c>
      <c r="X65" s="1018" t="s">
        <v>9392</v>
      </c>
      <c r="Y65" s="1018" t="s">
        <v>9393</v>
      </c>
      <c r="Z65" s="1016"/>
      <c r="AA65" s="1016" t="s">
        <v>9394</v>
      </c>
      <c r="AB65" s="1016" t="s">
        <v>9208</v>
      </c>
      <c r="AC65" s="1025">
        <v>45872</v>
      </c>
      <c r="AD65" s="1018" t="s">
        <v>9388</v>
      </c>
      <c r="AE65" s="1058" t="s">
        <v>9389</v>
      </c>
      <c r="AF65" s="1026" t="s">
        <v>10332</v>
      </c>
      <c r="AG65" s="1089"/>
      <c r="AH65" s="1016">
        <f t="shared" si="2"/>
        <v>29</v>
      </c>
      <c r="AI65" s="7"/>
      <c r="AJ65" s="7"/>
      <c r="AK65" s="7"/>
      <c r="AL65" s="7"/>
    </row>
    <row r="66" spans="1:38" ht="72.5">
      <c r="A66" s="378">
        <v>6065</v>
      </c>
      <c r="B66" s="61" t="s">
        <v>174</v>
      </c>
      <c r="C66" s="47" t="s">
        <v>2244</v>
      </c>
      <c r="D66" t="s">
        <v>6827</v>
      </c>
      <c r="E66" s="47" t="s">
        <v>176</v>
      </c>
      <c r="F66" t="s">
        <v>2929</v>
      </c>
      <c r="G66" s="1" t="s">
        <v>6584</v>
      </c>
      <c r="H66" s="7" t="s">
        <v>1131</v>
      </c>
      <c r="I66" s="7" t="s">
        <v>6501</v>
      </c>
      <c r="J66" t="s">
        <v>92</v>
      </c>
      <c r="K66" s="7" t="s">
        <v>6828</v>
      </c>
      <c r="L66" t="s">
        <v>6829</v>
      </c>
      <c r="M66" s="7" t="s">
        <v>2929</v>
      </c>
      <c r="N66" s="47" t="s">
        <v>1045</v>
      </c>
      <c r="O66" s="47" t="s">
        <v>5</v>
      </c>
      <c r="P66" s="800">
        <v>85007</v>
      </c>
      <c r="Q66" t="s">
        <v>6830</v>
      </c>
      <c r="R66" s="420">
        <v>33.4571044561063</v>
      </c>
      <c r="S66" s="420">
        <v>-112.090003653978</v>
      </c>
      <c r="T66" s="550">
        <v>10</v>
      </c>
      <c r="U66">
        <v>1.5</v>
      </c>
      <c r="V66" s="7" t="s">
        <v>1648</v>
      </c>
      <c r="W66" s="7" t="s">
        <v>6828</v>
      </c>
      <c r="X66" t="s">
        <v>6827</v>
      </c>
      <c r="Y66" t="s">
        <v>2929</v>
      </c>
      <c r="Z66" s="47" t="s">
        <v>1045</v>
      </c>
      <c r="AA66" s="47" t="s">
        <v>5</v>
      </c>
      <c r="AB66" s="47" t="s">
        <v>312</v>
      </c>
      <c r="AC66" s="59">
        <v>45412</v>
      </c>
      <c r="AD66" s="7" t="s">
        <v>313</v>
      </c>
      <c r="AE66" s="7"/>
      <c r="AF66" s="7" t="s">
        <v>8093</v>
      </c>
      <c r="AG66" s="7"/>
      <c r="AH66" s="47">
        <f t="shared" si="2"/>
        <v>26</v>
      </c>
      <c r="AI66" t="s">
        <v>6831</v>
      </c>
      <c r="AJ66" t="s">
        <v>6832</v>
      </c>
      <c r="AK66" t="s">
        <v>6833</v>
      </c>
      <c r="AL66" s="7"/>
    </row>
    <row r="67" spans="1:38" ht="96" customHeight="1">
      <c r="A67" s="378">
        <v>6066</v>
      </c>
      <c r="B67" s="47" t="s">
        <v>174</v>
      </c>
      <c r="C67" s="47" t="s">
        <v>2244</v>
      </c>
      <c r="D67" s="65" t="s">
        <v>6834</v>
      </c>
      <c r="E67" s="47" t="s">
        <v>164</v>
      </c>
      <c r="F67" s="7" t="s">
        <v>6834</v>
      </c>
      <c r="G67" s="7" t="s">
        <v>6717</v>
      </c>
      <c r="H67" s="7" t="s">
        <v>6553</v>
      </c>
      <c r="I67" s="7" t="s">
        <v>6501</v>
      </c>
      <c r="J67" s="7" t="s">
        <v>6528</v>
      </c>
      <c r="K67" t="s">
        <v>6835</v>
      </c>
      <c r="L67" s="7" t="s">
        <v>6836</v>
      </c>
      <c r="M67" s="7" t="s">
        <v>6837</v>
      </c>
      <c r="N67" s="47" t="s">
        <v>1300</v>
      </c>
      <c r="O67" s="47" t="s">
        <v>5</v>
      </c>
      <c r="P67" s="192">
        <v>16117</v>
      </c>
      <c r="Q67" s="193" t="s">
        <v>6838</v>
      </c>
      <c r="R67" s="533">
        <v>40.859399737039098</v>
      </c>
      <c r="S67" s="533">
        <v>-80.274877728835307</v>
      </c>
      <c r="T67" s="552">
        <v>64</v>
      </c>
      <c r="U67" s="123">
        <v>10000</v>
      </c>
      <c r="V67" s="7" t="s">
        <v>758</v>
      </c>
      <c r="W67" s="47" t="s">
        <v>6839</v>
      </c>
      <c r="X67" s="47" t="s">
        <v>6840</v>
      </c>
      <c r="Y67" s="7" t="s">
        <v>6841</v>
      </c>
      <c r="Z67" s="47" t="s">
        <v>6842</v>
      </c>
      <c r="AA67" s="47" t="s">
        <v>6843</v>
      </c>
      <c r="AB67" s="47" t="s">
        <v>312</v>
      </c>
      <c r="AC67" s="59">
        <v>45400</v>
      </c>
      <c r="AD67" s="7" t="s">
        <v>6844</v>
      </c>
      <c r="AE67" s="7" t="s">
        <v>6845</v>
      </c>
      <c r="AF67" s="7" t="s">
        <v>8094</v>
      </c>
      <c r="AG67" s="7"/>
      <c r="AH67" s="47">
        <f t="shared" si="2"/>
        <v>21</v>
      </c>
      <c r="AI67" s="7"/>
      <c r="AJ67" s="7"/>
      <c r="AK67" s="7"/>
      <c r="AL67" s="7"/>
    </row>
    <row r="68" spans="1:38" ht="87">
      <c r="A68" s="378">
        <v>6067</v>
      </c>
      <c r="B68" s="61" t="s">
        <v>174</v>
      </c>
      <c r="C68" s="47" t="s">
        <v>2244</v>
      </c>
      <c r="D68" s="65" t="s">
        <v>6846</v>
      </c>
      <c r="E68" s="47" t="s">
        <v>176</v>
      </c>
      <c r="F68" s="7" t="s">
        <v>6847</v>
      </c>
      <c r="G68" s="7" t="s">
        <v>6638</v>
      </c>
      <c r="H68" s="7" t="s">
        <v>6553</v>
      </c>
      <c r="I68" s="7" t="s">
        <v>6501</v>
      </c>
      <c r="J68" s="7" t="s">
        <v>6537</v>
      </c>
      <c r="K68" t="s">
        <v>6848</v>
      </c>
      <c r="L68" s="7" t="s">
        <v>6849</v>
      </c>
      <c r="M68" s="7" t="s">
        <v>6850</v>
      </c>
      <c r="N68" s="47" t="s">
        <v>836</v>
      </c>
      <c r="O68" s="47" t="s">
        <v>5</v>
      </c>
      <c r="P68" s="192">
        <v>62060</v>
      </c>
      <c r="Q68" s="193" t="s">
        <v>6851</v>
      </c>
      <c r="R68" s="533">
        <v>38.6850044347131</v>
      </c>
      <c r="S68" s="533">
        <v>-90.1604495423271</v>
      </c>
      <c r="T68" s="552">
        <v>48</v>
      </c>
      <c r="U68" s="123">
        <v>24000</v>
      </c>
      <c r="V68" s="7" t="s">
        <v>758</v>
      </c>
      <c r="W68" s="7" t="s">
        <v>6848</v>
      </c>
      <c r="X68" s="65" t="s">
        <v>6846</v>
      </c>
      <c r="Y68" s="7" t="s">
        <v>6850</v>
      </c>
      <c r="Z68" s="47" t="s">
        <v>836</v>
      </c>
      <c r="AA68" s="47" t="s">
        <v>5</v>
      </c>
      <c r="AB68" s="47" t="s">
        <v>562</v>
      </c>
      <c r="AC68" s="59">
        <v>45132</v>
      </c>
      <c r="AD68" s="7" t="s">
        <v>6852</v>
      </c>
      <c r="AE68" s="7"/>
      <c r="AF68" s="7" t="s">
        <v>6853</v>
      </c>
      <c r="AG68" s="7"/>
      <c r="AH68" s="47">
        <f t="shared" si="2"/>
        <v>23</v>
      </c>
      <c r="AI68" s="7"/>
      <c r="AJ68" s="7"/>
      <c r="AK68" s="7"/>
      <c r="AL68" s="7"/>
    </row>
    <row r="69" spans="1:38" ht="57" customHeight="1">
      <c r="A69" s="378">
        <v>6068</v>
      </c>
      <c r="B69" s="61" t="s">
        <v>174</v>
      </c>
      <c r="C69" s="47" t="s">
        <v>2244</v>
      </c>
      <c r="D69" s="65" t="s">
        <v>6854</v>
      </c>
      <c r="E69" s="47" t="s">
        <v>164</v>
      </c>
      <c r="F69" s="7" t="s">
        <v>6855</v>
      </c>
      <c r="G69" s="7" t="s">
        <v>6512</v>
      </c>
      <c r="H69" s="7" t="s">
        <v>6553</v>
      </c>
      <c r="I69" s="7" t="s">
        <v>6501</v>
      </c>
      <c r="J69" s="7" t="s">
        <v>6501</v>
      </c>
      <c r="K69" s="7" t="s">
        <v>6856</v>
      </c>
      <c r="L69" s="7" t="s">
        <v>6857</v>
      </c>
      <c r="M69" s="7" t="s">
        <v>754</v>
      </c>
      <c r="N69" s="47" t="s">
        <v>755</v>
      </c>
      <c r="O69" s="47" t="s">
        <v>5</v>
      </c>
      <c r="P69" s="192">
        <v>75251</v>
      </c>
      <c r="Q69" s="193" t="s">
        <v>6858</v>
      </c>
      <c r="R69" s="533"/>
      <c r="S69" s="533"/>
      <c r="T69" s="552"/>
      <c r="U69" s="123"/>
      <c r="W69" s="7" t="s">
        <v>6859</v>
      </c>
      <c r="X69" s="7" t="s">
        <v>6855</v>
      </c>
      <c r="Y69" s="7" t="s">
        <v>754</v>
      </c>
      <c r="Z69" s="47" t="s">
        <v>755</v>
      </c>
      <c r="AA69" s="47" t="s">
        <v>5</v>
      </c>
      <c r="AB69" s="47" t="s">
        <v>562</v>
      </c>
      <c r="AC69" s="59">
        <v>45139</v>
      </c>
      <c r="AD69" s="7" t="s">
        <v>6860</v>
      </c>
      <c r="AE69" s="7" t="s">
        <v>6861</v>
      </c>
      <c r="AF69" s="7" t="s">
        <v>6862</v>
      </c>
      <c r="AG69" s="7"/>
      <c r="AH69" s="47">
        <f t="shared" si="2"/>
        <v>16</v>
      </c>
      <c r="AI69" s="7"/>
      <c r="AJ69" s="7"/>
      <c r="AK69" s="7"/>
      <c r="AL69" s="7"/>
    </row>
    <row r="70" spans="1:38" ht="43.5">
      <c r="A70" s="378">
        <v>6069</v>
      </c>
      <c r="B70" s="47" t="s">
        <v>174</v>
      </c>
      <c r="C70" s="47" t="s">
        <v>2244</v>
      </c>
      <c r="D70" s="65" t="s">
        <v>6863</v>
      </c>
      <c r="E70" s="47" t="s">
        <v>176</v>
      </c>
      <c r="F70" s="7" t="s">
        <v>6864</v>
      </c>
      <c r="G70" s="7" t="s">
        <v>7</v>
      </c>
      <c r="H70" s="7" t="s">
        <v>6553</v>
      </c>
      <c r="I70" s="7" t="s">
        <v>6501</v>
      </c>
      <c r="J70" s="7" t="s">
        <v>7</v>
      </c>
      <c r="K70" s="7" t="s">
        <v>6865</v>
      </c>
      <c r="L70" s="7" t="s">
        <v>6866</v>
      </c>
      <c r="M70" s="7" t="s">
        <v>6867</v>
      </c>
      <c r="N70" s="47" t="s">
        <v>170</v>
      </c>
      <c r="O70" s="47" t="s">
        <v>5</v>
      </c>
      <c r="P70" s="192">
        <v>91311</v>
      </c>
      <c r="Q70" s="193" t="s">
        <v>6868</v>
      </c>
      <c r="R70" s="533">
        <v>34.234334080571202</v>
      </c>
      <c r="S70" s="533">
        <v>-118.578837936741</v>
      </c>
      <c r="T70" s="173">
        <v>125</v>
      </c>
      <c r="U70" s="123"/>
      <c r="W70" s="47" t="s">
        <v>6865</v>
      </c>
      <c r="X70" s="47" t="s">
        <v>6869</v>
      </c>
      <c r="Y70" s="7" t="s">
        <v>6867</v>
      </c>
      <c r="Z70" s="47" t="s">
        <v>170</v>
      </c>
      <c r="AA70" s="47" t="s">
        <v>5</v>
      </c>
      <c r="AB70" s="47" t="s">
        <v>562</v>
      </c>
      <c r="AC70" s="59">
        <v>45139</v>
      </c>
      <c r="AD70" s="7" t="s">
        <v>6870</v>
      </c>
      <c r="AE70" s="7" t="s">
        <v>6871</v>
      </c>
      <c r="AF70" s="7" t="s">
        <v>6872</v>
      </c>
      <c r="AG70" s="7"/>
      <c r="AH70" s="47">
        <f t="shared" si="2"/>
        <v>20</v>
      </c>
      <c r="AI70" s="7"/>
      <c r="AJ70" s="7"/>
      <c r="AK70" s="7"/>
      <c r="AL70" s="7"/>
    </row>
    <row r="71" spans="1:38" ht="65.25" customHeight="1">
      <c r="A71" s="378">
        <v>6070</v>
      </c>
      <c r="B71" s="47" t="s">
        <v>174</v>
      </c>
      <c r="C71" s="47" t="s">
        <v>2244</v>
      </c>
      <c r="D71" s="65" t="s">
        <v>6873</v>
      </c>
      <c r="E71" s="47" t="s">
        <v>164</v>
      </c>
      <c r="F71" s="7" t="s">
        <v>6874</v>
      </c>
      <c r="G71" s="7" t="s">
        <v>6512</v>
      </c>
      <c r="H71" s="7" t="s">
        <v>6553</v>
      </c>
      <c r="I71" s="7" t="s">
        <v>6501</v>
      </c>
      <c r="J71" s="7" t="s">
        <v>6501</v>
      </c>
      <c r="K71" t="s">
        <v>6875</v>
      </c>
      <c r="L71" s="7" t="s">
        <v>6876</v>
      </c>
      <c r="M71" s="7" t="s">
        <v>3531</v>
      </c>
      <c r="N71" s="47" t="s">
        <v>308</v>
      </c>
      <c r="O71" s="47" t="s">
        <v>5</v>
      </c>
      <c r="P71" s="192">
        <v>37090</v>
      </c>
      <c r="Q71" s="193" t="s">
        <v>6877</v>
      </c>
      <c r="R71" s="533">
        <v>36.179655200125303</v>
      </c>
      <c r="S71" s="533">
        <v>-86.289353358501501</v>
      </c>
      <c r="T71" s="173">
        <v>5</v>
      </c>
      <c r="U71" s="123"/>
      <c r="W71" s="7" t="s">
        <v>6875</v>
      </c>
      <c r="X71" s="7" t="s">
        <v>6874</v>
      </c>
      <c r="Y71" s="7" t="s">
        <v>3531</v>
      </c>
      <c r="Z71" s="47" t="s">
        <v>308</v>
      </c>
      <c r="AA71" s="47" t="s">
        <v>5</v>
      </c>
      <c r="AB71" s="47" t="s">
        <v>562</v>
      </c>
      <c r="AC71" s="59">
        <v>45139</v>
      </c>
      <c r="AD71" s="7" t="s">
        <v>6878</v>
      </c>
      <c r="AE71" s="7" t="s">
        <v>6879</v>
      </c>
      <c r="AF71" s="7" t="s">
        <v>6880</v>
      </c>
      <c r="AG71" s="7"/>
      <c r="AH71" s="47">
        <f t="shared" si="2"/>
        <v>22</v>
      </c>
      <c r="AI71" s="7"/>
      <c r="AJ71" s="7"/>
      <c r="AK71" s="7"/>
      <c r="AL71" s="7"/>
    </row>
    <row r="72" spans="1:38" s="553" customFormat="1" ht="58">
      <c r="A72" s="378">
        <v>6071</v>
      </c>
      <c r="B72" s="1015" t="s">
        <v>174</v>
      </c>
      <c r="C72" s="1016" t="s">
        <v>2244</v>
      </c>
      <c r="D72" s="1017" t="s">
        <v>9172</v>
      </c>
      <c r="E72" s="1016" t="s">
        <v>164</v>
      </c>
      <c r="F72" s="1018" t="s">
        <v>9173</v>
      </c>
      <c r="G72" s="1018" t="s">
        <v>10328</v>
      </c>
      <c r="H72" s="1018" t="s">
        <v>6527</v>
      </c>
      <c r="I72" s="1018" t="s">
        <v>7891</v>
      </c>
      <c r="J72" s="1018" t="s">
        <v>9174</v>
      </c>
      <c r="K72" s="1058" t="s">
        <v>9175</v>
      </c>
      <c r="L72" s="1058" t="s">
        <v>9176</v>
      </c>
      <c r="M72" s="1058" t="s">
        <v>6697</v>
      </c>
      <c r="N72" s="1016" t="s">
        <v>170</v>
      </c>
      <c r="O72" s="1016" t="s">
        <v>5</v>
      </c>
      <c r="P72" s="1019">
        <v>92801</v>
      </c>
      <c r="Q72" s="1020" t="s">
        <v>6700</v>
      </c>
      <c r="R72" s="1021">
        <v>33.844700000000003</v>
      </c>
      <c r="S72" s="1021">
        <v>-117.9123</v>
      </c>
      <c r="T72" s="1022"/>
      <c r="U72" s="1023">
        <v>7500000</v>
      </c>
      <c r="V72" s="1018" t="s">
        <v>9177</v>
      </c>
      <c r="W72" s="1058" t="s">
        <v>9175</v>
      </c>
      <c r="X72" s="1058" t="s">
        <v>9178</v>
      </c>
      <c r="Y72" s="1018" t="s">
        <v>6697</v>
      </c>
      <c r="Z72" s="1016" t="s">
        <v>170</v>
      </c>
      <c r="AA72" s="1016" t="s">
        <v>5</v>
      </c>
      <c r="AB72" s="1016" t="s">
        <v>7932</v>
      </c>
      <c r="AC72" s="1025">
        <v>45867</v>
      </c>
      <c r="AD72" s="1018" t="s">
        <v>9179</v>
      </c>
      <c r="AE72" s="1026" t="s">
        <v>9180</v>
      </c>
      <c r="AF72" s="1026" t="s">
        <v>10329</v>
      </c>
      <c r="AG72" s="1089"/>
      <c r="AH72" s="1016">
        <f t="shared" si="2"/>
        <v>27</v>
      </c>
      <c r="AI72" s="7"/>
      <c r="AJ72" s="7"/>
      <c r="AK72" s="7"/>
      <c r="AL72" s="7"/>
    </row>
    <row r="73" spans="1:38" ht="58">
      <c r="A73" s="378">
        <v>6072</v>
      </c>
      <c r="B73" s="1015" t="s">
        <v>174</v>
      </c>
      <c r="C73" s="1016" t="s">
        <v>2244</v>
      </c>
      <c r="D73" s="1017" t="s">
        <v>9172</v>
      </c>
      <c r="E73" s="1016" t="s">
        <v>164</v>
      </c>
      <c r="F73" s="1018" t="s">
        <v>9182</v>
      </c>
      <c r="G73" s="1018" t="s">
        <v>88</v>
      </c>
      <c r="H73" s="1018" t="s">
        <v>6527</v>
      </c>
      <c r="I73" s="1018" t="s">
        <v>7891</v>
      </c>
      <c r="J73" s="1018" t="s">
        <v>9183</v>
      </c>
      <c r="K73" s="1058" t="s">
        <v>9175</v>
      </c>
      <c r="L73" s="1058" t="s">
        <v>9184</v>
      </c>
      <c r="M73" s="1018" t="s">
        <v>2501</v>
      </c>
      <c r="N73" s="1016" t="s">
        <v>170</v>
      </c>
      <c r="O73" s="1016" t="s">
        <v>5</v>
      </c>
      <c r="P73" s="1019">
        <v>94557</v>
      </c>
      <c r="Q73" s="1020" t="s">
        <v>6700</v>
      </c>
      <c r="R73" s="1021">
        <v>37.701099999999997</v>
      </c>
      <c r="S73" s="1021">
        <v>-122.1583</v>
      </c>
      <c r="T73" s="1022"/>
      <c r="U73" s="1023"/>
      <c r="V73" s="1018"/>
      <c r="W73" s="1058" t="s">
        <v>9175</v>
      </c>
      <c r="X73" s="1017" t="s">
        <v>9172</v>
      </c>
      <c r="Y73" s="1018" t="s">
        <v>6697</v>
      </c>
      <c r="Z73" s="1016" t="s">
        <v>170</v>
      </c>
      <c r="AA73" s="1016" t="s">
        <v>5</v>
      </c>
      <c r="AB73" s="1016" t="s">
        <v>7932</v>
      </c>
      <c r="AC73" s="1025">
        <v>45867</v>
      </c>
      <c r="AD73" s="1018" t="s">
        <v>9175</v>
      </c>
      <c r="AE73" s="1018"/>
      <c r="AF73" s="1026" t="s">
        <v>10329</v>
      </c>
      <c r="AG73" s="1089"/>
      <c r="AH73" s="1016">
        <f t="shared" si="2"/>
        <v>27</v>
      </c>
      <c r="AI73" s="7"/>
      <c r="AJ73" s="7"/>
      <c r="AK73" s="7"/>
      <c r="AL73" s="7"/>
    </row>
    <row r="74" spans="1:38" ht="58">
      <c r="A74" s="378">
        <v>6073</v>
      </c>
      <c r="B74" s="1015" t="s">
        <v>174</v>
      </c>
      <c r="C74" s="1016" t="s">
        <v>2244</v>
      </c>
      <c r="D74" s="1017" t="s">
        <v>9172</v>
      </c>
      <c r="E74" s="1016" t="s">
        <v>164</v>
      </c>
      <c r="F74" s="1018" t="s">
        <v>9185</v>
      </c>
      <c r="G74" s="1018" t="s">
        <v>88</v>
      </c>
      <c r="H74" s="1018" t="s">
        <v>6527</v>
      </c>
      <c r="I74" s="1018" t="s">
        <v>7891</v>
      </c>
      <c r="J74" s="1018" t="s">
        <v>9183</v>
      </c>
      <c r="K74" s="1167" t="s">
        <v>9175</v>
      </c>
      <c r="L74" s="1018" t="s">
        <v>9186</v>
      </c>
      <c r="M74" s="1018" t="s">
        <v>9187</v>
      </c>
      <c r="N74" s="1016" t="s">
        <v>755</v>
      </c>
      <c r="O74" s="1016" t="s">
        <v>5</v>
      </c>
      <c r="P74" s="1019">
        <v>78626</v>
      </c>
      <c r="Q74" s="1020" t="s">
        <v>6700</v>
      </c>
      <c r="R74" s="1021">
        <v>30.633099999999999</v>
      </c>
      <c r="S74" s="1021">
        <v>-97.683499999999995</v>
      </c>
      <c r="T74" s="1022"/>
      <c r="U74" s="1023"/>
      <c r="V74" s="1018"/>
      <c r="W74" s="1401" t="s">
        <v>9175</v>
      </c>
      <c r="X74" s="1017" t="s">
        <v>9172</v>
      </c>
      <c r="Y74" s="1018" t="s">
        <v>6697</v>
      </c>
      <c r="Z74" s="1016" t="s">
        <v>170</v>
      </c>
      <c r="AA74" s="1016" t="s">
        <v>5</v>
      </c>
      <c r="AB74" s="1016" t="s">
        <v>7932</v>
      </c>
      <c r="AC74" s="1025">
        <v>45867</v>
      </c>
      <c r="AD74" s="1018" t="s">
        <v>9175</v>
      </c>
      <c r="AE74" s="1018"/>
      <c r="AF74" s="1026" t="s">
        <v>9181</v>
      </c>
      <c r="AG74" s="1089"/>
      <c r="AH74" s="1016">
        <f t="shared" si="2"/>
        <v>27</v>
      </c>
      <c r="AI74" s="7"/>
      <c r="AJ74" s="7"/>
      <c r="AK74" s="7"/>
      <c r="AL74" s="7"/>
    </row>
    <row r="75" spans="1:38" s="553" customFormat="1" ht="145">
      <c r="A75" s="378">
        <v>6074</v>
      </c>
      <c r="B75" s="61" t="s">
        <v>161</v>
      </c>
      <c r="C75" s="47" t="s">
        <v>2244</v>
      </c>
      <c r="D75" s="65" t="s">
        <v>6881</v>
      </c>
      <c r="E75" s="47" t="s">
        <v>176</v>
      </c>
      <c r="F75" s="7" t="s">
        <v>6881</v>
      </c>
      <c r="G75" s="7" t="s">
        <v>63</v>
      </c>
      <c r="H75" s="7" t="s">
        <v>6553</v>
      </c>
      <c r="I75" s="7" t="s">
        <v>6501</v>
      </c>
      <c r="J75" s="7" t="s">
        <v>6709</v>
      </c>
      <c r="K75" s="554" t="s">
        <v>6883</v>
      </c>
      <c r="L75" s="7" t="s">
        <v>6884</v>
      </c>
      <c r="M75" s="7" t="s">
        <v>6885</v>
      </c>
      <c r="N75" s="47" t="s">
        <v>188</v>
      </c>
      <c r="O75" s="47" t="s">
        <v>5</v>
      </c>
      <c r="P75" s="192">
        <v>28134</v>
      </c>
      <c r="Q75" s="193"/>
      <c r="R75" s="533">
        <v>35.100919182900903</v>
      </c>
      <c r="S75" s="533">
        <v>-80.884326618604902</v>
      </c>
      <c r="T75" s="173">
        <v>13</v>
      </c>
      <c r="U75" s="123">
        <v>500</v>
      </c>
      <c r="V75" s="7" t="s">
        <v>6886</v>
      </c>
      <c r="W75" s="1402" t="s">
        <v>6883</v>
      </c>
      <c r="X75" s="7" t="s">
        <v>6881</v>
      </c>
      <c r="Y75" s="7" t="s">
        <v>6887</v>
      </c>
      <c r="Z75" s="47" t="s">
        <v>1613</v>
      </c>
      <c r="AA75" s="47" t="s">
        <v>5</v>
      </c>
      <c r="AB75" s="47" t="s">
        <v>312</v>
      </c>
      <c r="AC75" s="59">
        <v>45400</v>
      </c>
      <c r="AD75" s="7" t="s">
        <v>6888</v>
      </c>
      <c r="AE75" s="7" t="s">
        <v>6892</v>
      </c>
      <c r="AF75" s="7" t="s">
        <v>8096</v>
      </c>
      <c r="AG75" s="7"/>
      <c r="AH75" s="47">
        <f t="shared" si="2"/>
        <v>26</v>
      </c>
      <c r="AI75" s="7"/>
      <c r="AJ75" s="7"/>
      <c r="AK75" s="7"/>
      <c r="AL75" s="7"/>
    </row>
    <row r="76" spans="1:38" ht="58">
      <c r="A76" s="378">
        <v>6075</v>
      </c>
      <c r="B76" s="61" t="s">
        <v>392</v>
      </c>
      <c r="C76" s="47" t="s">
        <v>2244</v>
      </c>
      <c r="D76" s="65" t="s">
        <v>6881</v>
      </c>
      <c r="E76" s="47" t="s">
        <v>176</v>
      </c>
      <c r="F76" s="7" t="s">
        <v>6881</v>
      </c>
      <c r="G76" s="7" t="s">
        <v>63</v>
      </c>
      <c r="H76" s="7" t="s">
        <v>6553</v>
      </c>
      <c r="I76" s="7" t="s">
        <v>6501</v>
      </c>
      <c r="J76" s="7" t="s">
        <v>6709</v>
      </c>
      <c r="K76" s="7" t="s">
        <v>6883</v>
      </c>
      <c r="M76" s="7" t="s">
        <v>187</v>
      </c>
      <c r="N76" s="47" t="s">
        <v>188</v>
      </c>
      <c r="O76" s="47" t="s">
        <v>5</v>
      </c>
      <c r="P76" s="192"/>
      <c r="Q76" s="193"/>
      <c r="R76" s="533">
        <v>35.2254814318052</v>
      </c>
      <c r="S76" s="533">
        <v>-80.841901610186198</v>
      </c>
      <c r="T76" s="173"/>
      <c r="U76" s="123">
        <v>10000</v>
      </c>
      <c r="V76" s="7" t="s">
        <v>758</v>
      </c>
      <c r="W76" s="7" t="s">
        <v>6883</v>
      </c>
      <c r="X76" s="7" t="s">
        <v>6881</v>
      </c>
      <c r="Y76" s="7" t="s">
        <v>6887</v>
      </c>
      <c r="Z76" s="47" t="s">
        <v>1613</v>
      </c>
      <c r="AA76" s="47" t="s">
        <v>5</v>
      </c>
      <c r="AB76" s="47" t="s">
        <v>312</v>
      </c>
      <c r="AC76" s="59">
        <v>45464</v>
      </c>
      <c r="AD76" s="327" t="s">
        <v>6890</v>
      </c>
      <c r="AE76" s="7" t="s">
        <v>6891</v>
      </c>
      <c r="AF76" s="7" t="s">
        <v>8096</v>
      </c>
      <c r="AG76" s="7"/>
      <c r="AH76" s="47">
        <f t="shared" si="2"/>
        <v>26</v>
      </c>
      <c r="AI76" s="7"/>
      <c r="AJ76" s="7"/>
      <c r="AK76" s="7"/>
      <c r="AL76" s="7"/>
    </row>
    <row r="77" spans="1:38" ht="47.25" customHeight="1">
      <c r="A77" s="378">
        <v>6076</v>
      </c>
      <c r="B77" s="61" t="s">
        <v>161</v>
      </c>
      <c r="C77" s="47" t="s">
        <v>2244</v>
      </c>
      <c r="D77" s="65" t="s">
        <v>6881</v>
      </c>
      <c r="E77" s="47" t="s">
        <v>176</v>
      </c>
      <c r="F77" s="7" t="s">
        <v>6881</v>
      </c>
      <c r="G77" s="7" t="s">
        <v>8095</v>
      </c>
      <c r="H77" s="7" t="s">
        <v>6553</v>
      </c>
      <c r="I77" s="7" t="s">
        <v>6501</v>
      </c>
      <c r="J77" s="7" t="s">
        <v>6709</v>
      </c>
      <c r="K77" s="7" t="s">
        <v>6883</v>
      </c>
      <c r="L77" s="7" t="s">
        <v>6884</v>
      </c>
      <c r="M77" s="7" t="s">
        <v>6885</v>
      </c>
      <c r="N77" s="47" t="s">
        <v>188</v>
      </c>
      <c r="O77" s="47" t="s">
        <v>5</v>
      </c>
      <c r="P77" s="192">
        <v>28134</v>
      </c>
      <c r="Q77" s="193"/>
      <c r="R77" s="533">
        <v>35.100919182900903</v>
      </c>
      <c r="S77" s="533">
        <v>-80.884326618604902</v>
      </c>
      <c r="T77" s="173">
        <v>13</v>
      </c>
      <c r="U77" s="123">
        <v>1000</v>
      </c>
      <c r="V77" s="7" t="s">
        <v>6886</v>
      </c>
      <c r="W77" s="7" t="s">
        <v>6883</v>
      </c>
      <c r="X77" s="7" t="s">
        <v>6881</v>
      </c>
      <c r="Y77" s="7" t="s">
        <v>6887</v>
      </c>
      <c r="Z77" s="47" t="s">
        <v>1613</v>
      </c>
      <c r="AA77" s="47" t="s">
        <v>5</v>
      </c>
      <c r="AB77" s="47" t="s">
        <v>172</v>
      </c>
      <c r="AC77" s="59">
        <v>45465</v>
      </c>
      <c r="AD77" s="7" t="s">
        <v>6888</v>
      </c>
      <c r="AE77" s="7" t="s">
        <v>6889</v>
      </c>
      <c r="AF77" s="7" t="s">
        <v>8096</v>
      </c>
      <c r="AG77" s="7"/>
      <c r="AH77" s="47">
        <f t="shared" si="2"/>
        <v>26</v>
      </c>
      <c r="AI77" s="7"/>
      <c r="AJ77" s="7"/>
      <c r="AK77" s="7"/>
      <c r="AL77" s="7"/>
    </row>
    <row r="78" spans="1:38" ht="87">
      <c r="A78" s="378">
        <v>6077</v>
      </c>
      <c r="B78" s="61" t="s">
        <v>198</v>
      </c>
      <c r="C78" s="47" t="s">
        <v>2244</v>
      </c>
      <c r="D78" s="65" t="s">
        <v>8204</v>
      </c>
      <c r="E78" s="47" t="s">
        <v>176</v>
      </c>
      <c r="F78" s="7" t="s">
        <v>8205</v>
      </c>
      <c r="G78" s="7" t="s">
        <v>63</v>
      </c>
      <c r="H78" s="7" t="s">
        <v>1131</v>
      </c>
      <c r="I78" s="7" t="s">
        <v>6537</v>
      </c>
      <c r="J78" s="7" t="s">
        <v>51</v>
      </c>
      <c r="K78" s="1399" t="s">
        <v>6883</v>
      </c>
      <c r="M78" s="7" t="s">
        <v>2228</v>
      </c>
      <c r="N78" s="47" t="s">
        <v>916</v>
      </c>
      <c r="O78" s="47" t="s">
        <v>5</v>
      </c>
      <c r="P78" s="192"/>
      <c r="Q78" s="193"/>
      <c r="R78" s="729">
        <v>39.689503000000002</v>
      </c>
      <c r="S78" s="729">
        <v>-84.168823000000003</v>
      </c>
      <c r="T78" s="173">
        <v>30</v>
      </c>
      <c r="U78" s="123"/>
      <c r="W78" s="554"/>
      <c r="Y78" s="7"/>
      <c r="Z78" s="47"/>
      <c r="AA78" s="47"/>
      <c r="AB78" s="173" t="s">
        <v>7853</v>
      </c>
      <c r="AC78" s="59">
        <v>45560</v>
      </c>
      <c r="AD78" s="7"/>
      <c r="AE78" s="7"/>
      <c r="AF78" s="7" t="s">
        <v>8237</v>
      </c>
      <c r="AG78" s="327" t="s">
        <v>6107</v>
      </c>
      <c r="AH78" s="47">
        <f t="shared" si="2"/>
        <v>26</v>
      </c>
      <c r="AI78" s="7"/>
      <c r="AJ78" s="7"/>
      <c r="AK78" s="7"/>
      <c r="AL78" s="7"/>
    </row>
    <row r="79" spans="1:38" ht="66" customHeight="1">
      <c r="A79" s="378">
        <v>6078</v>
      </c>
      <c r="B79" s="1028" t="s">
        <v>9063</v>
      </c>
      <c r="C79" s="1028" t="s">
        <v>2244</v>
      </c>
      <c r="D79" s="1029" t="s">
        <v>6893</v>
      </c>
      <c r="E79" s="1028" t="s">
        <v>176</v>
      </c>
      <c r="F79" s="1030" t="s">
        <v>6908</v>
      </c>
      <c r="G79" s="1030" t="s">
        <v>6638</v>
      </c>
      <c r="H79" s="1030" t="s">
        <v>6553</v>
      </c>
      <c r="I79" s="1030" t="s">
        <v>6501</v>
      </c>
      <c r="J79" s="1030" t="s">
        <v>6537</v>
      </c>
      <c r="K79" s="1400" t="s">
        <v>6899</v>
      </c>
      <c r="L79" s="1030" t="s">
        <v>6909</v>
      </c>
      <c r="M79" s="1030" t="s">
        <v>1070</v>
      </c>
      <c r="N79" s="1028" t="s">
        <v>214</v>
      </c>
      <c r="O79" s="1028" t="s">
        <v>6</v>
      </c>
      <c r="P79" s="1031" t="s">
        <v>6910</v>
      </c>
      <c r="Q79" s="1032" t="s">
        <v>6911</v>
      </c>
      <c r="R79" s="1033">
        <v>44.253534625399503</v>
      </c>
      <c r="S79" s="1033">
        <v>-76.490390372848907</v>
      </c>
      <c r="T79" s="1034"/>
      <c r="U79" s="1035">
        <v>5000</v>
      </c>
      <c r="V79" s="1030" t="s">
        <v>6632</v>
      </c>
      <c r="W79" s="1039" t="s">
        <v>6899</v>
      </c>
      <c r="X79" s="1030" t="s">
        <v>6900</v>
      </c>
      <c r="Y79" s="1030" t="s">
        <v>1712</v>
      </c>
      <c r="Z79" s="1028" t="s">
        <v>214</v>
      </c>
      <c r="AA79" s="1028" t="s">
        <v>6</v>
      </c>
      <c r="AB79" s="1028" t="s">
        <v>172</v>
      </c>
      <c r="AC79" s="1036">
        <v>44435</v>
      </c>
      <c r="AD79" s="1030" t="s">
        <v>6912</v>
      </c>
      <c r="AE79" s="1030" t="s">
        <v>6913</v>
      </c>
      <c r="AF79" s="1030" t="s">
        <v>6903</v>
      </c>
      <c r="AG79" s="7"/>
      <c r="AH79" s="47">
        <f t="shared" si="2"/>
        <v>27</v>
      </c>
      <c r="AI79" s="7"/>
      <c r="AJ79" s="7"/>
      <c r="AK79" s="7"/>
      <c r="AL79" s="7"/>
    </row>
    <row r="80" spans="1:38" ht="72.5">
      <c r="A80" s="378">
        <v>6079</v>
      </c>
      <c r="B80" s="1028" t="s">
        <v>9063</v>
      </c>
      <c r="C80" s="1028" t="s">
        <v>2244</v>
      </c>
      <c r="D80" s="1029" t="s">
        <v>6893</v>
      </c>
      <c r="E80" s="1028" t="s">
        <v>176</v>
      </c>
      <c r="F80" s="1030" t="s">
        <v>6914</v>
      </c>
      <c r="G80" s="1030" t="s">
        <v>6638</v>
      </c>
      <c r="H80" s="1030" t="s">
        <v>6553</v>
      </c>
      <c r="I80" s="1030" t="s">
        <v>6501</v>
      </c>
      <c r="J80" s="1030" t="s">
        <v>6537</v>
      </c>
      <c r="K80" s="1030" t="s">
        <v>6899</v>
      </c>
      <c r="L80" s="1030" t="s">
        <v>6915</v>
      </c>
      <c r="M80" s="1030" t="s">
        <v>2084</v>
      </c>
      <c r="N80" s="1028" t="s">
        <v>808</v>
      </c>
      <c r="O80" s="1028" t="s">
        <v>5</v>
      </c>
      <c r="P80" s="1031">
        <v>14625</v>
      </c>
      <c r="Q80" s="1032" t="s">
        <v>6916</v>
      </c>
      <c r="R80" s="1033">
        <v>43.198210370110502</v>
      </c>
      <c r="S80" s="1033">
        <v>-77.678231757529304</v>
      </c>
      <c r="T80" s="1034">
        <v>200</v>
      </c>
      <c r="U80" s="1035">
        <v>18000</v>
      </c>
      <c r="V80" s="1030" t="s">
        <v>6632</v>
      </c>
      <c r="W80" s="1403" t="s">
        <v>6899</v>
      </c>
      <c r="X80" s="1030" t="s">
        <v>6900</v>
      </c>
      <c r="Y80" s="1030" t="s">
        <v>1712</v>
      </c>
      <c r="Z80" s="1028" t="s">
        <v>214</v>
      </c>
      <c r="AA80" s="1028" t="s">
        <v>6</v>
      </c>
      <c r="AB80" s="1028" t="s">
        <v>172</v>
      </c>
      <c r="AC80" s="1036">
        <v>44435</v>
      </c>
      <c r="AD80" s="1030" t="s">
        <v>6917</v>
      </c>
      <c r="AE80" s="1030" t="s">
        <v>6918</v>
      </c>
      <c r="AF80" s="1030" t="s">
        <v>6903</v>
      </c>
      <c r="AG80" s="7"/>
      <c r="AH80" s="47">
        <f t="shared" si="2"/>
        <v>27</v>
      </c>
      <c r="AI80" s="7"/>
      <c r="AJ80" s="7"/>
      <c r="AK80" s="7"/>
      <c r="AL80" s="7"/>
    </row>
    <row r="81" spans="1:38" s="7" customFormat="1" ht="58">
      <c r="A81" s="378">
        <v>6080</v>
      </c>
      <c r="B81" s="1038" t="s">
        <v>9063</v>
      </c>
      <c r="C81" s="1028" t="s">
        <v>2244</v>
      </c>
      <c r="D81" s="1029" t="s">
        <v>6893</v>
      </c>
      <c r="E81" s="1028" t="s">
        <v>176</v>
      </c>
      <c r="F81" s="1030" t="s">
        <v>6894</v>
      </c>
      <c r="G81" s="1030" t="s">
        <v>6638</v>
      </c>
      <c r="H81" s="1030" t="s">
        <v>6553</v>
      </c>
      <c r="I81" s="1030" t="s">
        <v>6501</v>
      </c>
      <c r="J81" s="1030" t="s">
        <v>6537</v>
      </c>
      <c r="K81" s="1400" t="s">
        <v>6895</v>
      </c>
      <c r="L81" s="1030" t="s">
        <v>6896</v>
      </c>
      <c r="M81" s="1030" t="s">
        <v>6897</v>
      </c>
      <c r="N81" s="1028" t="s">
        <v>1045</v>
      </c>
      <c r="O81" s="1028" t="s">
        <v>5</v>
      </c>
      <c r="P81" s="1031">
        <v>85296</v>
      </c>
      <c r="Q81" s="1040" t="s">
        <v>6898</v>
      </c>
      <c r="R81" s="1041">
        <v>33.330421000000001</v>
      </c>
      <c r="S81" s="1033">
        <v>-111.69362599999999</v>
      </c>
      <c r="T81" s="1034">
        <v>45</v>
      </c>
      <c r="U81" s="1035">
        <v>18000</v>
      </c>
      <c r="V81" s="1030" t="s">
        <v>6632</v>
      </c>
      <c r="W81" s="1039" t="s">
        <v>6899</v>
      </c>
      <c r="X81" s="1030" t="s">
        <v>6900</v>
      </c>
      <c r="Y81" s="1030" t="s">
        <v>1712</v>
      </c>
      <c r="Z81" s="1028" t="s">
        <v>214</v>
      </c>
      <c r="AA81" s="1028" t="s">
        <v>6</v>
      </c>
      <c r="AB81" s="1028" t="s">
        <v>562</v>
      </c>
      <c r="AC81" s="1036">
        <v>45125</v>
      </c>
      <c r="AD81" s="1030" t="s">
        <v>6901</v>
      </c>
      <c r="AE81" s="1030" t="s">
        <v>6902</v>
      </c>
      <c r="AF81" s="1030" t="s">
        <v>6903</v>
      </c>
      <c r="AH81" s="47">
        <f t="shared" si="2"/>
        <v>27</v>
      </c>
    </row>
    <row r="82" spans="1:38" ht="58">
      <c r="A82" s="378">
        <v>6081</v>
      </c>
      <c r="B82" s="1038" t="s">
        <v>9063</v>
      </c>
      <c r="C82" s="1028" t="s">
        <v>2244</v>
      </c>
      <c r="D82" s="1029" t="s">
        <v>6893</v>
      </c>
      <c r="E82" s="1028" t="s">
        <v>176</v>
      </c>
      <c r="F82" s="1030" t="s">
        <v>6904</v>
      </c>
      <c r="G82" s="1030" t="s">
        <v>6638</v>
      </c>
      <c r="H82" s="1030" t="s">
        <v>6553</v>
      </c>
      <c r="I82" s="1030" t="s">
        <v>6501</v>
      </c>
      <c r="J82" s="1030" t="s">
        <v>6537</v>
      </c>
      <c r="K82" s="1030" t="s">
        <v>6905</v>
      </c>
      <c r="L82" s="1030" t="s">
        <v>6906</v>
      </c>
      <c r="M82" s="1030" t="s">
        <v>6907</v>
      </c>
      <c r="N82" s="1028" t="s">
        <v>720</v>
      </c>
      <c r="O82" s="1028" t="s">
        <v>5</v>
      </c>
      <c r="P82" s="1031">
        <v>35476</v>
      </c>
      <c r="Q82" s="1042" t="s">
        <v>6898</v>
      </c>
      <c r="R82" s="1033">
        <v>33.220089000000002</v>
      </c>
      <c r="S82" s="1033">
        <v>-87.640980999999996</v>
      </c>
      <c r="T82" s="1034">
        <v>45</v>
      </c>
      <c r="U82" s="1035">
        <v>10000</v>
      </c>
      <c r="V82" s="1030" t="s">
        <v>6632</v>
      </c>
      <c r="W82" s="1030" t="s">
        <v>6899</v>
      </c>
      <c r="X82" s="1030" t="s">
        <v>6900</v>
      </c>
      <c r="Y82" s="1030" t="s">
        <v>1712</v>
      </c>
      <c r="Z82" s="1028" t="s">
        <v>214</v>
      </c>
      <c r="AA82" s="1028" t="s">
        <v>6</v>
      </c>
      <c r="AB82" s="1028" t="s">
        <v>562</v>
      </c>
      <c r="AC82" s="1036">
        <v>45125</v>
      </c>
      <c r="AD82" s="1030" t="s">
        <v>6905</v>
      </c>
      <c r="AE82" s="1030" t="s">
        <v>6902</v>
      </c>
      <c r="AF82" s="1030" t="s">
        <v>6903</v>
      </c>
      <c r="AG82" s="7"/>
      <c r="AH82" s="47">
        <f t="shared" si="2"/>
        <v>27</v>
      </c>
      <c r="AI82" s="7"/>
      <c r="AJ82" s="7"/>
      <c r="AK82" s="7"/>
      <c r="AL82" s="7"/>
    </row>
    <row r="83" spans="1:38" ht="58">
      <c r="A83" s="378">
        <v>6082</v>
      </c>
      <c r="B83" s="1015" t="s">
        <v>174</v>
      </c>
      <c r="C83" s="1016" t="s">
        <v>2244</v>
      </c>
      <c r="D83" s="1017" t="s">
        <v>9193</v>
      </c>
      <c r="E83" s="1016" t="s">
        <v>176</v>
      </c>
      <c r="F83" s="1018" t="s">
        <v>6926</v>
      </c>
      <c r="G83" s="1018" t="s">
        <v>6536</v>
      </c>
      <c r="H83" s="1018" t="s">
        <v>6620</v>
      </c>
      <c r="I83" s="1018" t="s">
        <v>6501</v>
      </c>
      <c r="J83" s="1018" t="s">
        <v>6528</v>
      </c>
      <c r="K83" s="1058" t="s">
        <v>9196</v>
      </c>
      <c r="L83" s="1018"/>
      <c r="M83" s="1018" t="s">
        <v>6927</v>
      </c>
      <c r="N83" s="1018" t="s">
        <v>149</v>
      </c>
      <c r="O83" s="1016" t="s">
        <v>6</v>
      </c>
      <c r="P83" s="1019"/>
      <c r="Q83" s="1020" t="s">
        <v>6924</v>
      </c>
      <c r="R83" s="1119">
        <v>45.521968000000001</v>
      </c>
      <c r="S83" s="1120">
        <v>-73.359043999999997</v>
      </c>
      <c r="T83" s="1121" t="s">
        <v>8773</v>
      </c>
      <c r="U83" s="1023">
        <v>20000</v>
      </c>
      <c r="V83" s="1018" t="s">
        <v>6761</v>
      </c>
      <c r="W83" s="1058" t="s">
        <v>9196</v>
      </c>
      <c r="X83" s="1018" t="s">
        <v>6919</v>
      </c>
      <c r="Y83" s="1018" t="s">
        <v>6922</v>
      </c>
      <c r="Z83" s="1016" t="s">
        <v>149</v>
      </c>
      <c r="AA83" s="1016" t="s">
        <v>6</v>
      </c>
      <c r="AB83" s="1016" t="s">
        <v>9200</v>
      </c>
      <c r="AC83" s="1025" t="s">
        <v>9197</v>
      </c>
      <c r="AD83" s="1058" t="s">
        <v>6928</v>
      </c>
      <c r="AE83" s="1091" t="s">
        <v>9194</v>
      </c>
      <c r="AF83" s="1026" t="s">
        <v>10325</v>
      </c>
      <c r="AG83" s="1122" t="s">
        <v>6920</v>
      </c>
      <c r="AH83" s="1016">
        <f t="shared" si="2"/>
        <v>20</v>
      </c>
      <c r="AI83" s="1058" t="s">
        <v>9517</v>
      </c>
      <c r="AJ83" s="1058" t="s">
        <v>9518</v>
      </c>
      <c r="AK83" s="1018" t="s">
        <v>9519</v>
      </c>
      <c r="AL83" s="7"/>
    </row>
    <row r="84" spans="1:38" ht="116">
      <c r="A84" s="378">
        <v>6083</v>
      </c>
      <c r="B84" s="1015" t="s">
        <v>174</v>
      </c>
      <c r="C84" s="1016" t="s">
        <v>2244</v>
      </c>
      <c r="D84" s="1017" t="s">
        <v>9193</v>
      </c>
      <c r="E84" s="1016" t="s">
        <v>176</v>
      </c>
      <c r="F84" s="1058" t="s">
        <v>9198</v>
      </c>
      <c r="G84" s="1018" t="s">
        <v>6526</v>
      </c>
      <c r="H84" s="1018" t="s">
        <v>6620</v>
      </c>
      <c r="I84" s="1018" t="s">
        <v>6501</v>
      </c>
      <c r="J84" s="1018" t="s">
        <v>6528</v>
      </c>
      <c r="K84" s="1398" t="s">
        <v>9196</v>
      </c>
      <c r="L84" s="1018" t="s">
        <v>6921</v>
      </c>
      <c r="M84" s="1018" t="s">
        <v>6922</v>
      </c>
      <c r="N84" s="1018" t="s">
        <v>149</v>
      </c>
      <c r="O84" s="1018" t="s">
        <v>6</v>
      </c>
      <c r="P84" s="1019" t="s">
        <v>6923</v>
      </c>
      <c r="Q84" s="1016" t="s">
        <v>6924</v>
      </c>
      <c r="R84" s="1120">
        <v>45.597861137135801</v>
      </c>
      <c r="S84" s="1021">
        <v>-73.569356758194104</v>
      </c>
      <c r="T84" s="1074">
        <v>25</v>
      </c>
      <c r="U84" s="1023">
        <v>200</v>
      </c>
      <c r="V84" s="1018" t="s">
        <v>758</v>
      </c>
      <c r="W84" s="1398" t="s">
        <v>9196</v>
      </c>
      <c r="X84" s="1018" t="s">
        <v>6919</v>
      </c>
      <c r="Y84" s="1018" t="s">
        <v>6922</v>
      </c>
      <c r="Z84" s="1016" t="s">
        <v>149</v>
      </c>
      <c r="AA84" s="1016" t="s">
        <v>6</v>
      </c>
      <c r="AB84" s="1016" t="s">
        <v>9201</v>
      </c>
      <c r="AC84" s="1025" t="s">
        <v>9199</v>
      </c>
      <c r="AD84" s="1016" t="s">
        <v>6925</v>
      </c>
      <c r="AE84" s="1025" t="s">
        <v>9195</v>
      </c>
      <c r="AF84" s="1026" t="s">
        <v>10325</v>
      </c>
      <c r="AG84" s="1122" t="s">
        <v>9202</v>
      </c>
      <c r="AH84" s="1016">
        <f t="shared" si="2"/>
        <v>20</v>
      </c>
      <c r="AI84" s="1058" t="s">
        <v>9517</v>
      </c>
      <c r="AJ84" s="1058" t="s">
        <v>9518</v>
      </c>
      <c r="AK84" s="1018" t="s">
        <v>9519</v>
      </c>
      <c r="AL84" s="7"/>
    </row>
    <row r="85" spans="1:38" s="7" customFormat="1" ht="116">
      <c r="A85" s="378">
        <v>6084</v>
      </c>
      <c r="B85" s="61" t="s">
        <v>174</v>
      </c>
      <c r="C85" s="47" t="s">
        <v>2244</v>
      </c>
      <c r="D85" s="65" t="s">
        <v>7275</v>
      </c>
      <c r="E85" s="47" t="s">
        <v>176</v>
      </c>
      <c r="F85" s="65" t="s">
        <v>7089</v>
      </c>
      <c r="G85" s="7" t="s">
        <v>6931</v>
      </c>
      <c r="H85" s="7" t="s">
        <v>6527</v>
      </c>
      <c r="I85" s="7" t="s">
        <v>6501</v>
      </c>
      <c r="J85" s="7" t="s">
        <v>92</v>
      </c>
      <c r="K85" s="7" t="s">
        <v>7276</v>
      </c>
      <c r="L85" s="7" t="s">
        <v>7277</v>
      </c>
      <c r="M85" s="7" t="s">
        <v>7089</v>
      </c>
      <c r="N85" s="47" t="s">
        <v>1613</v>
      </c>
      <c r="O85" s="47" t="s">
        <v>5</v>
      </c>
      <c r="P85" s="47">
        <v>22401</v>
      </c>
      <c r="Q85" s="193" t="s">
        <v>7278</v>
      </c>
      <c r="R85" s="420">
        <v>38.284119860456798</v>
      </c>
      <c r="S85" s="420">
        <v>-77.462160145851598</v>
      </c>
      <c r="T85" s="173"/>
      <c r="U85" s="123"/>
      <c r="W85" s="7" t="s">
        <v>7276</v>
      </c>
      <c r="X85" s="65" t="s">
        <v>7275</v>
      </c>
      <c r="Y85" s="7" t="s">
        <v>7089</v>
      </c>
      <c r="Z85" s="47" t="s">
        <v>1613</v>
      </c>
      <c r="AA85" s="47" t="s">
        <v>5</v>
      </c>
      <c r="AB85" s="173" t="s">
        <v>7759</v>
      </c>
      <c r="AC85" s="59">
        <v>45504</v>
      </c>
      <c r="AD85" s="7" t="s">
        <v>7276</v>
      </c>
      <c r="AF85" s="7" t="s">
        <v>7844</v>
      </c>
      <c r="AH85" s="47">
        <f t="shared" si="2"/>
        <v>21</v>
      </c>
      <c r="AL85" s="7" t="s">
        <v>7280</v>
      </c>
    </row>
    <row r="86" spans="1:38" s="732" customFormat="1" ht="83.25" customHeight="1">
      <c r="A86" s="378">
        <v>6085</v>
      </c>
      <c r="B86" s="61" t="s">
        <v>174</v>
      </c>
      <c r="C86" s="47" t="s">
        <v>2244</v>
      </c>
      <c r="D86" s="65" t="s">
        <v>7275</v>
      </c>
      <c r="E86" s="47" t="s">
        <v>176</v>
      </c>
      <c r="F86" s="7" t="s">
        <v>1953</v>
      </c>
      <c r="G86" s="7" t="s">
        <v>6931</v>
      </c>
      <c r="H86" s="7" t="s">
        <v>6527</v>
      </c>
      <c r="I86" s="7" t="s">
        <v>6501</v>
      </c>
      <c r="J86" s="7" t="s">
        <v>92</v>
      </c>
      <c r="K86" s="7" t="s">
        <v>7276</v>
      </c>
      <c r="L86" s="7" t="s">
        <v>7281</v>
      </c>
      <c r="M86" s="7" t="s">
        <v>7089</v>
      </c>
      <c r="N86" s="47" t="s">
        <v>1613</v>
      </c>
      <c r="O86" s="47" t="s">
        <v>5</v>
      </c>
      <c r="P86" s="192">
        <v>22408</v>
      </c>
      <c r="Q86" s="193">
        <v>5406592211</v>
      </c>
      <c r="R86" s="420">
        <v>38.395200506467901</v>
      </c>
      <c r="S86" s="420">
        <v>-77.4326440476991</v>
      </c>
      <c r="T86" s="173"/>
      <c r="U86" s="123"/>
      <c r="V86" s="7"/>
      <c r="W86" s="7" t="s">
        <v>7276</v>
      </c>
      <c r="X86" s="7" t="s">
        <v>7275</v>
      </c>
      <c r="Y86" s="7" t="s">
        <v>7089</v>
      </c>
      <c r="Z86" s="47" t="s">
        <v>1613</v>
      </c>
      <c r="AA86" s="47" t="s">
        <v>5</v>
      </c>
      <c r="AB86" s="173" t="s">
        <v>312</v>
      </c>
      <c r="AC86" s="59">
        <v>45504</v>
      </c>
      <c r="AD86" s="7" t="s">
        <v>7276</v>
      </c>
      <c r="AE86" s="7"/>
      <c r="AF86" s="7" t="s">
        <v>7279</v>
      </c>
      <c r="AG86" s="7"/>
      <c r="AH86" s="47">
        <f t="shared" si="2"/>
        <v>17</v>
      </c>
      <c r="AI86" s="7"/>
      <c r="AJ86" s="7"/>
      <c r="AK86" s="7"/>
      <c r="AL86" s="7" t="s">
        <v>7280</v>
      </c>
    </row>
    <row r="87" spans="1:38" s="7" customFormat="1" ht="61" customHeight="1">
      <c r="A87" s="378">
        <v>6086</v>
      </c>
      <c r="B87" s="61" t="s">
        <v>174</v>
      </c>
      <c r="C87" s="47" t="s">
        <v>2244</v>
      </c>
      <c r="D87" s="65" t="s">
        <v>7275</v>
      </c>
      <c r="E87" s="47" t="s">
        <v>176</v>
      </c>
      <c r="F87" s="7" t="s">
        <v>7282</v>
      </c>
      <c r="G87" s="7" t="s">
        <v>6931</v>
      </c>
      <c r="H87" s="7" t="s">
        <v>6500</v>
      </c>
      <c r="I87" s="7" t="s">
        <v>6501</v>
      </c>
      <c r="J87" s="7" t="s">
        <v>92</v>
      </c>
      <c r="K87" s="7" t="s">
        <v>7276</v>
      </c>
      <c r="L87" s="7" t="s">
        <v>7283</v>
      </c>
      <c r="M87" s="7" t="s">
        <v>7284</v>
      </c>
      <c r="N87" s="47" t="s">
        <v>1613</v>
      </c>
      <c r="O87" s="47" t="s">
        <v>5</v>
      </c>
      <c r="P87" s="192">
        <v>23323</v>
      </c>
      <c r="Q87" s="193">
        <v>7574476051</v>
      </c>
      <c r="R87" s="420">
        <v>36.776257524805999</v>
      </c>
      <c r="S87" s="420">
        <v>-76.325088218931896</v>
      </c>
      <c r="T87" s="173"/>
      <c r="U87" s="123"/>
      <c r="W87" s="7" t="s">
        <v>7276</v>
      </c>
      <c r="X87" s="7" t="s">
        <v>7275</v>
      </c>
      <c r="Y87" s="7" t="s">
        <v>7089</v>
      </c>
      <c r="Z87" s="47" t="s">
        <v>1613</v>
      </c>
      <c r="AA87" s="47" t="s">
        <v>5</v>
      </c>
      <c r="AB87" s="173" t="s">
        <v>312</v>
      </c>
      <c r="AC87" s="59">
        <v>45504</v>
      </c>
      <c r="AD87" s="7" t="s">
        <v>7276</v>
      </c>
      <c r="AF87" s="7" t="s">
        <v>7279</v>
      </c>
      <c r="AH87" s="47">
        <f t="shared" si="2"/>
        <v>17</v>
      </c>
      <c r="AL87" s="7" t="s">
        <v>7280</v>
      </c>
    </row>
    <row r="88" spans="1:38" s="732" customFormat="1" ht="101.5">
      <c r="A88" s="378">
        <v>6087</v>
      </c>
      <c r="B88" s="1016" t="s">
        <v>198</v>
      </c>
      <c r="C88" s="1016" t="s">
        <v>2244</v>
      </c>
      <c r="D88" s="1018" t="s">
        <v>6929</v>
      </c>
      <c r="E88" s="1018" t="s">
        <v>164</v>
      </c>
      <c r="F88" s="1018" t="s">
        <v>6930</v>
      </c>
      <c r="G88" s="1016" t="s">
        <v>6931</v>
      </c>
      <c r="H88" s="1016" t="s">
        <v>6500</v>
      </c>
      <c r="I88" s="1018" t="s">
        <v>6501</v>
      </c>
      <c r="J88" s="1018" t="s">
        <v>6932</v>
      </c>
      <c r="K88" s="1017" t="s">
        <v>6933</v>
      </c>
      <c r="L88" s="1018"/>
      <c r="M88" s="1016" t="s">
        <v>8476</v>
      </c>
      <c r="N88" s="1016" t="s">
        <v>755</v>
      </c>
      <c r="O88" s="1016" t="s">
        <v>5</v>
      </c>
      <c r="P88" s="1090"/>
      <c r="Q88" s="1020"/>
      <c r="R88" s="1021">
        <v>30.575337248819899</v>
      </c>
      <c r="S88" s="1021">
        <v>-97.416018623177195</v>
      </c>
      <c r="T88" s="1022" t="s">
        <v>8701</v>
      </c>
      <c r="U88" s="1023">
        <v>1</v>
      </c>
      <c r="V88" s="1018" t="s">
        <v>7042</v>
      </c>
      <c r="W88" s="1018" t="s">
        <v>6933</v>
      </c>
      <c r="X88" s="1018" t="s">
        <v>6929</v>
      </c>
      <c r="Y88" s="1016" t="s">
        <v>6934</v>
      </c>
      <c r="Z88" s="1016" t="s">
        <v>227</v>
      </c>
      <c r="AA88" s="1016" t="s">
        <v>6</v>
      </c>
      <c r="AB88" s="1023" t="s">
        <v>9112</v>
      </c>
      <c r="AC88" s="1091" t="s">
        <v>9113</v>
      </c>
      <c r="AD88" s="1018" t="s">
        <v>8477</v>
      </c>
      <c r="AE88" s="1092"/>
      <c r="AF88" s="1018" t="s">
        <v>10326</v>
      </c>
      <c r="AG88" s="1018"/>
      <c r="AH88" s="1016">
        <f t="shared" si="2"/>
        <v>16</v>
      </c>
      <c r="AI88" s="1092"/>
      <c r="AJ88" s="1024" t="s">
        <v>6935</v>
      </c>
      <c r="AK88" s="11"/>
      <c r="AL88" s="7"/>
    </row>
    <row r="89" spans="1:38" ht="159.5">
      <c r="A89" s="378">
        <v>6088</v>
      </c>
      <c r="B89" s="1015" t="s">
        <v>174</v>
      </c>
      <c r="C89" s="1016" t="s">
        <v>2244</v>
      </c>
      <c r="D89" s="1017" t="s">
        <v>6929</v>
      </c>
      <c r="E89" s="1016" t="s">
        <v>164</v>
      </c>
      <c r="F89" s="1018" t="s">
        <v>9114</v>
      </c>
      <c r="G89" s="1018" t="s">
        <v>6931</v>
      </c>
      <c r="H89" s="1018" t="s">
        <v>6500</v>
      </c>
      <c r="I89" s="1018" t="s">
        <v>7891</v>
      </c>
      <c r="J89" s="1018" t="s">
        <v>6932</v>
      </c>
      <c r="K89" s="1058" t="s">
        <v>6933</v>
      </c>
      <c r="L89" s="1058" t="s">
        <v>9115</v>
      </c>
      <c r="M89" s="1058" t="s">
        <v>6934</v>
      </c>
      <c r="N89" s="1016" t="s">
        <v>227</v>
      </c>
      <c r="O89" s="1016" t="s">
        <v>6</v>
      </c>
      <c r="P89" s="1019" t="s">
        <v>9116</v>
      </c>
      <c r="Q89" s="1020"/>
      <c r="R89" s="1058">
        <v>49.259599999999999</v>
      </c>
      <c r="S89" s="1058">
        <v>-122.8021</v>
      </c>
      <c r="T89" s="1022">
        <v>80</v>
      </c>
      <c r="U89" s="1023">
        <v>10</v>
      </c>
      <c r="V89" s="1018" t="s">
        <v>9117</v>
      </c>
      <c r="W89" s="1058" t="s">
        <v>6933</v>
      </c>
      <c r="X89" s="1018" t="s">
        <v>6929</v>
      </c>
      <c r="Y89" s="1018" t="s">
        <v>6934</v>
      </c>
      <c r="Z89" s="1016" t="s">
        <v>227</v>
      </c>
      <c r="AA89" s="1016" t="s">
        <v>6</v>
      </c>
      <c r="AB89" s="1016" t="s">
        <v>7932</v>
      </c>
      <c r="AC89" s="1025">
        <v>45867</v>
      </c>
      <c r="AD89" s="1018" t="s">
        <v>9118</v>
      </c>
      <c r="AE89" s="1058" t="s">
        <v>9119</v>
      </c>
      <c r="AF89" s="1018" t="s">
        <v>10326</v>
      </c>
      <c r="AG89" s="1089"/>
      <c r="AH89" s="1016">
        <f t="shared" si="2"/>
        <v>16</v>
      </c>
      <c r="AI89" s="7"/>
      <c r="AJ89" s="7"/>
      <c r="AK89" s="7"/>
      <c r="AL89" s="7"/>
    </row>
    <row r="90" spans="1:38" ht="129.75" customHeight="1">
      <c r="A90" s="378">
        <v>6089</v>
      </c>
      <c r="B90" s="47" t="s">
        <v>161</v>
      </c>
      <c r="C90" s="47" t="s">
        <v>2244</v>
      </c>
      <c r="D90" s="65" t="s">
        <v>6356</v>
      </c>
      <c r="E90" s="47" t="s">
        <v>176</v>
      </c>
      <c r="F90" s="65" t="s">
        <v>6357</v>
      </c>
      <c r="G90" s="65" t="s">
        <v>7834</v>
      </c>
      <c r="H90" s="534" t="s">
        <v>6500</v>
      </c>
      <c r="I90" s="535" t="s">
        <v>8239</v>
      </c>
      <c r="J90" s="18" t="s">
        <v>7835</v>
      </c>
      <c r="K90" s="496" t="s">
        <v>6358</v>
      </c>
      <c r="L90" s="65" t="s">
        <v>6359</v>
      </c>
      <c r="M90" s="65" t="s">
        <v>3810</v>
      </c>
      <c r="N90" s="58" t="s">
        <v>755</v>
      </c>
      <c r="O90" s="58" t="s">
        <v>5</v>
      </c>
      <c r="P90" s="58">
        <v>75006</v>
      </c>
      <c r="Q90" s="47" t="s">
        <v>6360</v>
      </c>
      <c r="R90" s="89">
        <v>32.944430193624001</v>
      </c>
      <c r="S90" s="89">
        <v>-86.9454945499822</v>
      </c>
      <c r="T90" s="93">
        <v>50</v>
      </c>
      <c r="U90" s="394"/>
      <c r="V90" s="6"/>
      <c r="W90" s="494" t="s">
        <v>6358</v>
      </c>
      <c r="X90" s="65" t="s">
        <v>6356</v>
      </c>
      <c r="Y90" s="68" t="s">
        <v>6361</v>
      </c>
      <c r="Z90" s="58" t="s">
        <v>755</v>
      </c>
      <c r="AA90" s="58" t="s">
        <v>5</v>
      </c>
      <c r="AB90" s="90" t="s">
        <v>7759</v>
      </c>
      <c r="AC90" s="90" t="s">
        <v>7836</v>
      </c>
      <c r="AD90" s="65" t="s">
        <v>6358</v>
      </c>
      <c r="AE90" s="597"/>
      <c r="AF90" s="410" t="s">
        <v>8097</v>
      </c>
      <c r="AG90" s="597"/>
      <c r="AH90" s="427">
        <f t="shared" si="2"/>
        <v>29</v>
      </c>
      <c r="AI90" s="594"/>
      <c r="AJ90" s="1406"/>
      <c r="AK90" s="509"/>
      <c r="AL90" s="6"/>
    </row>
    <row r="91" spans="1:38" ht="58">
      <c r="A91" s="378">
        <v>6090</v>
      </c>
      <c r="B91" s="61" t="s">
        <v>174</v>
      </c>
      <c r="C91" s="47" t="s">
        <v>2244</v>
      </c>
      <c r="D91" s="65" t="s">
        <v>6936</v>
      </c>
      <c r="E91" s="47" t="s">
        <v>164</v>
      </c>
      <c r="F91" s="7" t="s">
        <v>6936</v>
      </c>
      <c r="G91" s="7" t="s">
        <v>6619</v>
      </c>
      <c r="H91" s="7" t="s">
        <v>6639</v>
      </c>
      <c r="I91" s="7" t="s">
        <v>6501</v>
      </c>
      <c r="J91" s="7" t="s">
        <v>6937</v>
      </c>
      <c r="K91" s="7" t="s">
        <v>6938</v>
      </c>
      <c r="L91" s="7" t="s">
        <v>6939</v>
      </c>
      <c r="M91" s="7" t="s">
        <v>6940</v>
      </c>
      <c r="N91" s="47" t="s">
        <v>386</v>
      </c>
      <c r="O91" s="47" t="s">
        <v>5</v>
      </c>
      <c r="P91" s="192">
        <v>84104</v>
      </c>
      <c r="Q91" s="193" t="s">
        <v>6941</v>
      </c>
      <c r="R91" s="533">
        <v>40.7592075315725</v>
      </c>
      <c r="S91" s="533">
        <v>-111.961390774964</v>
      </c>
      <c r="T91" s="173">
        <v>25</v>
      </c>
      <c r="U91" s="123"/>
      <c r="W91" s="7" t="s">
        <v>6938</v>
      </c>
      <c r="X91" s="7" t="s">
        <v>6936</v>
      </c>
      <c r="Y91" s="7" t="s">
        <v>6940</v>
      </c>
      <c r="Z91" s="47" t="s">
        <v>386</v>
      </c>
      <c r="AA91" s="47" t="s">
        <v>5</v>
      </c>
      <c r="AB91" s="47" t="s">
        <v>172</v>
      </c>
      <c r="AC91" s="59">
        <v>45289</v>
      </c>
      <c r="AD91" s="226" t="s">
        <v>6942</v>
      </c>
      <c r="AE91" s="509"/>
      <c r="AF91" s="509" t="s">
        <v>6943</v>
      </c>
      <c r="AG91" s="509"/>
      <c r="AH91" s="427">
        <f t="shared" si="2"/>
        <v>21</v>
      </c>
      <c r="AI91" s="509"/>
      <c r="AJ91" s="509"/>
      <c r="AK91" s="509"/>
      <c r="AL91" s="7"/>
    </row>
    <row r="92" spans="1:38" ht="116.25" customHeight="1">
      <c r="A92" s="378">
        <v>6091</v>
      </c>
      <c r="B92" s="555" t="s">
        <v>174</v>
      </c>
      <c r="C92" s="108" t="s">
        <v>2244</v>
      </c>
      <c r="D92" s="98" t="s">
        <v>6936</v>
      </c>
      <c r="E92" s="108" t="s">
        <v>164</v>
      </c>
      <c r="F92" s="554" t="s">
        <v>6944</v>
      </c>
      <c r="G92" s="554" t="s">
        <v>6619</v>
      </c>
      <c r="H92" s="554" t="s">
        <v>6639</v>
      </c>
      <c r="I92" s="554" t="s">
        <v>6501</v>
      </c>
      <c r="J92" s="554" t="s">
        <v>6937</v>
      </c>
      <c r="K92" s="554" t="s">
        <v>6938</v>
      </c>
      <c r="L92" s="554" t="s">
        <v>6945</v>
      </c>
      <c r="M92" s="554" t="s">
        <v>6946</v>
      </c>
      <c r="N92" s="108" t="s">
        <v>723</v>
      </c>
      <c r="O92" s="108" t="s">
        <v>5</v>
      </c>
      <c r="P92" s="559">
        <v>80302</v>
      </c>
      <c r="Q92" s="560" t="s">
        <v>6947</v>
      </c>
      <c r="R92" s="561">
        <v>39.824857305259798</v>
      </c>
      <c r="S92" s="561">
        <v>-105.03509990940501</v>
      </c>
      <c r="T92" s="562">
        <v>4</v>
      </c>
      <c r="U92" s="563"/>
      <c r="V92" s="554"/>
      <c r="W92" s="554" t="s">
        <v>6938</v>
      </c>
      <c r="X92" s="554" t="s">
        <v>6936</v>
      </c>
      <c r="Y92" s="554" t="s">
        <v>6940</v>
      </c>
      <c r="Z92" s="108" t="s">
        <v>386</v>
      </c>
      <c r="AA92" s="108" t="s">
        <v>5</v>
      </c>
      <c r="AB92" s="108" t="s">
        <v>172</v>
      </c>
      <c r="AC92" s="1404">
        <v>45289</v>
      </c>
      <c r="AD92" s="1405" t="s">
        <v>6942</v>
      </c>
      <c r="AE92" s="564"/>
      <c r="AF92" s="564" t="s">
        <v>6948</v>
      </c>
      <c r="AG92" s="564"/>
      <c r="AH92" s="565">
        <f t="shared" ref="AH92:AH123" si="3">IF(LEN(TRIM(AF92))=0,0,LEN(TRIM(AF92))-LEN(SUBSTITUTE(AF92," ",""))+1)</f>
        <v>23</v>
      </c>
      <c r="AI92" s="564"/>
      <c r="AJ92" s="564"/>
      <c r="AK92" s="566"/>
      <c r="AL92" s="7"/>
    </row>
    <row r="93" spans="1:38" s="7" customFormat="1" ht="102" customHeight="1">
      <c r="A93" s="378">
        <v>6092</v>
      </c>
      <c r="B93" s="47" t="s">
        <v>174</v>
      </c>
      <c r="C93" s="47" t="s">
        <v>2244</v>
      </c>
      <c r="D93" s="98" t="s">
        <v>6949</v>
      </c>
      <c r="E93" s="47" t="s">
        <v>164</v>
      </c>
      <c r="F93" s="65" t="s">
        <v>6949</v>
      </c>
      <c r="G93" s="7" t="s">
        <v>6584</v>
      </c>
      <c r="H93" s="554" t="s">
        <v>6553</v>
      </c>
      <c r="I93" s="554" t="s">
        <v>6501</v>
      </c>
      <c r="J93" s="554" t="s">
        <v>6599</v>
      </c>
      <c r="K93" s="752" t="s">
        <v>6950</v>
      </c>
      <c r="L93" s="7" t="s">
        <v>6951</v>
      </c>
      <c r="M93" s="7" t="s">
        <v>6952</v>
      </c>
      <c r="N93" s="47" t="s">
        <v>436</v>
      </c>
      <c r="O93" s="47" t="s">
        <v>5</v>
      </c>
      <c r="P93" s="192">
        <v>49445</v>
      </c>
      <c r="Q93" s="193" t="s">
        <v>6953</v>
      </c>
      <c r="R93" s="533">
        <v>43.256325754559597</v>
      </c>
      <c r="S93" s="533">
        <v>-86.2680567887504</v>
      </c>
      <c r="T93" s="173">
        <v>10</v>
      </c>
      <c r="U93" s="123"/>
      <c r="W93" s="98" t="s">
        <v>6954</v>
      </c>
      <c r="X93" s="98" t="s">
        <v>6949</v>
      </c>
      <c r="Y93" s="554" t="s">
        <v>6952</v>
      </c>
      <c r="Z93" s="108" t="s">
        <v>436</v>
      </c>
      <c r="AA93" s="108" t="s">
        <v>5</v>
      </c>
      <c r="AB93" s="47" t="s">
        <v>172</v>
      </c>
      <c r="AC93" s="59">
        <v>44781</v>
      </c>
      <c r="AD93" s="7" t="s">
        <v>6955</v>
      </c>
      <c r="AE93" s="7" t="s">
        <v>6956</v>
      </c>
      <c r="AF93" s="564" t="s">
        <v>6957</v>
      </c>
      <c r="AG93" s="327" t="s">
        <v>6958</v>
      </c>
      <c r="AH93" s="47">
        <f t="shared" si="3"/>
        <v>24</v>
      </c>
    </row>
    <row r="94" spans="1:38" ht="55" customHeight="1">
      <c r="A94" s="378">
        <v>6093</v>
      </c>
      <c r="B94" s="99" t="s">
        <v>174</v>
      </c>
      <c r="C94" s="99" t="s">
        <v>2244</v>
      </c>
      <c r="D94" s="124" t="s">
        <v>6959</v>
      </c>
      <c r="E94" s="124" t="s">
        <v>176</v>
      </c>
      <c r="F94" s="124" t="s">
        <v>6959</v>
      </c>
      <c r="G94" s="124" t="s">
        <v>6591</v>
      </c>
      <c r="H94" s="124" t="s">
        <v>6620</v>
      </c>
      <c r="I94" s="124" t="s">
        <v>6501</v>
      </c>
      <c r="J94" s="124" t="s">
        <v>6565</v>
      </c>
      <c r="K94" s="124" t="s">
        <v>6960</v>
      </c>
      <c r="L94" s="124" t="s">
        <v>6961</v>
      </c>
      <c r="M94" s="124" t="s">
        <v>6962</v>
      </c>
      <c r="N94" s="99" t="s">
        <v>916</v>
      </c>
      <c r="O94" s="99" t="s">
        <v>5</v>
      </c>
      <c r="P94" s="536">
        <v>43110</v>
      </c>
      <c r="Q94" s="537" t="s">
        <v>6963</v>
      </c>
      <c r="R94" s="538">
        <v>40</v>
      </c>
      <c r="S94" s="538">
        <v>-82.81</v>
      </c>
      <c r="T94" s="171">
        <v>10</v>
      </c>
      <c r="U94" s="172" t="s">
        <v>1587</v>
      </c>
      <c r="V94" s="124" t="s">
        <v>1587</v>
      </c>
      <c r="W94" s="1" t="s">
        <v>6960</v>
      </c>
      <c r="X94" s="124" t="s">
        <v>6959</v>
      </c>
      <c r="Y94" s="124" t="s">
        <v>4782</v>
      </c>
      <c r="Z94" s="124" t="s">
        <v>6964</v>
      </c>
      <c r="AA94" s="99" t="s">
        <v>5</v>
      </c>
      <c r="AB94" s="99" t="s">
        <v>312</v>
      </c>
      <c r="AC94" s="195">
        <v>45400</v>
      </c>
      <c r="AD94" s="1" t="s">
        <v>6965</v>
      </c>
      <c r="AE94" s="124" t="s">
        <v>6966</v>
      </c>
      <c r="AF94" s="7" t="s">
        <v>6967</v>
      </c>
      <c r="AG94" s="327" t="s">
        <v>6960</v>
      </c>
      <c r="AH94" s="47">
        <f t="shared" si="3"/>
        <v>8</v>
      </c>
      <c r="AI94" s="7"/>
      <c r="AJ94" s="7"/>
      <c r="AK94" s="7"/>
      <c r="AL94" s="7"/>
    </row>
    <row r="95" spans="1:38" s="7" customFormat="1" ht="95.25" customHeight="1">
      <c r="A95" s="378">
        <v>6094</v>
      </c>
      <c r="B95" s="47" t="s">
        <v>174</v>
      </c>
      <c r="C95" s="47" t="s">
        <v>2244</v>
      </c>
      <c r="D95" t="s">
        <v>6968</v>
      </c>
      <c r="E95" s="47" t="s">
        <v>164</v>
      </c>
      <c r="F95" s="7" t="s">
        <v>6970</v>
      </c>
      <c r="G95" s="7" t="s">
        <v>6931</v>
      </c>
      <c r="I95" s="7" t="s">
        <v>6501</v>
      </c>
      <c r="J95" s="7" t="s">
        <v>6607</v>
      </c>
      <c r="K95" s="7" t="s">
        <v>6969</v>
      </c>
      <c r="L95" s="7" t="s">
        <v>8022</v>
      </c>
      <c r="M95" s="7" t="s">
        <v>1222</v>
      </c>
      <c r="N95" s="7" t="s">
        <v>170</v>
      </c>
      <c r="O95" s="7" t="s">
        <v>5</v>
      </c>
      <c r="P95" s="7">
        <v>90010</v>
      </c>
      <c r="R95" s="533">
        <v>34.062475529846203</v>
      </c>
      <c r="S95" s="533">
        <v>-118.335063733287</v>
      </c>
      <c r="T95" s="173">
        <v>30</v>
      </c>
      <c r="U95" s="123"/>
      <c r="W95" s="7" t="s">
        <v>6969</v>
      </c>
      <c r="X95" t="s">
        <v>6970</v>
      </c>
      <c r="Y95" s="7" t="s">
        <v>6971</v>
      </c>
      <c r="Z95" s="47" t="s">
        <v>6972</v>
      </c>
      <c r="AA95" s="47" t="s">
        <v>4332</v>
      </c>
      <c r="AB95" s="173" t="s">
        <v>8023</v>
      </c>
      <c r="AC95" s="59" t="s">
        <v>8512</v>
      </c>
      <c r="AD95" s="7" t="s">
        <v>313</v>
      </c>
      <c r="AF95" s="7" t="s">
        <v>6973</v>
      </c>
      <c r="AH95" s="47">
        <f t="shared" si="3"/>
        <v>21</v>
      </c>
      <c r="AI95" t="s">
        <v>6974</v>
      </c>
      <c r="AJ95" t="s">
        <v>6975</v>
      </c>
      <c r="AK95" t="s">
        <v>6976</v>
      </c>
    </row>
    <row r="96" spans="1:38" ht="59.5" customHeight="1">
      <c r="A96" s="378">
        <v>6095</v>
      </c>
      <c r="B96" s="61" t="s">
        <v>174</v>
      </c>
      <c r="C96" s="47" t="s">
        <v>2244</v>
      </c>
      <c r="D96" s="65" t="s">
        <v>7285</v>
      </c>
      <c r="E96" s="47" t="s">
        <v>176</v>
      </c>
      <c r="F96" s="7" t="s">
        <v>7285</v>
      </c>
      <c r="G96" s="7" t="s">
        <v>8109</v>
      </c>
      <c r="H96" s="7" t="s">
        <v>6527</v>
      </c>
      <c r="I96" s="7" t="s">
        <v>6501</v>
      </c>
      <c r="J96" s="7" t="s">
        <v>7286</v>
      </c>
      <c r="K96" s="540" t="s">
        <v>7287</v>
      </c>
      <c r="L96" s="7" t="s">
        <v>7288</v>
      </c>
      <c r="M96" s="7" t="s">
        <v>4943</v>
      </c>
      <c r="N96" s="47" t="s">
        <v>170</v>
      </c>
      <c r="O96" s="47" t="s">
        <v>5</v>
      </c>
      <c r="P96" s="192">
        <v>94545</v>
      </c>
      <c r="Q96" s="193" t="s">
        <v>7239</v>
      </c>
      <c r="R96" s="420">
        <v>37.631459999999997</v>
      </c>
      <c r="S96" s="420">
        <v>-122.1224</v>
      </c>
      <c r="T96" s="173">
        <v>30</v>
      </c>
      <c r="U96" s="123"/>
      <c r="W96" s="327" t="s">
        <v>7287</v>
      </c>
      <c r="X96" s="7" t="s">
        <v>7285</v>
      </c>
      <c r="Y96" s="7" t="s">
        <v>4943</v>
      </c>
      <c r="Z96" s="47" t="s">
        <v>170</v>
      </c>
      <c r="AA96" s="47" t="s">
        <v>5</v>
      </c>
      <c r="AB96" s="173" t="s">
        <v>7853</v>
      </c>
      <c r="AC96" s="59">
        <v>45505</v>
      </c>
      <c r="AD96" s="540" t="s">
        <v>7287</v>
      </c>
      <c r="AE96" s="7" t="s">
        <v>7859</v>
      </c>
      <c r="AF96" s="7" t="s">
        <v>8098</v>
      </c>
      <c r="AG96" s="7" t="s">
        <v>7289</v>
      </c>
      <c r="AH96" s="47">
        <f t="shared" si="3"/>
        <v>22</v>
      </c>
      <c r="AI96" s="7"/>
      <c r="AJ96" s="7"/>
      <c r="AK96" s="7"/>
      <c r="AL96" s="7" t="s">
        <v>7290</v>
      </c>
    </row>
    <row r="97" spans="1:38" ht="64.5" customHeight="1">
      <c r="A97" s="378">
        <v>6096</v>
      </c>
      <c r="B97" s="99" t="s">
        <v>161</v>
      </c>
      <c r="C97" s="99" t="s">
        <v>2244</v>
      </c>
      <c r="D97" s="124" t="s">
        <v>6977</v>
      </c>
      <c r="E97" s="124" t="s">
        <v>176</v>
      </c>
      <c r="F97" s="124" t="s">
        <v>6977</v>
      </c>
      <c r="G97" s="124" t="s">
        <v>6591</v>
      </c>
      <c r="H97" s="124" t="s">
        <v>6620</v>
      </c>
      <c r="I97" s="124" t="s">
        <v>6501</v>
      </c>
      <c r="J97" s="124" t="s">
        <v>6978</v>
      </c>
      <c r="K97" s="124" t="s">
        <v>6979</v>
      </c>
      <c r="L97" s="124" t="s">
        <v>6980</v>
      </c>
      <c r="M97" s="124" t="s">
        <v>6981</v>
      </c>
      <c r="N97" s="99" t="s">
        <v>1357</v>
      </c>
      <c r="O97" s="99" t="s">
        <v>5</v>
      </c>
      <c r="P97" s="536">
        <v>8505</v>
      </c>
      <c r="Q97" s="537" t="s">
        <v>6982</v>
      </c>
      <c r="R97" s="538">
        <v>40</v>
      </c>
      <c r="S97" s="538">
        <v>-70.599999999999994</v>
      </c>
      <c r="T97" s="171">
        <v>28</v>
      </c>
      <c r="U97" s="172"/>
      <c r="V97" s="124"/>
      <c r="W97" s="1" t="s">
        <v>6979</v>
      </c>
      <c r="X97" s="124" t="s">
        <v>6977</v>
      </c>
      <c r="Y97" s="124" t="s">
        <v>6983</v>
      </c>
      <c r="Z97" s="124" t="s">
        <v>1357</v>
      </c>
      <c r="AA97" s="99" t="s">
        <v>5</v>
      </c>
      <c r="AB97" s="99" t="s">
        <v>312</v>
      </c>
      <c r="AC97" s="195">
        <v>45400</v>
      </c>
      <c r="AD97" s="1" t="s">
        <v>6984</v>
      </c>
      <c r="AE97" s="124" t="s">
        <v>6985</v>
      </c>
      <c r="AF97" s="7" t="s">
        <v>6986</v>
      </c>
      <c r="AG97" s="327" t="s">
        <v>6987</v>
      </c>
      <c r="AH97" s="47">
        <f t="shared" si="3"/>
        <v>30</v>
      </c>
      <c r="AI97" s="7"/>
      <c r="AJ97" s="7"/>
      <c r="AK97" s="7"/>
      <c r="AL97" s="7"/>
    </row>
    <row r="98" spans="1:38" ht="60" customHeight="1">
      <c r="A98" s="378">
        <v>6097</v>
      </c>
      <c r="B98" s="1071" t="s">
        <v>174</v>
      </c>
      <c r="C98" s="1071" t="s">
        <v>2244</v>
      </c>
      <c r="D98" s="1396" t="s">
        <v>10578</v>
      </c>
      <c r="E98" s="1016" t="s">
        <v>176</v>
      </c>
      <c r="F98" s="1018" t="s">
        <v>6988</v>
      </c>
      <c r="G98" s="1183" t="s">
        <v>6591</v>
      </c>
      <c r="H98" s="1018" t="s">
        <v>6620</v>
      </c>
      <c r="I98" s="1183" t="s">
        <v>6501</v>
      </c>
      <c r="J98" s="1183" t="s">
        <v>6978</v>
      </c>
      <c r="K98" s="1183" t="s">
        <v>6979</v>
      </c>
      <c r="L98" s="1018" t="s">
        <v>6989</v>
      </c>
      <c r="M98" s="1018" t="s">
        <v>6990</v>
      </c>
      <c r="N98" s="1016" t="s">
        <v>755</v>
      </c>
      <c r="O98" s="1016" t="s">
        <v>5</v>
      </c>
      <c r="P98" s="1019">
        <v>75069</v>
      </c>
      <c r="Q98" s="1020" t="s">
        <v>6991</v>
      </c>
      <c r="R98" s="1021">
        <v>33.173098000000003</v>
      </c>
      <c r="S98" s="1021">
        <v>-96.607868999999994</v>
      </c>
      <c r="T98" s="1075">
        <v>300</v>
      </c>
      <c r="U98" s="1023">
        <v>500</v>
      </c>
      <c r="V98" s="1018" t="s">
        <v>758</v>
      </c>
      <c r="W98" s="1026" t="s">
        <v>6992</v>
      </c>
      <c r="X98" s="1183" t="s">
        <v>6993</v>
      </c>
      <c r="Y98" s="1183" t="s">
        <v>6990</v>
      </c>
      <c r="Z98" s="1183" t="s">
        <v>755</v>
      </c>
      <c r="AA98" s="1016" t="s">
        <v>5</v>
      </c>
      <c r="AB98" s="1071" t="s">
        <v>9201</v>
      </c>
      <c r="AC98" s="1305" t="s">
        <v>10566</v>
      </c>
      <c r="AD98" s="1026" t="s">
        <v>6994</v>
      </c>
      <c r="AE98" s="1018" t="s">
        <v>6995</v>
      </c>
      <c r="AF98" s="1018" t="s">
        <v>6986</v>
      </c>
      <c r="AG98" s="1024" t="s">
        <v>6987</v>
      </c>
      <c r="AH98" s="1016">
        <f t="shared" si="3"/>
        <v>30</v>
      </c>
      <c r="AI98" s="7"/>
      <c r="AJ98" s="7"/>
      <c r="AK98" s="7"/>
      <c r="AL98" s="7"/>
    </row>
    <row r="99" spans="1:38" ht="84" customHeight="1">
      <c r="A99" s="378">
        <v>6098</v>
      </c>
      <c r="B99" s="61" t="s">
        <v>174</v>
      </c>
      <c r="C99" s="47" t="s">
        <v>2244</v>
      </c>
      <c r="D99" s="374" t="s">
        <v>7269</v>
      </c>
      <c r="E99" s="47" t="s">
        <v>176</v>
      </c>
      <c r="F99" s="7" t="s">
        <v>7269</v>
      </c>
      <c r="G99" s="7" t="s">
        <v>88</v>
      </c>
      <c r="H99" s="7" t="s">
        <v>6500</v>
      </c>
      <c r="I99" s="7" t="s">
        <v>6501</v>
      </c>
      <c r="J99" s="7" t="s">
        <v>6937</v>
      </c>
      <c r="K99" s="540" t="s">
        <v>7270</v>
      </c>
      <c r="L99" s="7" t="s">
        <v>7271</v>
      </c>
      <c r="M99" s="7" t="s">
        <v>3404</v>
      </c>
      <c r="N99" s="47" t="s">
        <v>3405</v>
      </c>
      <c r="O99" s="47" t="s">
        <v>5</v>
      </c>
      <c r="P99" s="192">
        <v>97201</v>
      </c>
      <c r="Q99" s="193" t="s">
        <v>7272</v>
      </c>
      <c r="R99" s="420">
        <v>45.513269999999999</v>
      </c>
      <c r="S99" s="420">
        <v>-122.67771999999999</v>
      </c>
      <c r="T99" s="173">
        <v>3300</v>
      </c>
      <c r="U99" s="123"/>
      <c r="W99" s="540" t="s">
        <v>7270</v>
      </c>
      <c r="X99" s="7" t="s">
        <v>7269</v>
      </c>
      <c r="Y99" s="7" t="s">
        <v>3404</v>
      </c>
      <c r="Z99" s="47" t="s">
        <v>3405</v>
      </c>
      <c r="AA99" s="47" t="s">
        <v>5</v>
      </c>
      <c r="AB99" s="173" t="s">
        <v>7853</v>
      </c>
      <c r="AC99" s="59">
        <v>45504</v>
      </c>
      <c r="AD99" s="7" t="s">
        <v>7270</v>
      </c>
      <c r="AE99" s="7"/>
      <c r="AF99" s="7" t="s">
        <v>7273</v>
      </c>
      <c r="AG99" s="753" t="s">
        <v>7270</v>
      </c>
      <c r="AH99" s="47">
        <f t="shared" si="3"/>
        <v>30</v>
      </c>
      <c r="AI99" s="7"/>
      <c r="AJ99" s="7"/>
      <c r="AK99" s="7"/>
      <c r="AL99" s="7" t="s">
        <v>7274</v>
      </c>
    </row>
    <row r="100" spans="1:38" ht="75" customHeight="1">
      <c r="A100" s="378">
        <v>6099</v>
      </c>
      <c r="B100" s="47" t="s">
        <v>161</v>
      </c>
      <c r="C100" s="47" t="s">
        <v>2244</v>
      </c>
      <c r="D100" s="374" t="s">
        <v>6996</v>
      </c>
      <c r="E100" s="47" t="s">
        <v>176</v>
      </c>
      <c r="F100" s="7" t="s">
        <v>6997</v>
      </c>
      <c r="G100" s="7" t="s">
        <v>6526</v>
      </c>
      <c r="H100" s="7" t="s">
        <v>6553</v>
      </c>
      <c r="I100" s="7" t="s">
        <v>6501</v>
      </c>
      <c r="J100" s="7" t="s">
        <v>6709</v>
      </c>
      <c r="K100" s="7" t="s">
        <v>6998</v>
      </c>
      <c r="L100" s="7" t="s">
        <v>6999</v>
      </c>
      <c r="M100" s="7" t="s">
        <v>2274</v>
      </c>
      <c r="N100" s="47" t="s">
        <v>227</v>
      </c>
      <c r="O100" s="47" t="s">
        <v>6</v>
      </c>
      <c r="P100" s="192" t="s">
        <v>7000</v>
      </c>
      <c r="Q100" s="193" t="s">
        <v>7001</v>
      </c>
      <c r="R100" s="533">
        <v>49.180346651369703</v>
      </c>
      <c r="S100" s="533">
        <v>-123.07566805990599</v>
      </c>
      <c r="T100" s="173">
        <v>13</v>
      </c>
      <c r="U100" s="123">
        <v>180</v>
      </c>
      <c r="V100" s="7" t="s">
        <v>758</v>
      </c>
      <c r="W100" t="s">
        <v>6998</v>
      </c>
      <c r="X100" s="47" t="s">
        <v>6996</v>
      </c>
      <c r="Y100" s="7" t="s">
        <v>1684</v>
      </c>
      <c r="Z100" s="47" t="s">
        <v>227</v>
      </c>
      <c r="AA100" s="47" t="s">
        <v>6</v>
      </c>
      <c r="AB100" s="99" t="s">
        <v>312</v>
      </c>
      <c r="AC100" s="195">
        <v>45400</v>
      </c>
      <c r="AD100" s="7" t="s">
        <v>7002</v>
      </c>
      <c r="AE100" s="7" t="s">
        <v>7003</v>
      </c>
      <c r="AF100" s="7" t="s">
        <v>7004</v>
      </c>
      <c r="AG100" s="389" t="s">
        <v>6998</v>
      </c>
      <c r="AH100" s="47">
        <f t="shared" si="3"/>
        <v>27</v>
      </c>
      <c r="AI100" s="7"/>
      <c r="AJ100" s="7"/>
      <c r="AK100" s="7"/>
      <c r="AL100" s="7"/>
    </row>
    <row r="101" spans="1:38" ht="92.25" customHeight="1">
      <c r="A101" s="378">
        <v>6100</v>
      </c>
      <c r="B101" s="1015" t="s">
        <v>174</v>
      </c>
      <c r="C101" s="1016" t="s">
        <v>2244</v>
      </c>
      <c r="D101" s="1326" t="s">
        <v>6996</v>
      </c>
      <c r="E101" s="1016" t="s">
        <v>176</v>
      </c>
      <c r="F101" s="1058" t="s">
        <v>10579</v>
      </c>
      <c r="G101" s="1018" t="s">
        <v>88</v>
      </c>
      <c r="H101" s="1018" t="s">
        <v>6553</v>
      </c>
      <c r="I101" s="1018" t="s">
        <v>6501</v>
      </c>
      <c r="J101" s="1018" t="s">
        <v>6709</v>
      </c>
      <c r="K101" s="1018" t="s">
        <v>6998</v>
      </c>
      <c r="L101" s="1058" t="s">
        <v>10580</v>
      </c>
      <c r="M101" s="1018" t="s">
        <v>9099</v>
      </c>
      <c r="N101" s="1016" t="s">
        <v>227</v>
      </c>
      <c r="O101" s="1016" t="s">
        <v>6</v>
      </c>
      <c r="P101" s="1019" t="s">
        <v>10581</v>
      </c>
      <c r="Q101" s="1020" t="s">
        <v>10582</v>
      </c>
      <c r="R101" s="1021">
        <v>49.141500000000001</v>
      </c>
      <c r="S101" s="1021">
        <v>-123.0012</v>
      </c>
      <c r="T101" s="1022"/>
      <c r="U101" s="1023">
        <v>500</v>
      </c>
      <c r="V101" s="1018" t="s">
        <v>10583</v>
      </c>
      <c r="W101" s="1058" t="s">
        <v>6998</v>
      </c>
      <c r="X101" s="1016" t="s">
        <v>6996</v>
      </c>
      <c r="Y101" s="1018" t="s">
        <v>1684</v>
      </c>
      <c r="Z101" s="1016" t="s">
        <v>227</v>
      </c>
      <c r="AA101" s="1016" t="s">
        <v>6</v>
      </c>
      <c r="AB101" s="1016" t="s">
        <v>7932</v>
      </c>
      <c r="AC101" s="1025">
        <v>46057</v>
      </c>
      <c r="AD101" s="1018" t="s">
        <v>10584</v>
      </c>
      <c r="AE101" s="1026" t="s">
        <v>10585</v>
      </c>
      <c r="AF101" s="1018" t="s">
        <v>7004</v>
      </c>
      <c r="AG101" s="1089"/>
      <c r="AH101" s="1016">
        <f t="shared" si="3"/>
        <v>27</v>
      </c>
      <c r="AI101" s="7"/>
      <c r="AJ101" s="7"/>
      <c r="AK101" s="7"/>
      <c r="AL101" s="7"/>
    </row>
    <row r="102" spans="1:38" ht="184" customHeight="1">
      <c r="A102" s="378">
        <v>6101</v>
      </c>
      <c r="B102" s="47" t="s">
        <v>174</v>
      </c>
      <c r="C102" s="47" t="s">
        <v>2244</v>
      </c>
      <c r="D102" s="374" t="s">
        <v>7005</v>
      </c>
      <c r="E102" s="47" t="s">
        <v>164</v>
      </c>
      <c r="F102" s="65" t="s">
        <v>7005</v>
      </c>
      <c r="G102" s="124" t="s">
        <v>6591</v>
      </c>
      <c r="H102" s="7" t="s">
        <v>6620</v>
      </c>
      <c r="I102" s="7" t="s">
        <v>6501</v>
      </c>
      <c r="J102" s="7" t="s">
        <v>6528</v>
      </c>
      <c r="K102" s="7" t="s">
        <v>7006</v>
      </c>
      <c r="L102" s="7" t="s">
        <v>7007</v>
      </c>
      <c r="M102" s="7" t="s">
        <v>7008</v>
      </c>
      <c r="N102" s="47" t="s">
        <v>6541</v>
      </c>
      <c r="O102" s="47" t="s">
        <v>5</v>
      </c>
      <c r="P102" s="192">
        <v>44306</v>
      </c>
      <c r="Q102" s="193" t="s">
        <v>7009</v>
      </c>
      <c r="R102" s="533">
        <v>41.071359421310497</v>
      </c>
      <c r="S102" s="533">
        <v>-81.500703511458298</v>
      </c>
      <c r="T102" s="173">
        <v>30</v>
      </c>
      <c r="U102" s="123"/>
      <c r="W102" s="47" t="s">
        <v>7006</v>
      </c>
      <c r="X102" s="47" t="s">
        <v>7010</v>
      </c>
      <c r="Y102" s="7" t="s">
        <v>7011</v>
      </c>
      <c r="Z102" s="47" t="s">
        <v>916</v>
      </c>
      <c r="AA102" s="47" t="s">
        <v>5</v>
      </c>
      <c r="AB102" s="99" t="s">
        <v>312</v>
      </c>
      <c r="AC102" s="195">
        <v>45400</v>
      </c>
      <c r="AD102" s="7" t="s">
        <v>7012</v>
      </c>
      <c r="AE102" s="7" t="s">
        <v>7013</v>
      </c>
      <c r="AF102" s="7" t="s">
        <v>7014</v>
      </c>
      <c r="AG102" s="7"/>
      <c r="AH102" s="47">
        <f t="shared" si="3"/>
        <v>23</v>
      </c>
      <c r="AI102" s="7"/>
      <c r="AJ102" s="7"/>
      <c r="AK102" s="7"/>
      <c r="AL102" s="7"/>
    </row>
    <row r="103" spans="1:38" ht="96" customHeight="1">
      <c r="A103" s="378">
        <v>6102</v>
      </c>
      <c r="B103" s="61" t="s">
        <v>161</v>
      </c>
      <c r="C103" s="47" t="s">
        <v>2244</v>
      </c>
      <c r="D103" s="374" t="s">
        <v>7015</v>
      </c>
      <c r="E103" s="47" t="s">
        <v>176</v>
      </c>
      <c r="F103" s="7" t="s">
        <v>7015</v>
      </c>
      <c r="G103" s="7" t="s">
        <v>7016</v>
      </c>
      <c r="H103" s="7" t="s">
        <v>6620</v>
      </c>
      <c r="I103" s="7" t="s">
        <v>6501</v>
      </c>
      <c r="J103" s="7" t="s">
        <v>7017</v>
      </c>
      <c r="K103" s="7" t="s">
        <v>7018</v>
      </c>
      <c r="L103" s="7" t="s">
        <v>7019</v>
      </c>
      <c r="M103" s="7" t="s">
        <v>7020</v>
      </c>
      <c r="N103" s="47" t="s">
        <v>723</v>
      </c>
      <c r="O103" s="47" t="s">
        <v>5</v>
      </c>
      <c r="P103" s="192">
        <v>80907</v>
      </c>
      <c r="Q103" s="193"/>
      <c r="R103" s="533">
        <v>38.862507736661101</v>
      </c>
      <c r="S103" s="533">
        <v>-104.824386832732</v>
      </c>
      <c r="T103" s="173">
        <v>8</v>
      </c>
      <c r="U103" s="123"/>
      <c r="W103" s="7" t="s">
        <v>7018</v>
      </c>
      <c r="X103" s="7" t="s">
        <v>7015</v>
      </c>
      <c r="Y103" s="7" t="s">
        <v>7020</v>
      </c>
      <c r="Z103" s="47" t="s">
        <v>723</v>
      </c>
      <c r="AA103" s="47" t="s">
        <v>5</v>
      </c>
      <c r="AB103" s="47" t="s">
        <v>7021</v>
      </c>
      <c r="AC103" s="59" t="s">
        <v>7022</v>
      </c>
      <c r="AD103" s="389" t="s">
        <v>7023</v>
      </c>
      <c r="AE103" s="7" t="s">
        <v>7024</v>
      </c>
      <c r="AF103" s="7" t="s">
        <v>8099</v>
      </c>
      <c r="AG103" s="389" t="s">
        <v>7025</v>
      </c>
      <c r="AH103" s="47">
        <f t="shared" si="3"/>
        <v>31</v>
      </c>
      <c r="AI103" s="7" t="s">
        <v>7026</v>
      </c>
      <c r="AJ103" s="7"/>
      <c r="AK103" s="7"/>
      <c r="AL103" s="7"/>
    </row>
    <row r="104" spans="1:38" ht="97" customHeight="1">
      <c r="A104" s="378">
        <v>6103</v>
      </c>
      <c r="B104" s="1016" t="s">
        <v>174</v>
      </c>
      <c r="C104" s="1016" t="s">
        <v>2244</v>
      </c>
      <c r="D104" s="1017" t="s">
        <v>6244</v>
      </c>
      <c r="E104" s="1016" t="s">
        <v>176</v>
      </c>
      <c r="F104" s="1018" t="s">
        <v>7027</v>
      </c>
      <c r="G104" s="1018" t="s">
        <v>6526</v>
      </c>
      <c r="H104" s="1018" t="s">
        <v>6620</v>
      </c>
      <c r="I104" s="1018" t="s">
        <v>6501</v>
      </c>
      <c r="J104" s="1018" t="s">
        <v>6978</v>
      </c>
      <c r="K104" s="1018" t="s">
        <v>6245</v>
      </c>
      <c r="L104" s="1018" t="s">
        <v>7028</v>
      </c>
      <c r="M104" s="1018" t="s">
        <v>6560</v>
      </c>
      <c r="N104" s="1016" t="s">
        <v>182</v>
      </c>
      <c r="O104" s="1016" t="s">
        <v>5</v>
      </c>
      <c r="P104" s="1019">
        <v>89434</v>
      </c>
      <c r="Q104" s="1020"/>
      <c r="R104" s="1120">
        <v>39.494671102178401</v>
      </c>
      <c r="S104" s="1120">
        <v>-119.447446517356</v>
      </c>
      <c r="T104" s="1022" t="s">
        <v>8749</v>
      </c>
      <c r="U104" s="1023">
        <v>100000</v>
      </c>
      <c r="V104" s="1018" t="s">
        <v>7029</v>
      </c>
      <c r="W104" s="1018" t="s">
        <v>6245</v>
      </c>
      <c r="X104" s="1018" t="s">
        <v>6244</v>
      </c>
      <c r="Y104" s="1018" t="s">
        <v>1549</v>
      </c>
      <c r="Z104" s="1016" t="s">
        <v>182</v>
      </c>
      <c r="AA104" s="1016" t="s">
        <v>5</v>
      </c>
      <c r="AB104" s="1016" t="s">
        <v>9201</v>
      </c>
      <c r="AC104" s="1025" t="s">
        <v>10476</v>
      </c>
      <c r="AD104" s="1018" t="s">
        <v>7030</v>
      </c>
      <c r="AE104" s="1018"/>
      <c r="AF104" s="1018" t="s">
        <v>7031</v>
      </c>
      <c r="AG104" s="1122" t="s">
        <v>7032</v>
      </c>
      <c r="AH104" s="1016">
        <f t="shared" si="3"/>
        <v>13</v>
      </c>
      <c r="AI104" s="7"/>
      <c r="AJ104" s="7"/>
      <c r="AK104" s="7"/>
      <c r="AL104" s="7"/>
    </row>
    <row r="105" spans="1:38" ht="86.25" customHeight="1">
      <c r="A105" s="378">
        <v>6104</v>
      </c>
      <c r="B105" s="1016" t="s">
        <v>392</v>
      </c>
      <c r="C105" s="1016" t="s">
        <v>2244</v>
      </c>
      <c r="D105" s="1017" t="s">
        <v>6244</v>
      </c>
      <c r="E105" s="1016" t="s">
        <v>176</v>
      </c>
      <c r="F105" s="1018" t="s">
        <v>7033</v>
      </c>
      <c r="G105" s="1018" t="s">
        <v>6526</v>
      </c>
      <c r="H105" s="1018" t="s">
        <v>7034</v>
      </c>
      <c r="I105" s="1018" t="s">
        <v>6501</v>
      </c>
      <c r="J105" s="1018" t="s">
        <v>7035</v>
      </c>
      <c r="K105" s="1018" t="s">
        <v>6245</v>
      </c>
      <c r="L105" s="1018" t="s">
        <v>7028</v>
      </c>
      <c r="M105" s="1018" t="s">
        <v>6560</v>
      </c>
      <c r="N105" s="1016" t="s">
        <v>182</v>
      </c>
      <c r="O105" s="1016" t="s">
        <v>5</v>
      </c>
      <c r="P105" s="1019">
        <v>89434</v>
      </c>
      <c r="Q105" s="1020"/>
      <c r="R105" s="1120">
        <v>39.494671102178401</v>
      </c>
      <c r="S105" s="1120">
        <v>-119.447446517356</v>
      </c>
      <c r="T105" s="1022" t="s">
        <v>8749</v>
      </c>
      <c r="U105" s="1023">
        <v>36000</v>
      </c>
      <c r="V105" s="1018" t="s">
        <v>7036</v>
      </c>
      <c r="W105" s="1018" t="s">
        <v>6245</v>
      </c>
      <c r="X105" s="1018" t="s">
        <v>6244</v>
      </c>
      <c r="Y105" s="1018" t="s">
        <v>1549</v>
      </c>
      <c r="Z105" s="1016" t="s">
        <v>182</v>
      </c>
      <c r="AA105" s="1016" t="s">
        <v>5</v>
      </c>
      <c r="AB105" s="1016" t="s">
        <v>9201</v>
      </c>
      <c r="AC105" s="1025" t="s">
        <v>10476</v>
      </c>
      <c r="AD105" s="1018" t="s">
        <v>7030</v>
      </c>
      <c r="AE105" s="1018" t="s">
        <v>10376</v>
      </c>
      <c r="AF105" s="1018" t="s">
        <v>7031</v>
      </c>
      <c r="AG105" s="1122" t="s">
        <v>7032</v>
      </c>
      <c r="AH105" s="1016">
        <f t="shared" si="3"/>
        <v>13</v>
      </c>
      <c r="AI105" s="7"/>
      <c r="AJ105" s="7"/>
      <c r="AK105" s="7"/>
      <c r="AL105" s="7"/>
    </row>
    <row r="106" spans="1:38" ht="101.25" customHeight="1">
      <c r="A106" s="378">
        <v>6105</v>
      </c>
      <c r="B106" s="1016" t="s">
        <v>174</v>
      </c>
      <c r="C106" s="1016" t="s">
        <v>2244</v>
      </c>
      <c r="D106" s="1017" t="s">
        <v>6244</v>
      </c>
      <c r="E106" s="1016" t="s">
        <v>176</v>
      </c>
      <c r="F106" s="1018" t="s">
        <v>7037</v>
      </c>
      <c r="G106" s="1018" t="s">
        <v>6526</v>
      </c>
      <c r="H106" s="1018" t="s">
        <v>6620</v>
      </c>
      <c r="I106" s="1018" t="s">
        <v>6501</v>
      </c>
      <c r="J106" s="1018" t="s">
        <v>7</v>
      </c>
      <c r="K106" s="1018" t="s">
        <v>6245</v>
      </c>
      <c r="L106" s="1018"/>
      <c r="M106" s="1018" t="s">
        <v>2167</v>
      </c>
      <c r="N106" s="1016" t="s">
        <v>182</v>
      </c>
      <c r="O106" s="1016" t="s">
        <v>5</v>
      </c>
      <c r="P106" s="1019">
        <v>89521</v>
      </c>
      <c r="Q106" s="1020"/>
      <c r="R106" s="1120">
        <v>39.441489577275</v>
      </c>
      <c r="S106" s="1120">
        <v>-119.764174087014</v>
      </c>
      <c r="T106" s="1022">
        <v>800</v>
      </c>
      <c r="U106" s="1023">
        <v>20000</v>
      </c>
      <c r="V106" s="1018" t="s">
        <v>758</v>
      </c>
      <c r="W106" s="1018" t="s">
        <v>6245</v>
      </c>
      <c r="X106" s="1018" t="s">
        <v>6244</v>
      </c>
      <c r="Y106" s="1018" t="s">
        <v>1549</v>
      </c>
      <c r="Z106" s="1016" t="s">
        <v>182</v>
      </c>
      <c r="AA106" s="1016" t="s">
        <v>5</v>
      </c>
      <c r="AB106" s="1016" t="s">
        <v>9201</v>
      </c>
      <c r="AC106" s="1025" t="s">
        <v>10476</v>
      </c>
      <c r="AD106" s="1018" t="s">
        <v>7038</v>
      </c>
      <c r="AE106" s="1018"/>
      <c r="AF106" s="1018" t="s">
        <v>7031</v>
      </c>
      <c r="AG106" s="1122" t="s">
        <v>7032</v>
      </c>
      <c r="AH106" s="1016">
        <f t="shared" si="3"/>
        <v>13</v>
      </c>
      <c r="AI106" s="7"/>
      <c r="AJ106" s="7"/>
      <c r="AK106" s="7"/>
      <c r="AL106" s="7"/>
    </row>
    <row r="107" spans="1:38" s="7" customFormat="1" ht="58">
      <c r="A107" s="378">
        <v>6106</v>
      </c>
      <c r="B107" s="1016" t="s">
        <v>392</v>
      </c>
      <c r="C107" s="1016" t="s">
        <v>2244</v>
      </c>
      <c r="D107" s="1017" t="s">
        <v>6244</v>
      </c>
      <c r="E107" s="1016" t="s">
        <v>176</v>
      </c>
      <c r="F107" s="1018" t="s">
        <v>7039</v>
      </c>
      <c r="G107" s="1018" t="s">
        <v>6526</v>
      </c>
      <c r="H107" s="1018" t="s">
        <v>6620</v>
      </c>
      <c r="I107" s="1018" t="s">
        <v>6501</v>
      </c>
      <c r="J107" s="1018" t="s">
        <v>7035</v>
      </c>
      <c r="K107" s="1018" t="s">
        <v>6245</v>
      </c>
      <c r="L107" s="1018"/>
      <c r="M107" s="1018" t="s">
        <v>10475</v>
      </c>
      <c r="N107" s="1016" t="s">
        <v>786</v>
      </c>
      <c r="O107" s="1016" t="s">
        <v>5</v>
      </c>
      <c r="P107" s="1019">
        <v>29472</v>
      </c>
      <c r="Q107" s="1020"/>
      <c r="R107" s="1120">
        <v>33.132441977815802</v>
      </c>
      <c r="S107" s="1120">
        <v>-80.2669172329486</v>
      </c>
      <c r="T107" s="1022" t="s">
        <v>8704</v>
      </c>
      <c r="U107" s="1023">
        <v>30000</v>
      </c>
      <c r="V107" s="1018" t="s">
        <v>758</v>
      </c>
      <c r="W107" s="1018" t="s">
        <v>6245</v>
      </c>
      <c r="X107" s="1018" t="s">
        <v>6244</v>
      </c>
      <c r="Y107" s="1018" t="s">
        <v>1549</v>
      </c>
      <c r="Z107" s="1016" t="s">
        <v>182</v>
      </c>
      <c r="AA107" s="1016" t="s">
        <v>5</v>
      </c>
      <c r="AB107" s="1016" t="s">
        <v>9201</v>
      </c>
      <c r="AC107" s="1025" t="s">
        <v>10476</v>
      </c>
      <c r="AD107" s="1122" t="s">
        <v>7043</v>
      </c>
      <c r="AE107" s="1018" t="s">
        <v>10376</v>
      </c>
      <c r="AF107" s="1018" t="s">
        <v>7031</v>
      </c>
      <c r="AG107" s="1122" t="s">
        <v>7032</v>
      </c>
      <c r="AH107" s="1016">
        <f t="shared" si="3"/>
        <v>13</v>
      </c>
    </row>
    <row r="108" spans="1:38" s="7" customFormat="1" ht="81" customHeight="1">
      <c r="A108" s="378">
        <v>6107</v>
      </c>
      <c r="B108" s="1016" t="s">
        <v>174</v>
      </c>
      <c r="C108" s="1016" t="s">
        <v>2244</v>
      </c>
      <c r="D108" s="1017" t="s">
        <v>6244</v>
      </c>
      <c r="E108" s="1016" t="s">
        <v>176</v>
      </c>
      <c r="F108" s="1018" t="s">
        <v>7039</v>
      </c>
      <c r="G108" s="1018" t="s">
        <v>6526</v>
      </c>
      <c r="H108" s="1018" t="s">
        <v>6620</v>
      </c>
      <c r="I108" s="1018" t="s">
        <v>6501</v>
      </c>
      <c r="J108" s="1018" t="s">
        <v>6978</v>
      </c>
      <c r="K108" s="1018" t="s">
        <v>6245</v>
      </c>
      <c r="L108" s="1018" t="s">
        <v>7040</v>
      </c>
      <c r="M108" s="1018" t="s">
        <v>7041</v>
      </c>
      <c r="N108" s="1016" t="s">
        <v>786</v>
      </c>
      <c r="O108" s="1016" t="s">
        <v>5</v>
      </c>
      <c r="P108" s="1019">
        <v>29472</v>
      </c>
      <c r="Q108" s="1020"/>
      <c r="R108" s="1120">
        <v>33.132441977815802</v>
      </c>
      <c r="S108" s="1120">
        <v>-80.2669172329486</v>
      </c>
      <c r="T108" s="1022" t="s">
        <v>8704</v>
      </c>
      <c r="U108" s="1023">
        <v>20000</v>
      </c>
      <c r="V108" s="1018" t="s">
        <v>758</v>
      </c>
      <c r="W108" s="1018" t="s">
        <v>6245</v>
      </c>
      <c r="X108" s="1018" t="s">
        <v>6244</v>
      </c>
      <c r="Y108" s="1018" t="s">
        <v>1549</v>
      </c>
      <c r="Z108" s="1016" t="s">
        <v>182</v>
      </c>
      <c r="AA108" s="1016" t="s">
        <v>5</v>
      </c>
      <c r="AB108" s="1016" t="s">
        <v>9201</v>
      </c>
      <c r="AC108" s="1025" t="s">
        <v>10476</v>
      </c>
      <c r="AD108" s="1018" t="s">
        <v>7043</v>
      </c>
      <c r="AE108" s="1018"/>
      <c r="AF108" s="1018" t="s">
        <v>7031</v>
      </c>
      <c r="AG108" s="1122" t="s">
        <v>7032</v>
      </c>
      <c r="AH108" s="1016">
        <f t="shared" si="3"/>
        <v>13</v>
      </c>
    </row>
    <row r="109" spans="1:38" s="7" customFormat="1" ht="66" customHeight="1">
      <c r="A109" s="378">
        <v>6108</v>
      </c>
      <c r="B109" s="47" t="s">
        <v>174</v>
      </c>
      <c r="C109" s="47" t="s">
        <v>2244</v>
      </c>
      <c r="D109" s="65" t="s">
        <v>7044</v>
      </c>
      <c r="E109" s="47" t="s">
        <v>176</v>
      </c>
      <c r="F109" s="7" t="s">
        <v>6244</v>
      </c>
      <c r="G109" s="7" t="s">
        <v>6526</v>
      </c>
      <c r="H109" s="7" t="s">
        <v>6620</v>
      </c>
      <c r="I109" s="7" t="s">
        <v>6501</v>
      </c>
      <c r="J109" s="7" t="s">
        <v>6978</v>
      </c>
      <c r="K109" s="7" t="s">
        <v>6245</v>
      </c>
      <c r="L109" s="7" t="s">
        <v>6246</v>
      </c>
      <c r="M109" s="7" t="s">
        <v>6247</v>
      </c>
      <c r="N109" s="47" t="s">
        <v>182</v>
      </c>
      <c r="O109" s="47" t="s">
        <v>5</v>
      </c>
      <c r="P109" s="192" t="s">
        <v>7045</v>
      </c>
      <c r="Q109" s="193"/>
      <c r="R109" s="533">
        <v>39.163990785812601</v>
      </c>
      <c r="S109" s="533">
        <v>-119.73994901642899</v>
      </c>
      <c r="T109" s="173"/>
      <c r="U109" s="123">
        <v>50000</v>
      </c>
      <c r="V109" s="7" t="s">
        <v>758</v>
      </c>
      <c r="W109" s="7" t="s">
        <v>6245</v>
      </c>
      <c r="X109" s="7" t="s">
        <v>6244</v>
      </c>
      <c r="Y109" s="7" t="s">
        <v>1549</v>
      </c>
      <c r="Z109" s="47" t="s">
        <v>182</v>
      </c>
      <c r="AA109" s="47" t="s">
        <v>5</v>
      </c>
      <c r="AB109" s="47" t="s">
        <v>312</v>
      </c>
      <c r="AC109" s="59">
        <v>45400</v>
      </c>
      <c r="AD109" s="7" t="s">
        <v>7046</v>
      </c>
      <c r="AE109" s="7" t="s">
        <v>7047</v>
      </c>
      <c r="AF109" s="7" t="s">
        <v>7031</v>
      </c>
      <c r="AG109" s="327" t="s">
        <v>7032</v>
      </c>
      <c r="AH109" s="47">
        <f t="shared" si="3"/>
        <v>13</v>
      </c>
    </row>
    <row r="110" spans="1:38" s="7" customFormat="1" ht="68.25" customHeight="1">
      <c r="A110" s="378">
        <v>6109</v>
      </c>
      <c r="B110" t="s">
        <v>161</v>
      </c>
      <c r="C110" s="47" t="s">
        <v>2244</v>
      </c>
      <c r="D110" t="s">
        <v>7048</v>
      </c>
      <c r="E110" s="47" t="s">
        <v>176</v>
      </c>
      <c r="F110" s="1" t="s">
        <v>7049</v>
      </c>
      <c r="G110" s="7" t="s">
        <v>7050</v>
      </c>
      <c r="H110" s="7" t="s">
        <v>6553</v>
      </c>
      <c r="I110" s="7" t="s">
        <v>7051</v>
      </c>
      <c r="J110" t="s">
        <v>7052</v>
      </c>
      <c r="K110" s="7" t="s">
        <v>7053</v>
      </c>
      <c r="L110" t="s">
        <v>7054</v>
      </c>
      <c r="M110" t="s">
        <v>5215</v>
      </c>
      <c r="N110" s="47" t="s">
        <v>804</v>
      </c>
      <c r="O110" s="47" t="s">
        <v>5</v>
      </c>
      <c r="P110" s="800" t="s">
        <v>5216</v>
      </c>
      <c r="Q110" s="800" t="s">
        <v>7055</v>
      </c>
      <c r="R110" s="420">
        <v>40.039953737362403</v>
      </c>
      <c r="S110" s="420">
        <v>-86.001787130681095</v>
      </c>
      <c r="T110" s="550">
        <v>15</v>
      </c>
      <c r="U110">
        <v>5</v>
      </c>
      <c r="V110" s="7" t="s">
        <v>758</v>
      </c>
      <c r="W110" s="7" t="s">
        <v>7053</v>
      </c>
      <c r="X110" t="s">
        <v>7056</v>
      </c>
      <c r="Z110" s="47" t="s">
        <v>804</v>
      </c>
      <c r="AA110" s="47" t="s">
        <v>5</v>
      </c>
      <c r="AB110" s="47" t="s">
        <v>312</v>
      </c>
      <c r="AC110" s="59">
        <v>45412</v>
      </c>
      <c r="AD110" s="7" t="s">
        <v>7057</v>
      </c>
      <c r="AF110" s="7" t="s">
        <v>7058</v>
      </c>
      <c r="AH110" s="47">
        <f t="shared" si="3"/>
        <v>20</v>
      </c>
      <c r="AI110" t="s">
        <v>7059</v>
      </c>
      <c r="AJ110" t="s">
        <v>7060</v>
      </c>
      <c r="AK110" s="800" t="s">
        <v>7061</v>
      </c>
    </row>
    <row r="111" spans="1:38" s="7" customFormat="1" ht="86.25" customHeight="1">
      <c r="A111" s="378">
        <v>6110</v>
      </c>
      <c r="B111" s="47" t="s">
        <v>174</v>
      </c>
      <c r="C111" s="65" t="s">
        <v>2244</v>
      </c>
      <c r="D111" s="1397" t="s">
        <v>7062</v>
      </c>
      <c r="E111" s="7" t="s">
        <v>164</v>
      </c>
      <c r="F111" s="7" t="s">
        <v>7062</v>
      </c>
      <c r="G111" s="7" t="s">
        <v>6584</v>
      </c>
      <c r="H111" s="47" t="s">
        <v>6500</v>
      </c>
      <c r="I111" s="7" t="s">
        <v>6501</v>
      </c>
      <c r="J111" s="7" t="s">
        <v>7063</v>
      </c>
      <c r="K111" s="395" t="s">
        <v>7064</v>
      </c>
      <c r="L111" s="7" t="s">
        <v>7065</v>
      </c>
      <c r="M111" s="47" t="s">
        <v>7066</v>
      </c>
      <c r="N111" s="47" t="s">
        <v>170</v>
      </c>
      <c r="O111" s="47" t="s">
        <v>5</v>
      </c>
      <c r="P111" s="192">
        <v>90755</v>
      </c>
      <c r="Q111" s="193"/>
      <c r="R111" s="420">
        <v>33.809784735461101</v>
      </c>
      <c r="S111" s="420">
        <v>-118.173982588786</v>
      </c>
      <c r="T111" s="173">
        <v>16</v>
      </c>
      <c r="U111" s="123"/>
      <c r="W111" s="251" t="s">
        <v>7067</v>
      </c>
      <c r="X111" s="567" t="s">
        <v>7062</v>
      </c>
      <c r="Y111" s="7" t="s">
        <v>7066</v>
      </c>
      <c r="Z111" s="47" t="s">
        <v>170</v>
      </c>
      <c r="AA111" s="47" t="s">
        <v>5</v>
      </c>
      <c r="AB111" s="123" t="s">
        <v>760</v>
      </c>
      <c r="AC111" s="48">
        <v>45336</v>
      </c>
      <c r="AF111" s="7" t="s">
        <v>7068</v>
      </c>
      <c r="AH111" s="47">
        <f t="shared" si="3"/>
        <v>29</v>
      </c>
      <c r="AJ111" s="7" t="s">
        <v>7069</v>
      </c>
    </row>
    <row r="112" spans="1:38" s="7" customFormat="1" ht="75" customHeight="1">
      <c r="A112" s="378">
        <v>6111</v>
      </c>
      <c r="B112" s="61" t="s">
        <v>174</v>
      </c>
      <c r="C112" s="47" t="s">
        <v>2244</v>
      </c>
      <c r="D112" s="65" t="s">
        <v>7260</v>
      </c>
      <c r="E112" s="47" t="s">
        <v>176</v>
      </c>
      <c r="F112" s="7" t="s">
        <v>7260</v>
      </c>
      <c r="G112" s="7" t="s">
        <v>7242</v>
      </c>
      <c r="H112" s="7" t="s">
        <v>6500</v>
      </c>
      <c r="I112" s="7" t="s">
        <v>6501</v>
      </c>
      <c r="J112" s="7" t="s">
        <v>7261</v>
      </c>
      <c r="K112" s="568" t="s">
        <v>7262</v>
      </c>
      <c r="L112" s="7" t="s">
        <v>7263</v>
      </c>
      <c r="M112" s="7" t="s">
        <v>820</v>
      </c>
      <c r="N112" s="47" t="s">
        <v>170</v>
      </c>
      <c r="O112" s="47" t="s">
        <v>5</v>
      </c>
      <c r="P112" s="192">
        <v>94536</v>
      </c>
      <c r="Q112" s="193"/>
      <c r="R112" s="420">
        <v>37.539650000000002</v>
      </c>
      <c r="S112" s="420">
        <v>-122.00366</v>
      </c>
      <c r="T112" s="173">
        <v>30</v>
      </c>
      <c r="U112" s="123"/>
      <c r="W112" s="540" t="s">
        <v>7264</v>
      </c>
      <c r="X112" s="7" t="s">
        <v>7265</v>
      </c>
      <c r="Y112" s="7" t="s">
        <v>820</v>
      </c>
      <c r="Z112" s="47" t="s">
        <v>170</v>
      </c>
      <c r="AA112" s="47" t="s">
        <v>5</v>
      </c>
      <c r="AB112" s="173" t="s">
        <v>7853</v>
      </c>
      <c r="AC112" s="59">
        <v>45504</v>
      </c>
      <c r="AD112" s="540" t="s">
        <v>7264</v>
      </c>
      <c r="AE112" s="7" t="s">
        <v>7862</v>
      </c>
      <c r="AF112" s="7" t="s">
        <v>7266</v>
      </c>
      <c r="AG112" s="540" t="s">
        <v>7267</v>
      </c>
      <c r="AH112" s="47">
        <f t="shared" si="3"/>
        <v>27</v>
      </c>
      <c r="AL112" s="7" t="s">
        <v>7268</v>
      </c>
    </row>
    <row r="113" spans="1:38" s="7" customFormat="1" ht="77.25" customHeight="1">
      <c r="A113" s="378">
        <v>6112</v>
      </c>
      <c r="B113" s="61" t="s">
        <v>161</v>
      </c>
      <c r="C113" s="47" t="s">
        <v>2244</v>
      </c>
      <c r="D113" s="65" t="s">
        <v>7070</v>
      </c>
      <c r="E113" s="61" t="s">
        <v>164</v>
      </c>
      <c r="F113" s="61" t="s">
        <v>7070</v>
      </c>
      <c r="G113" s="47" t="s">
        <v>6584</v>
      </c>
      <c r="H113" s="65" t="s">
        <v>7071</v>
      </c>
      <c r="I113" s="61" t="s">
        <v>6501</v>
      </c>
      <c r="J113" s="61" t="s">
        <v>6599</v>
      </c>
      <c r="K113" s="47" t="s">
        <v>7072</v>
      </c>
      <c r="L113" s="65" t="s">
        <v>7073</v>
      </c>
      <c r="M113" s="61" t="s">
        <v>7074</v>
      </c>
      <c r="N113" s="61" t="s">
        <v>170</v>
      </c>
      <c r="O113" s="47" t="s">
        <v>5</v>
      </c>
      <c r="P113" s="192">
        <v>94534</v>
      </c>
      <c r="Q113" s="193" t="s">
        <v>7075</v>
      </c>
      <c r="R113" s="420">
        <v>38.24</v>
      </c>
      <c r="S113" s="420">
        <v>-122.04</v>
      </c>
      <c r="T113" s="173">
        <v>4</v>
      </c>
      <c r="U113" s="173">
        <v>100</v>
      </c>
      <c r="V113" s="65" t="s">
        <v>7042</v>
      </c>
      <c r="W113" s="61" t="s">
        <v>7072</v>
      </c>
      <c r="X113" s="61" t="s">
        <v>7070</v>
      </c>
      <c r="Y113" s="47" t="s">
        <v>7074</v>
      </c>
      <c r="Z113" s="65" t="s">
        <v>170</v>
      </c>
      <c r="AA113" s="61" t="s">
        <v>5</v>
      </c>
      <c r="AB113" s="61" t="s">
        <v>172</v>
      </c>
      <c r="AC113" s="59">
        <v>44778</v>
      </c>
      <c r="AD113" s="65" t="s">
        <v>7076</v>
      </c>
      <c r="AE113" s="61" t="s">
        <v>7077</v>
      </c>
      <c r="AF113" s="7" t="s">
        <v>7078</v>
      </c>
      <c r="AG113" s="327" t="s">
        <v>7072</v>
      </c>
      <c r="AH113" s="47">
        <f t="shared" si="3"/>
        <v>9</v>
      </c>
    </row>
    <row r="114" spans="1:38" s="7" customFormat="1" ht="54" customHeight="1">
      <c r="A114" s="378">
        <v>6113</v>
      </c>
      <c r="B114" s="61" t="s">
        <v>174</v>
      </c>
      <c r="C114" s="47" t="s">
        <v>2244</v>
      </c>
      <c r="D114" s="65" t="s">
        <v>7251</v>
      </c>
      <c r="E114" s="47" t="s">
        <v>176</v>
      </c>
      <c r="F114" s="7" t="s">
        <v>7251</v>
      </c>
      <c r="G114" s="7" t="s">
        <v>7252</v>
      </c>
      <c r="H114" s="7" t="s">
        <v>6527</v>
      </c>
      <c r="I114" s="7" t="s">
        <v>7864</v>
      </c>
      <c r="J114" s="7" t="s">
        <v>7863</v>
      </c>
      <c r="K114" s="540" t="s">
        <v>7253</v>
      </c>
      <c r="L114" s="7" t="s">
        <v>7254</v>
      </c>
      <c r="M114" s="7" t="s">
        <v>7255</v>
      </c>
      <c r="N114" s="47" t="s">
        <v>740</v>
      </c>
      <c r="O114" s="47" t="s">
        <v>5</v>
      </c>
      <c r="P114" s="192">
        <v>2571</v>
      </c>
      <c r="Q114" s="193" t="s">
        <v>7256</v>
      </c>
      <c r="R114" s="420">
        <v>41.77393</v>
      </c>
      <c r="S114" s="420">
        <v>-70.702110000000005</v>
      </c>
      <c r="T114" s="173">
        <v>35</v>
      </c>
      <c r="U114" s="123"/>
      <c r="W114" s="540" t="s">
        <v>7253</v>
      </c>
      <c r="X114" s="7" t="s">
        <v>7251</v>
      </c>
      <c r="Y114" s="7" t="s">
        <v>7255</v>
      </c>
      <c r="Z114" s="47" t="s">
        <v>740</v>
      </c>
      <c r="AA114" s="47" t="s">
        <v>5</v>
      </c>
      <c r="AB114" s="173" t="s">
        <v>6355</v>
      </c>
      <c r="AC114" s="59">
        <v>45504</v>
      </c>
      <c r="AD114" s="540" t="s">
        <v>7253</v>
      </c>
      <c r="AF114" s="7" t="s">
        <v>7257</v>
      </c>
      <c r="AG114" s="540" t="s">
        <v>7258</v>
      </c>
      <c r="AH114" s="47">
        <f t="shared" si="3"/>
        <v>22</v>
      </c>
      <c r="AL114" s="7" t="s">
        <v>7259</v>
      </c>
    </row>
    <row r="115" spans="1:38" s="7" customFormat="1" ht="70" customHeight="1">
      <c r="A115" s="378">
        <v>6114</v>
      </c>
      <c r="B115" s="61" t="s">
        <v>174</v>
      </c>
      <c r="C115" s="47" t="s">
        <v>2244</v>
      </c>
      <c r="D115" s="65" t="s">
        <v>7241</v>
      </c>
      <c r="E115" s="47" t="s">
        <v>176</v>
      </c>
      <c r="F115" s="7" t="s">
        <v>7241</v>
      </c>
      <c r="G115" s="7" t="s">
        <v>7242</v>
      </c>
      <c r="H115" s="7" t="s">
        <v>6527</v>
      </c>
      <c r="I115" s="7" t="s">
        <v>6501</v>
      </c>
      <c r="J115" s="7" t="s">
        <v>7243</v>
      </c>
      <c r="K115" s="540" t="s">
        <v>7244</v>
      </c>
      <c r="L115" s="7" t="s">
        <v>7245</v>
      </c>
      <c r="M115" s="7" t="s">
        <v>7246</v>
      </c>
      <c r="N115" s="47" t="s">
        <v>755</v>
      </c>
      <c r="O115" s="47" t="s">
        <v>5</v>
      </c>
      <c r="P115" s="192">
        <v>77478</v>
      </c>
      <c r="Q115" s="193" t="s">
        <v>7247</v>
      </c>
      <c r="R115" s="420">
        <v>29.649463999999998</v>
      </c>
      <c r="S115" s="420">
        <v>-95.599621999999997</v>
      </c>
      <c r="T115" s="173">
        <v>10</v>
      </c>
      <c r="U115" s="123"/>
      <c r="W115" s="540" t="s">
        <v>7244</v>
      </c>
      <c r="X115" s="7" t="s">
        <v>7241</v>
      </c>
      <c r="Y115" s="7" t="s">
        <v>3821</v>
      </c>
      <c r="Z115" s="47" t="s">
        <v>808</v>
      </c>
      <c r="AA115" s="47" t="s">
        <v>5</v>
      </c>
      <c r="AB115" s="173" t="s">
        <v>7853</v>
      </c>
      <c r="AC115" s="59" t="s">
        <v>7869</v>
      </c>
      <c r="AD115" s="327" t="s">
        <v>7244</v>
      </c>
      <c r="AE115" s="7" t="s">
        <v>7248</v>
      </c>
      <c r="AF115" s="7" t="s">
        <v>8100</v>
      </c>
      <c r="AG115" s="540" t="s">
        <v>7249</v>
      </c>
      <c r="AH115" s="47">
        <f t="shared" si="3"/>
        <v>30</v>
      </c>
      <c r="AL115" s="7" t="s">
        <v>7250</v>
      </c>
    </row>
    <row r="116" spans="1:38" s="7" customFormat="1" ht="72.75" customHeight="1">
      <c r="A116" s="378">
        <v>6115</v>
      </c>
      <c r="B116" s="61" t="s">
        <v>174</v>
      </c>
      <c r="C116" s="47" t="s">
        <v>2244</v>
      </c>
      <c r="D116" s="65" t="s">
        <v>7233</v>
      </c>
      <c r="E116" s="47" t="s">
        <v>176</v>
      </c>
      <c r="F116" s="7" t="s">
        <v>7233</v>
      </c>
      <c r="G116" s="7" t="s">
        <v>7234</v>
      </c>
      <c r="H116" s="7" t="s">
        <v>6500</v>
      </c>
      <c r="I116" s="7" t="s">
        <v>6501</v>
      </c>
      <c r="J116" s="7" t="s">
        <v>7235</v>
      </c>
      <c r="K116" s="540" t="s">
        <v>7236</v>
      </c>
      <c r="L116" s="65" t="s">
        <v>7237</v>
      </c>
      <c r="M116" s="7" t="s">
        <v>7238</v>
      </c>
      <c r="N116" s="47" t="s">
        <v>170</v>
      </c>
      <c r="O116" s="47" t="s">
        <v>5</v>
      </c>
      <c r="P116" s="192">
        <v>92069</v>
      </c>
      <c r="Q116" s="193"/>
      <c r="R116" s="420">
        <v>33.158250000000002</v>
      </c>
      <c r="S116" s="420">
        <v>-117.20083</v>
      </c>
      <c r="T116" s="173"/>
      <c r="U116" s="123"/>
      <c r="W116" s="540" t="s">
        <v>7236</v>
      </c>
      <c r="X116" s="7" t="s">
        <v>7233</v>
      </c>
      <c r="Y116" s="7" t="s">
        <v>7238</v>
      </c>
      <c r="Z116" s="47" t="s">
        <v>170</v>
      </c>
      <c r="AA116" s="47" t="s">
        <v>5</v>
      </c>
      <c r="AB116" s="173" t="s">
        <v>6355</v>
      </c>
      <c r="AC116" s="59">
        <v>45503</v>
      </c>
      <c r="AD116" s="7" t="s">
        <v>7236</v>
      </c>
      <c r="AF116" s="7" t="s">
        <v>8101</v>
      </c>
      <c r="AG116" s="753" t="s">
        <v>7236</v>
      </c>
      <c r="AH116" s="47">
        <f t="shared" si="3"/>
        <v>24</v>
      </c>
      <c r="AL116" s="7" t="s">
        <v>7240</v>
      </c>
    </row>
    <row r="117" spans="1:38" s="7" customFormat="1" ht="72" customHeight="1">
      <c r="A117" s="378">
        <v>6116</v>
      </c>
      <c r="B117" s="47" t="s">
        <v>161</v>
      </c>
      <c r="C117" s="47" t="s">
        <v>2244</v>
      </c>
      <c r="D117" s="65" t="s">
        <v>7079</v>
      </c>
      <c r="E117" s="47" t="s">
        <v>164</v>
      </c>
      <c r="F117" s="65" t="s">
        <v>7079</v>
      </c>
      <c r="G117" s="7" t="s">
        <v>6619</v>
      </c>
      <c r="H117" s="7" t="s">
        <v>6639</v>
      </c>
      <c r="I117" s="7" t="s">
        <v>6501</v>
      </c>
      <c r="J117" s="7" t="s">
        <v>6607</v>
      </c>
      <c r="K117" s="7" t="s">
        <v>7080</v>
      </c>
      <c r="L117" s="47" t="s">
        <v>7081</v>
      </c>
      <c r="M117" s="47" t="s">
        <v>1488</v>
      </c>
      <c r="N117" s="47" t="s">
        <v>170</v>
      </c>
      <c r="O117" s="47" t="s">
        <v>5</v>
      </c>
      <c r="P117" s="192">
        <v>92121</v>
      </c>
      <c r="Q117" s="193" t="s">
        <v>7082</v>
      </c>
      <c r="R117" s="533">
        <v>32.882881048155397</v>
      </c>
      <c r="S117" s="533">
        <v>-117.17123420293601</v>
      </c>
      <c r="T117" s="173">
        <v>23</v>
      </c>
      <c r="U117" s="123"/>
      <c r="W117" s="7" t="s">
        <v>7080</v>
      </c>
      <c r="X117" s="7" t="s">
        <v>5200</v>
      </c>
      <c r="Y117" s="47" t="s">
        <v>1488</v>
      </c>
      <c r="Z117" s="47" t="s">
        <v>170</v>
      </c>
      <c r="AA117" s="47" t="s">
        <v>5</v>
      </c>
      <c r="AB117" s="47" t="s">
        <v>172</v>
      </c>
      <c r="AC117" s="59">
        <v>44766</v>
      </c>
      <c r="AD117" s="7" t="s">
        <v>7083</v>
      </c>
      <c r="AE117" s="7" t="s">
        <v>7084</v>
      </c>
      <c r="AF117" s="7" t="s">
        <v>7085</v>
      </c>
      <c r="AG117" s="327" t="s">
        <v>7080</v>
      </c>
      <c r="AH117" s="47">
        <f t="shared" si="3"/>
        <v>7</v>
      </c>
    </row>
    <row r="118" spans="1:38" s="6" customFormat="1" ht="159.5">
      <c r="A118" s="378">
        <v>6117</v>
      </c>
      <c r="B118" s="47" t="s">
        <v>174</v>
      </c>
      <c r="C118" s="47" t="s">
        <v>2244</v>
      </c>
      <c r="D118" s="65" t="s">
        <v>7086</v>
      </c>
      <c r="E118" s="47" t="s">
        <v>164</v>
      </c>
      <c r="F118" s="47" t="s">
        <v>7086</v>
      </c>
      <c r="G118" s="47" t="s">
        <v>6882</v>
      </c>
      <c r="H118" s="47"/>
      <c r="I118" s="7" t="s">
        <v>6501</v>
      </c>
      <c r="J118" s="7" t="s">
        <v>6607</v>
      </c>
      <c r="K118" s="7" t="s">
        <v>7087</v>
      </c>
      <c r="L118" s="47" t="s">
        <v>7088</v>
      </c>
      <c r="M118" s="7" t="s">
        <v>7089</v>
      </c>
      <c r="N118" s="47" t="s">
        <v>1613</v>
      </c>
      <c r="O118" s="47" t="s">
        <v>5</v>
      </c>
      <c r="P118" s="192">
        <v>22408</v>
      </c>
      <c r="Q118" s="193"/>
      <c r="R118" s="533">
        <v>38.2739949495326</v>
      </c>
      <c r="S118" s="533">
        <v>-77.452235184659401</v>
      </c>
      <c r="T118" s="173"/>
      <c r="U118" s="123"/>
      <c r="V118" s="7"/>
      <c r="W118" s="7" t="s">
        <v>7090</v>
      </c>
      <c r="X118" s="7" t="s">
        <v>7086</v>
      </c>
      <c r="Y118" s="7"/>
      <c r="Z118" s="47"/>
      <c r="AA118" s="47"/>
      <c r="AB118" s="173" t="s">
        <v>312</v>
      </c>
      <c r="AC118" s="59">
        <v>45464</v>
      </c>
      <c r="AD118" s="7" t="s">
        <v>7091</v>
      </c>
      <c r="AE118" s="7" t="s">
        <v>7092</v>
      </c>
      <c r="AF118" s="7" t="s">
        <v>8102</v>
      </c>
      <c r="AG118" s="389" t="s">
        <v>7091</v>
      </c>
      <c r="AH118" s="47">
        <f t="shared" si="3"/>
        <v>26</v>
      </c>
      <c r="AI118" s="7"/>
      <c r="AJ118" s="7"/>
      <c r="AK118" s="7"/>
      <c r="AL118" s="7"/>
    </row>
    <row r="119" spans="1:38" s="7" customFormat="1" ht="72.5">
      <c r="A119" s="378">
        <v>6118</v>
      </c>
      <c r="B119" s="47" t="s">
        <v>161</v>
      </c>
      <c r="C119" s="47" t="s">
        <v>2244</v>
      </c>
      <c r="D119" s="65" t="s">
        <v>7093</v>
      </c>
      <c r="E119" s="47" t="s">
        <v>164</v>
      </c>
      <c r="F119" s="47" t="s">
        <v>7094</v>
      </c>
      <c r="G119" s="7" t="s">
        <v>6584</v>
      </c>
      <c r="H119" s="65" t="s">
        <v>736</v>
      </c>
      <c r="I119" s="7" t="s">
        <v>6501</v>
      </c>
      <c r="J119" s="7" t="s">
        <v>6599</v>
      </c>
      <c r="K119" s="65" t="s">
        <v>7095</v>
      </c>
      <c r="L119" s="7" t="s">
        <v>7096</v>
      </c>
      <c r="M119" s="7" t="s">
        <v>268</v>
      </c>
      <c r="N119" s="47" t="s">
        <v>170</v>
      </c>
      <c r="O119" s="47" t="s">
        <v>5</v>
      </c>
      <c r="P119" s="47">
        <v>92011</v>
      </c>
      <c r="Q119" s="47" t="s">
        <v>7097</v>
      </c>
      <c r="R119" s="505">
        <v>33.133495010881198</v>
      </c>
      <c r="S119" s="505">
        <v>-117.2802068602</v>
      </c>
      <c r="T119" s="7">
        <v>17</v>
      </c>
      <c r="V119" s="175"/>
      <c r="W119" s="65" t="s">
        <v>7095</v>
      </c>
      <c r="X119" s="7" t="s">
        <v>7098</v>
      </c>
      <c r="Y119" s="7" t="s">
        <v>268</v>
      </c>
      <c r="Z119" s="47" t="s">
        <v>170</v>
      </c>
      <c r="AA119" s="47" t="s">
        <v>5</v>
      </c>
      <c r="AB119" s="47" t="s">
        <v>172</v>
      </c>
      <c r="AC119" s="48">
        <v>44891</v>
      </c>
      <c r="AD119" s="7" t="s">
        <v>7099</v>
      </c>
      <c r="AE119" s="65" t="s">
        <v>7100</v>
      </c>
      <c r="AF119" s="7" t="s">
        <v>7101</v>
      </c>
      <c r="AG119" s="389" t="s">
        <v>7095</v>
      </c>
      <c r="AH119" s="47">
        <f t="shared" si="3"/>
        <v>14</v>
      </c>
    </row>
    <row r="120" spans="1:38" s="7" customFormat="1" ht="58">
      <c r="A120" s="378">
        <v>6119</v>
      </c>
      <c r="B120" s="47" t="s">
        <v>174</v>
      </c>
      <c r="C120" s="47" t="s">
        <v>2244</v>
      </c>
      <c r="D120" s="65" t="s">
        <v>7102</v>
      </c>
      <c r="E120" s="47" t="s">
        <v>176</v>
      </c>
      <c r="F120" s="7" t="s">
        <v>4588</v>
      </c>
      <c r="G120" s="7" t="s">
        <v>6584</v>
      </c>
      <c r="H120" s="7" t="s">
        <v>6527</v>
      </c>
      <c r="I120" s="7" t="s">
        <v>6501</v>
      </c>
      <c r="J120" s="7" t="s">
        <v>6599</v>
      </c>
      <c r="K120" t="s">
        <v>4590</v>
      </c>
      <c r="L120" s="7" t="s">
        <v>4591</v>
      </c>
      <c r="M120" s="7" t="s">
        <v>4592</v>
      </c>
      <c r="N120" s="47" t="s">
        <v>3657</v>
      </c>
      <c r="O120" s="47" t="s">
        <v>5</v>
      </c>
      <c r="P120" s="192">
        <v>73105</v>
      </c>
      <c r="Q120" s="193" t="s">
        <v>4593</v>
      </c>
      <c r="R120" s="533">
        <v>35.376927563295197</v>
      </c>
      <c r="S120" s="533">
        <v>-97.542724362354505</v>
      </c>
      <c r="T120" s="173">
        <v>62</v>
      </c>
      <c r="U120" s="123"/>
      <c r="W120" s="7" t="s">
        <v>7103</v>
      </c>
      <c r="X120" s="47" t="s">
        <v>7104</v>
      </c>
      <c r="Y120" s="7" t="s">
        <v>4592</v>
      </c>
      <c r="Z120" s="47" t="s">
        <v>3657</v>
      </c>
      <c r="AA120" s="47" t="s">
        <v>5</v>
      </c>
      <c r="AB120" s="47" t="s">
        <v>562</v>
      </c>
      <c r="AC120" s="59">
        <v>45134</v>
      </c>
      <c r="AD120" s="7" t="s">
        <v>7105</v>
      </c>
      <c r="AF120" s="7" t="s">
        <v>7106</v>
      </c>
      <c r="AG120" s="389" t="s">
        <v>4590</v>
      </c>
      <c r="AH120" s="47">
        <f t="shared" si="3"/>
        <v>12</v>
      </c>
    </row>
    <row r="121" spans="1:38" s="7" customFormat="1" ht="92.25" customHeight="1">
      <c r="A121" s="378">
        <v>6120</v>
      </c>
      <c r="B121" s="47" t="s">
        <v>174</v>
      </c>
      <c r="C121" s="47" t="s">
        <v>2244</v>
      </c>
      <c r="D121" s="65" t="s">
        <v>7102</v>
      </c>
      <c r="E121" s="47" t="s">
        <v>176</v>
      </c>
      <c r="F121" s="7" t="s">
        <v>4588</v>
      </c>
      <c r="G121" s="7" t="s">
        <v>6638</v>
      </c>
      <c r="H121" s="7" t="s">
        <v>6527</v>
      </c>
      <c r="I121" s="7" t="s">
        <v>6501</v>
      </c>
      <c r="J121" s="7" t="s">
        <v>6537</v>
      </c>
      <c r="K121" s="7" t="s">
        <v>4590</v>
      </c>
      <c r="L121" s="7" t="s">
        <v>4591</v>
      </c>
      <c r="M121" s="7" t="s">
        <v>4592</v>
      </c>
      <c r="N121" s="47" t="s">
        <v>3657</v>
      </c>
      <c r="O121" s="47" t="s">
        <v>5</v>
      </c>
      <c r="P121" s="192">
        <v>73105</v>
      </c>
      <c r="Q121" s="193" t="s">
        <v>4593</v>
      </c>
      <c r="R121" s="533">
        <v>35.376927563295197</v>
      </c>
      <c r="S121" s="533">
        <v>-97.542724362354505</v>
      </c>
      <c r="T121" s="173">
        <v>62</v>
      </c>
      <c r="U121" s="123"/>
      <c r="W121" s="7" t="s">
        <v>7103</v>
      </c>
      <c r="X121" s="47" t="s">
        <v>7104</v>
      </c>
      <c r="Y121" s="7" t="s">
        <v>4592</v>
      </c>
      <c r="Z121" s="47" t="s">
        <v>3657</v>
      </c>
      <c r="AA121" s="47" t="s">
        <v>5</v>
      </c>
      <c r="AB121" s="47" t="s">
        <v>562</v>
      </c>
      <c r="AC121" s="59">
        <v>45134</v>
      </c>
      <c r="AD121" s="7" t="s">
        <v>7105</v>
      </c>
      <c r="AF121" s="7" t="s">
        <v>7106</v>
      </c>
      <c r="AG121" s="389" t="s">
        <v>4590</v>
      </c>
      <c r="AH121" s="47">
        <f t="shared" si="3"/>
        <v>12</v>
      </c>
    </row>
    <row r="122" spans="1:38" s="7" customFormat="1" ht="81" customHeight="1">
      <c r="A122" s="378">
        <v>6121</v>
      </c>
      <c r="B122" s="61" t="s">
        <v>198</v>
      </c>
      <c r="C122" s="47" t="s">
        <v>2244</v>
      </c>
      <c r="D122" s="65" t="s">
        <v>7107</v>
      </c>
      <c r="E122" s="47" t="s">
        <v>164</v>
      </c>
      <c r="F122" s="7" t="s">
        <v>7108</v>
      </c>
      <c r="G122" s="7" t="s">
        <v>6526</v>
      </c>
      <c r="H122" s="7" t="s">
        <v>6500</v>
      </c>
      <c r="I122" s="7" t="s">
        <v>6501</v>
      </c>
      <c r="J122" s="7" t="s">
        <v>6528</v>
      </c>
      <c r="K122" t="s">
        <v>7109</v>
      </c>
      <c r="L122" s="7" t="s">
        <v>7110</v>
      </c>
      <c r="M122" s="7" t="s">
        <v>7111</v>
      </c>
      <c r="N122" s="47" t="s">
        <v>842</v>
      </c>
      <c r="O122" s="47" t="s">
        <v>5</v>
      </c>
      <c r="P122" s="192">
        <v>30577</v>
      </c>
      <c r="Q122" s="139" t="s">
        <v>7112</v>
      </c>
      <c r="R122" s="533">
        <v>34.579379118476702</v>
      </c>
      <c r="S122" s="533">
        <v>-83.330474673916896</v>
      </c>
      <c r="T122" s="173" t="s">
        <v>8774</v>
      </c>
      <c r="U122" s="123"/>
      <c r="W122" s="7" t="s">
        <v>7113</v>
      </c>
      <c r="X122" s="7" t="s">
        <v>7114</v>
      </c>
      <c r="Y122" s="7" t="s">
        <v>7115</v>
      </c>
      <c r="Z122" s="47" t="s">
        <v>7116</v>
      </c>
      <c r="AA122" s="47" t="s">
        <v>4332</v>
      </c>
      <c r="AB122" s="47" t="s">
        <v>312</v>
      </c>
      <c r="AC122" s="59">
        <v>45400</v>
      </c>
      <c r="AD122" s="352" t="s">
        <v>7117</v>
      </c>
      <c r="AE122" s="509" t="s">
        <v>7118</v>
      </c>
      <c r="AF122" s="509" t="s">
        <v>7119</v>
      </c>
      <c r="AG122" s="389" t="s">
        <v>7120</v>
      </c>
      <c r="AH122" s="47">
        <f t="shared" si="3"/>
        <v>9</v>
      </c>
    </row>
    <row r="123" spans="1:38" s="7" customFormat="1" ht="70" customHeight="1">
      <c r="A123" s="378">
        <v>6122</v>
      </c>
      <c r="B123" s="47" t="s">
        <v>174</v>
      </c>
      <c r="C123" s="47" t="s">
        <v>2244</v>
      </c>
      <c r="D123" s="65" t="s">
        <v>7121</v>
      </c>
      <c r="E123" s="47" t="s">
        <v>164</v>
      </c>
      <c r="F123" s="65" t="s">
        <v>7121</v>
      </c>
      <c r="G123" s="7" t="s">
        <v>6584</v>
      </c>
      <c r="H123" s="7" t="s">
        <v>6628</v>
      </c>
      <c r="I123" s="7" t="s">
        <v>6501</v>
      </c>
      <c r="J123" s="7" t="s">
        <v>6599</v>
      </c>
      <c r="K123" s="7" t="s">
        <v>7122</v>
      </c>
      <c r="L123" s="7" t="s">
        <v>7123</v>
      </c>
      <c r="M123" s="7" t="s">
        <v>1646</v>
      </c>
      <c r="N123" s="47" t="s">
        <v>436</v>
      </c>
      <c r="O123" s="47" t="s">
        <v>5</v>
      </c>
      <c r="P123" s="192">
        <v>49423</v>
      </c>
      <c r="Q123" s="193" t="s">
        <v>2407</v>
      </c>
      <c r="R123" s="533">
        <v>42.775492032651101</v>
      </c>
      <c r="S123" s="533">
        <v>-86.126541304109907</v>
      </c>
      <c r="T123" s="173">
        <v>30</v>
      </c>
      <c r="U123" s="123"/>
      <c r="W123" s="65" t="s">
        <v>7122</v>
      </c>
      <c r="X123" s="47" t="s">
        <v>7124</v>
      </c>
      <c r="Y123" s="7" t="s">
        <v>1646</v>
      </c>
      <c r="Z123" s="47" t="s">
        <v>436</v>
      </c>
      <c r="AA123" s="47" t="s">
        <v>5</v>
      </c>
      <c r="AB123" s="47" t="s">
        <v>172</v>
      </c>
      <c r="AC123" s="59">
        <v>44766</v>
      </c>
      <c r="AD123" s="7" t="s">
        <v>7125</v>
      </c>
      <c r="AE123" s="7" t="s">
        <v>7126</v>
      </c>
      <c r="AF123" s="7" t="s">
        <v>7127</v>
      </c>
      <c r="AG123" s="7" t="s">
        <v>7128</v>
      </c>
      <c r="AH123" s="47">
        <f t="shared" si="3"/>
        <v>18</v>
      </c>
    </row>
    <row r="124" spans="1:38" s="7" customFormat="1" ht="93.75" customHeight="1">
      <c r="A124" s="378">
        <v>6123</v>
      </c>
      <c r="B124" s="47" t="s">
        <v>174</v>
      </c>
      <c r="C124" s="47" t="s">
        <v>2244</v>
      </c>
      <c r="D124" s="65" t="s">
        <v>5258</v>
      </c>
      <c r="E124" s="47" t="s">
        <v>176</v>
      </c>
      <c r="F124" s="7" t="s">
        <v>7129</v>
      </c>
      <c r="G124" s="7" t="s">
        <v>7130</v>
      </c>
      <c r="H124" s="7" t="s">
        <v>6527</v>
      </c>
      <c r="I124" s="7" t="s">
        <v>6553</v>
      </c>
      <c r="J124" s="7" t="s">
        <v>7</v>
      </c>
      <c r="K124" s="7" t="s">
        <v>5251</v>
      </c>
      <c r="L124" s="7" t="s">
        <v>7131</v>
      </c>
      <c r="M124" s="7" t="s">
        <v>5691</v>
      </c>
      <c r="N124" s="47" t="s">
        <v>188</v>
      </c>
      <c r="O124" s="47" t="s">
        <v>5</v>
      </c>
      <c r="P124" s="192">
        <v>27612</v>
      </c>
      <c r="Q124" s="193" t="s">
        <v>7132</v>
      </c>
      <c r="R124" s="533">
        <v>35.829244541798403</v>
      </c>
      <c r="S124" s="533">
        <v>-78.665475075706297</v>
      </c>
      <c r="T124" s="173">
        <v>2</v>
      </c>
      <c r="U124" s="123"/>
      <c r="W124" s="7" t="s">
        <v>5251</v>
      </c>
      <c r="X124" s="7" t="s">
        <v>7133</v>
      </c>
      <c r="Y124" s="7" t="s">
        <v>1450</v>
      </c>
      <c r="Z124" s="47" t="s">
        <v>1451</v>
      </c>
      <c r="AA124" s="47" t="s">
        <v>1452</v>
      </c>
      <c r="AB124" s="47" t="s">
        <v>312</v>
      </c>
      <c r="AC124" s="59">
        <v>45400</v>
      </c>
      <c r="AD124" s="7" t="s">
        <v>7134</v>
      </c>
      <c r="AE124" s="7" t="s">
        <v>7135</v>
      </c>
      <c r="AF124" s="7" t="s">
        <v>8103</v>
      </c>
      <c r="AG124" s="389" t="s">
        <v>5251</v>
      </c>
      <c r="AH124" s="47">
        <f t="shared" ref="AH124:AH133" si="4">IF(LEN(TRIM(AF124))=0,0,LEN(TRIM(AF124))-LEN(SUBSTITUTE(AF124," ",""))+1)</f>
        <v>29</v>
      </c>
    </row>
    <row r="125" spans="1:38" s="7" customFormat="1" ht="73" customHeight="1">
      <c r="A125" s="378">
        <v>6124</v>
      </c>
      <c r="B125" s="61" t="s">
        <v>174</v>
      </c>
      <c r="C125" s="47" t="s">
        <v>2244</v>
      </c>
      <c r="D125" s="65" t="s">
        <v>7208</v>
      </c>
      <c r="E125" s="569" t="s">
        <v>164</v>
      </c>
      <c r="F125" s="7" t="s">
        <v>7209</v>
      </c>
      <c r="G125" s="7" t="s">
        <v>7210</v>
      </c>
      <c r="H125" s="7" t="s">
        <v>7211</v>
      </c>
      <c r="I125" s="7" t="s">
        <v>6501</v>
      </c>
      <c r="J125" s="7" t="s">
        <v>6607</v>
      </c>
      <c r="K125" s="570" t="s">
        <v>7212</v>
      </c>
      <c r="L125" s="7" t="s">
        <v>7213</v>
      </c>
      <c r="M125" s="7" t="s">
        <v>214</v>
      </c>
      <c r="N125" s="47" t="s">
        <v>170</v>
      </c>
      <c r="O125" s="47" t="s">
        <v>5</v>
      </c>
      <c r="P125" s="192">
        <v>91762</v>
      </c>
      <c r="Q125" s="193" t="s">
        <v>7214</v>
      </c>
      <c r="R125" s="420">
        <v>34.056759999999997</v>
      </c>
      <c r="S125" s="420">
        <v>-117.68832999999999</v>
      </c>
      <c r="T125" s="173"/>
      <c r="U125" s="123"/>
      <c r="W125" s="571" t="s">
        <v>7215</v>
      </c>
      <c r="X125" s="425" t="s">
        <v>7209</v>
      </c>
      <c r="Y125" s="7" t="s">
        <v>2693</v>
      </c>
      <c r="Z125" s="47" t="s">
        <v>170</v>
      </c>
      <c r="AA125" s="47" t="s">
        <v>5</v>
      </c>
      <c r="AB125" s="173" t="s">
        <v>7853</v>
      </c>
      <c r="AC125" s="59" t="s">
        <v>7898</v>
      </c>
      <c r="AD125" s="570" t="s">
        <v>7215</v>
      </c>
      <c r="AF125" s="7" t="s">
        <v>8104</v>
      </c>
      <c r="AG125" s="571" t="s">
        <v>7215</v>
      </c>
      <c r="AH125" s="47">
        <f t="shared" si="4"/>
        <v>19</v>
      </c>
      <c r="AL125" s="7" t="s">
        <v>7216</v>
      </c>
    </row>
    <row r="126" spans="1:38" s="7" customFormat="1" ht="55.5" customHeight="1">
      <c r="A126" s="378">
        <v>6125</v>
      </c>
      <c r="B126" s="99" t="s">
        <v>161</v>
      </c>
      <c r="C126" s="99" t="s">
        <v>2244</v>
      </c>
      <c r="D126" s="124" t="s">
        <v>7136</v>
      </c>
      <c r="E126" s="99" t="s">
        <v>176</v>
      </c>
      <c r="F126" s="124" t="s">
        <v>7136</v>
      </c>
      <c r="G126" s="7" t="s">
        <v>6638</v>
      </c>
      <c r="H126" s="124" t="s">
        <v>7137</v>
      </c>
      <c r="I126" s="124" t="s">
        <v>6501</v>
      </c>
      <c r="J126" s="124" t="s">
        <v>6537</v>
      </c>
      <c r="K126" s="124" t="s">
        <v>7138</v>
      </c>
      <c r="L126" s="124"/>
      <c r="M126" s="124" t="s">
        <v>7139</v>
      </c>
      <c r="N126" s="99" t="s">
        <v>436</v>
      </c>
      <c r="O126" s="99" t="s">
        <v>5</v>
      </c>
      <c r="P126" s="536">
        <v>48430</v>
      </c>
      <c r="Q126" s="537" t="s">
        <v>7140</v>
      </c>
      <c r="R126" s="543">
        <v>42.801121999999999</v>
      </c>
      <c r="S126" s="543">
        <v>-83.715727999999999</v>
      </c>
      <c r="T126" s="171">
        <v>3</v>
      </c>
      <c r="U126" s="172" t="s">
        <v>1587</v>
      </c>
      <c r="V126" s="124" t="s">
        <v>1587</v>
      </c>
      <c r="W126" s="1" t="s">
        <v>7138</v>
      </c>
      <c r="X126" s="124" t="s">
        <v>7136</v>
      </c>
      <c r="Y126" s="124" t="s">
        <v>7139</v>
      </c>
      <c r="Z126" s="124" t="s">
        <v>436</v>
      </c>
      <c r="AA126" s="99" t="s">
        <v>5</v>
      </c>
      <c r="AB126" s="99" t="s">
        <v>172</v>
      </c>
      <c r="AC126" s="195">
        <v>44777</v>
      </c>
      <c r="AD126" s="124" t="s">
        <v>7141</v>
      </c>
      <c r="AE126" s="124" t="s">
        <v>7142</v>
      </c>
      <c r="AF126" s="7" t="s">
        <v>7143</v>
      </c>
      <c r="AG126" s="327" t="s">
        <v>7138</v>
      </c>
      <c r="AH126" s="47">
        <f t="shared" si="4"/>
        <v>28</v>
      </c>
    </row>
    <row r="127" spans="1:38" s="7" customFormat="1" ht="64" customHeight="1">
      <c r="A127" s="378">
        <v>6126</v>
      </c>
      <c r="B127" s="61" t="s">
        <v>174</v>
      </c>
      <c r="C127" s="47" t="s">
        <v>2244</v>
      </c>
      <c r="D127" s="65" t="s">
        <v>7149</v>
      </c>
      <c r="E127" s="47" t="s">
        <v>176</v>
      </c>
      <c r="F127" s="7" t="s">
        <v>7144</v>
      </c>
      <c r="G127" s="7" t="s">
        <v>7</v>
      </c>
      <c r="H127" s="7" t="s">
        <v>6527</v>
      </c>
      <c r="I127" s="7" t="s">
        <v>6501</v>
      </c>
      <c r="J127" s="7" t="s">
        <v>6607</v>
      </c>
      <c r="K127" s="7" t="s">
        <v>7145</v>
      </c>
      <c r="L127" s="7" t="s">
        <v>7146</v>
      </c>
      <c r="M127" s="7" t="s">
        <v>2929</v>
      </c>
      <c r="N127" s="47" t="s">
        <v>1045</v>
      </c>
      <c r="O127" s="47" t="s">
        <v>5</v>
      </c>
      <c r="P127" s="192">
        <v>85043</v>
      </c>
      <c r="Q127" s="193" t="s">
        <v>7147</v>
      </c>
      <c r="R127" s="420">
        <v>33.446742462752198</v>
      </c>
      <c r="S127" s="420">
        <v>-112.184743858578</v>
      </c>
      <c r="T127" s="173">
        <v>75</v>
      </c>
      <c r="U127" s="123"/>
      <c r="W127" s="7" t="s">
        <v>7148</v>
      </c>
      <c r="X127" s="7" t="s">
        <v>7149</v>
      </c>
      <c r="Y127" s="7" t="s">
        <v>7897</v>
      </c>
      <c r="Z127" s="47"/>
      <c r="AA127" s="47" t="s">
        <v>2057</v>
      </c>
      <c r="AB127" s="47" t="s">
        <v>7894</v>
      </c>
      <c r="AC127" s="59" t="s">
        <v>7895</v>
      </c>
      <c r="AD127" s="7" t="s">
        <v>7150</v>
      </c>
      <c r="AE127" s="7" t="s">
        <v>7151</v>
      </c>
      <c r="AF127" s="7" t="s">
        <v>8105</v>
      </c>
      <c r="AG127" s="327" t="s">
        <v>7152</v>
      </c>
      <c r="AH127" s="47">
        <f t="shared" si="4"/>
        <v>27</v>
      </c>
    </row>
    <row r="128" spans="1:38" s="7" customFormat="1" ht="57" customHeight="1">
      <c r="A128" s="378">
        <v>6127</v>
      </c>
      <c r="B128" s="61" t="s">
        <v>174</v>
      </c>
      <c r="C128" s="47" t="s">
        <v>2244</v>
      </c>
      <c r="D128" s="65" t="s">
        <v>7149</v>
      </c>
      <c r="E128" s="47" t="s">
        <v>176</v>
      </c>
      <c r="F128" s="7" t="s">
        <v>7153</v>
      </c>
      <c r="G128" s="7" t="s">
        <v>7</v>
      </c>
      <c r="H128" s="7" t="s">
        <v>6527</v>
      </c>
      <c r="I128" s="7" t="s">
        <v>6501</v>
      </c>
      <c r="J128" s="7" t="s">
        <v>6607</v>
      </c>
      <c r="K128" s="7" t="s">
        <v>7154</v>
      </c>
      <c r="L128" s="7" t="s">
        <v>7155</v>
      </c>
      <c r="M128" s="7" t="s">
        <v>7156</v>
      </c>
      <c r="N128" s="47" t="s">
        <v>1418</v>
      </c>
      <c r="O128" s="47" t="s">
        <v>5</v>
      </c>
      <c r="P128" s="192">
        <v>32305</v>
      </c>
      <c r="Q128" s="193" t="s">
        <v>7157</v>
      </c>
      <c r="R128" s="533">
        <v>30.3643280532206</v>
      </c>
      <c r="S128" s="533">
        <v>-84.268821372150398</v>
      </c>
      <c r="T128" s="173">
        <v>26</v>
      </c>
      <c r="U128" s="123"/>
      <c r="W128" s="7" t="s">
        <v>7148</v>
      </c>
      <c r="X128" s="7" t="s">
        <v>7149</v>
      </c>
      <c r="Y128" s="7" t="s">
        <v>7897</v>
      </c>
      <c r="Z128" s="47"/>
      <c r="AA128" s="47" t="s">
        <v>2057</v>
      </c>
      <c r="AB128" s="47" t="s">
        <v>7894</v>
      </c>
      <c r="AC128" s="59" t="s">
        <v>7895</v>
      </c>
      <c r="AD128" s="7" t="s">
        <v>7158</v>
      </c>
      <c r="AE128" s="7" t="s">
        <v>7159</v>
      </c>
      <c r="AF128" s="7" t="s">
        <v>8105</v>
      </c>
      <c r="AG128" s="7" t="s">
        <v>7160</v>
      </c>
      <c r="AH128" s="47">
        <f t="shared" si="4"/>
        <v>27</v>
      </c>
    </row>
    <row r="129" spans="1:34" s="7" customFormat="1" ht="59.5" customHeight="1">
      <c r="A129" s="378">
        <v>6128</v>
      </c>
      <c r="B129" s="61" t="s">
        <v>174</v>
      </c>
      <c r="C129" s="47" t="s">
        <v>2244</v>
      </c>
      <c r="D129" s="65" t="s">
        <v>7149</v>
      </c>
      <c r="E129" s="47" t="s">
        <v>176</v>
      </c>
      <c r="F129" s="7" t="s">
        <v>7161</v>
      </c>
      <c r="G129" s="7" t="s">
        <v>7</v>
      </c>
      <c r="H129" s="7" t="s">
        <v>6527</v>
      </c>
      <c r="I129" s="7" t="s">
        <v>6501</v>
      </c>
      <c r="J129" s="7" t="s">
        <v>6607</v>
      </c>
      <c r="K129" s="327" t="s">
        <v>7162</v>
      </c>
      <c r="L129" s="7" t="s">
        <v>7163</v>
      </c>
      <c r="M129" s="7" t="s">
        <v>7164</v>
      </c>
      <c r="N129" s="47" t="s">
        <v>740</v>
      </c>
      <c r="O129" s="47" t="s">
        <v>5</v>
      </c>
      <c r="P129" s="572" t="s">
        <v>7165</v>
      </c>
      <c r="Q129" s="193" t="s">
        <v>7166</v>
      </c>
      <c r="R129" s="533">
        <v>42.009238861723198</v>
      </c>
      <c r="S129" s="533">
        <v>-71.044783860168195</v>
      </c>
      <c r="T129" s="173">
        <v>221</v>
      </c>
      <c r="U129" s="123"/>
      <c r="W129" s="7" t="s">
        <v>7148</v>
      </c>
      <c r="X129" s="7" t="s">
        <v>7149</v>
      </c>
      <c r="Y129" s="7" t="s">
        <v>7897</v>
      </c>
      <c r="Z129" s="47"/>
      <c r="AA129" s="47" t="s">
        <v>2057</v>
      </c>
      <c r="AB129" s="47" t="s">
        <v>7894</v>
      </c>
      <c r="AC129" s="59" t="s">
        <v>7895</v>
      </c>
      <c r="AD129" s="7" t="s">
        <v>7167</v>
      </c>
      <c r="AE129" s="7" t="s">
        <v>7168</v>
      </c>
      <c r="AF129" s="7" t="s">
        <v>8105</v>
      </c>
      <c r="AG129" s="7" t="s">
        <v>7169</v>
      </c>
      <c r="AH129" s="47">
        <f t="shared" si="4"/>
        <v>27</v>
      </c>
    </row>
    <row r="130" spans="1:34" s="7" customFormat="1" ht="60" customHeight="1">
      <c r="A130" s="378">
        <v>6129</v>
      </c>
      <c r="B130" s="61" t="s">
        <v>174</v>
      </c>
      <c r="C130" s="47" t="s">
        <v>2244</v>
      </c>
      <c r="D130" s="65" t="s">
        <v>7149</v>
      </c>
      <c r="E130" s="47" t="s">
        <v>176</v>
      </c>
      <c r="F130" s="7" t="s">
        <v>7170</v>
      </c>
      <c r="G130" s="7" t="s">
        <v>7</v>
      </c>
      <c r="H130" s="7" t="s">
        <v>6527</v>
      </c>
      <c r="I130" s="7" t="s">
        <v>6501</v>
      </c>
      <c r="J130" s="7" t="s">
        <v>6607</v>
      </c>
      <c r="K130" s="327" t="s">
        <v>7171</v>
      </c>
      <c r="L130" s="7" t="s">
        <v>7172</v>
      </c>
      <c r="M130" s="7" t="s">
        <v>7173</v>
      </c>
      <c r="N130" s="47" t="s">
        <v>987</v>
      </c>
      <c r="O130" s="47" t="s">
        <v>5</v>
      </c>
      <c r="P130" s="192">
        <v>53074</v>
      </c>
      <c r="Q130" s="193" t="s">
        <v>7174</v>
      </c>
      <c r="R130" s="533">
        <v>43.371766962174597</v>
      </c>
      <c r="S130" s="533">
        <v>-87.888637473613798</v>
      </c>
      <c r="T130" s="173">
        <v>30</v>
      </c>
      <c r="U130" s="123"/>
      <c r="W130" s="327" t="s">
        <v>7148</v>
      </c>
      <c r="X130" s="7" t="s">
        <v>7149</v>
      </c>
      <c r="Y130" s="7" t="s">
        <v>7897</v>
      </c>
      <c r="Z130" s="47"/>
      <c r="AA130" s="47" t="s">
        <v>2057</v>
      </c>
      <c r="AB130" s="47" t="s">
        <v>7894</v>
      </c>
      <c r="AC130" s="59" t="s">
        <v>7895</v>
      </c>
      <c r="AD130" s="7" t="s">
        <v>7175</v>
      </c>
      <c r="AE130" s="7" t="s">
        <v>7176</v>
      </c>
      <c r="AF130" s="7" t="s">
        <v>8105</v>
      </c>
      <c r="AG130" s="7" t="s">
        <v>7177</v>
      </c>
      <c r="AH130" s="47">
        <f t="shared" si="4"/>
        <v>27</v>
      </c>
    </row>
    <row r="131" spans="1:34" s="7" customFormat="1" ht="62.5" customHeight="1">
      <c r="A131" s="378">
        <v>6130</v>
      </c>
      <c r="B131" s="61" t="s">
        <v>174</v>
      </c>
      <c r="C131" s="47" t="s">
        <v>2244</v>
      </c>
      <c r="D131" s="65" t="s">
        <v>7149</v>
      </c>
      <c r="E131" s="47" t="s">
        <v>176</v>
      </c>
      <c r="F131" s="7" t="s">
        <v>7178</v>
      </c>
      <c r="G131" s="7" t="s">
        <v>7</v>
      </c>
      <c r="H131" s="7" t="s">
        <v>6527</v>
      </c>
      <c r="I131" s="7" t="s">
        <v>6501</v>
      </c>
      <c r="J131" s="7" t="s">
        <v>6607</v>
      </c>
      <c r="K131" s="7" t="s">
        <v>7179</v>
      </c>
      <c r="L131" s="7" t="s">
        <v>7180</v>
      </c>
      <c r="M131" s="7" t="s">
        <v>7181</v>
      </c>
      <c r="N131" s="47" t="s">
        <v>214</v>
      </c>
      <c r="O131" s="47" t="s">
        <v>6</v>
      </c>
      <c r="P131" s="192" t="s">
        <v>7182</v>
      </c>
      <c r="Q131" s="193" t="s">
        <v>7183</v>
      </c>
      <c r="R131" s="533">
        <v>43.8216430144276</v>
      </c>
      <c r="S131" s="533">
        <v>-79.053989873597999</v>
      </c>
      <c r="T131" s="173"/>
      <c r="U131" s="123"/>
      <c r="W131" s="327" t="s">
        <v>7148</v>
      </c>
      <c r="X131" s="7" t="s">
        <v>7149</v>
      </c>
      <c r="Y131" s="7" t="s">
        <v>7897</v>
      </c>
      <c r="Z131" s="47"/>
      <c r="AA131" s="47" t="s">
        <v>2057</v>
      </c>
      <c r="AB131" s="47" t="s">
        <v>7894</v>
      </c>
      <c r="AC131" s="59" t="s">
        <v>7895</v>
      </c>
      <c r="AD131" s="7" t="s">
        <v>7184</v>
      </c>
      <c r="AE131" s="7" t="s">
        <v>7185</v>
      </c>
      <c r="AF131" s="7" t="s">
        <v>8105</v>
      </c>
      <c r="AG131" s="7" t="s">
        <v>7186</v>
      </c>
      <c r="AH131" s="47">
        <f t="shared" si="4"/>
        <v>27</v>
      </c>
    </row>
    <row r="132" spans="1:34" s="7" customFormat="1" ht="39" customHeight="1">
      <c r="A132" s="378">
        <v>6131</v>
      </c>
      <c r="B132" s="61" t="s">
        <v>174</v>
      </c>
      <c r="C132" s="47" t="s">
        <v>2244</v>
      </c>
      <c r="D132" s="65" t="s">
        <v>7149</v>
      </c>
      <c r="E132" s="47" t="s">
        <v>176</v>
      </c>
      <c r="F132" s="7" t="s">
        <v>7149</v>
      </c>
      <c r="G132" s="7" t="s">
        <v>7892</v>
      </c>
      <c r="H132" s="7" t="s">
        <v>7893</v>
      </c>
      <c r="I132" s="7" t="s">
        <v>7891</v>
      </c>
      <c r="J132" s="7" t="s">
        <v>6607</v>
      </c>
      <c r="K132" s="327" t="s">
        <v>7148</v>
      </c>
      <c r="L132" s="7" t="s">
        <v>7187</v>
      </c>
      <c r="M132" s="7" t="s">
        <v>981</v>
      </c>
      <c r="N132" s="47" t="s">
        <v>740</v>
      </c>
      <c r="O132" s="47" t="s">
        <v>5</v>
      </c>
      <c r="P132" s="192">
        <v>2109</v>
      </c>
      <c r="Q132" s="193" t="s">
        <v>7188</v>
      </c>
      <c r="R132" s="420">
        <v>42.358930000000001</v>
      </c>
      <c r="S132" s="420">
        <v>-71.056319999999999</v>
      </c>
      <c r="T132" s="173"/>
      <c r="U132" s="123"/>
      <c r="W132" s="327" t="s">
        <v>7896</v>
      </c>
      <c r="X132" s="7" t="s">
        <v>7149</v>
      </c>
      <c r="Y132" s="7" t="s">
        <v>7897</v>
      </c>
      <c r="Z132" s="47"/>
      <c r="AA132" s="47" t="s">
        <v>2057</v>
      </c>
      <c r="AB132" s="47" t="s">
        <v>7853</v>
      </c>
      <c r="AC132" s="59" t="s">
        <v>7895</v>
      </c>
      <c r="AD132" s="789" t="s">
        <v>7148</v>
      </c>
      <c r="AE132" s="7" t="s">
        <v>7890</v>
      </c>
      <c r="AF132" s="7" t="s">
        <v>8106</v>
      </c>
      <c r="AG132" s="573" t="s">
        <v>7189</v>
      </c>
      <c r="AH132" s="47">
        <f t="shared" si="4"/>
        <v>29</v>
      </c>
    </row>
    <row r="133" spans="1:34" s="7" customFormat="1" ht="53.5" customHeight="1">
      <c r="A133" s="378">
        <v>6132</v>
      </c>
      <c r="B133" s="47" t="s">
        <v>174</v>
      </c>
      <c r="C133" s="47" t="s">
        <v>2244</v>
      </c>
      <c r="D133" s="65" t="s">
        <v>7190</v>
      </c>
      <c r="E133" s="47" t="s">
        <v>176</v>
      </c>
      <c r="F133" s="47" t="s">
        <v>7190</v>
      </c>
      <c r="G133" s="7" t="s">
        <v>6512</v>
      </c>
      <c r="H133" s="7" t="s">
        <v>6500</v>
      </c>
      <c r="I133" s="7" t="s">
        <v>6501</v>
      </c>
      <c r="J133" s="7" t="s">
        <v>6607</v>
      </c>
      <c r="K133" s="7" t="s">
        <v>7191</v>
      </c>
      <c r="L133" s="7" t="s">
        <v>6504</v>
      </c>
      <c r="M133" s="7" t="s">
        <v>6505</v>
      </c>
      <c r="N133" s="47" t="s">
        <v>808</v>
      </c>
      <c r="O133" s="47" t="s">
        <v>5</v>
      </c>
      <c r="P133" s="192">
        <v>14004</v>
      </c>
      <c r="Q133" s="193" t="s">
        <v>6506</v>
      </c>
      <c r="R133" s="533">
        <v>42.901737138978099</v>
      </c>
      <c r="S133" s="533">
        <v>-79.820416046156197</v>
      </c>
      <c r="T133" s="173">
        <v>1</v>
      </c>
      <c r="U133" s="123"/>
      <c r="W133" s="327" t="s">
        <v>7191</v>
      </c>
      <c r="X133" s="7" t="s">
        <v>7190</v>
      </c>
      <c r="Y133" s="7" t="s">
        <v>6505</v>
      </c>
      <c r="Z133" s="47" t="s">
        <v>808</v>
      </c>
      <c r="AA133" s="47" t="s">
        <v>5</v>
      </c>
      <c r="AB133" s="47" t="s">
        <v>7894</v>
      </c>
      <c r="AC133" s="59" t="s">
        <v>8511</v>
      </c>
      <c r="AD133" s="7" t="s">
        <v>7192</v>
      </c>
      <c r="AE133" s="7" t="s">
        <v>6508</v>
      </c>
      <c r="AF133" s="7" t="s">
        <v>8107</v>
      </c>
      <c r="AG133" s="389" t="s">
        <v>6510</v>
      </c>
      <c r="AH133" s="47">
        <f t="shared" si="4"/>
        <v>25</v>
      </c>
    </row>
    <row r="134" spans="1:34" s="7" customFormat="1" ht="15" customHeight="1">
      <c r="A134" s="378"/>
      <c r="B134" s="47"/>
      <c r="C134" s="47"/>
      <c r="G134" s="47"/>
      <c r="H134" s="47"/>
      <c r="K134" s="65"/>
      <c r="M134" s="47"/>
      <c r="N134" s="47"/>
      <c r="O134" s="47"/>
      <c r="P134" s="192"/>
      <c r="Q134" s="193"/>
      <c r="R134" s="420"/>
      <c r="S134" s="420"/>
      <c r="T134" s="174"/>
      <c r="U134" s="176"/>
      <c r="AA134" s="47"/>
      <c r="AB134" s="176"/>
      <c r="AH134" s="47"/>
    </row>
    <row r="135" spans="1:34" s="7" customFormat="1" ht="15" customHeight="1">
      <c r="A135" s="378"/>
      <c r="B135" s="47"/>
      <c r="C135" s="47"/>
      <c r="G135" s="47"/>
      <c r="H135" s="47"/>
      <c r="K135" s="65"/>
      <c r="M135" s="47"/>
      <c r="N135" s="47"/>
      <c r="O135" s="47"/>
      <c r="P135" s="192"/>
      <c r="Q135" s="193"/>
      <c r="R135" s="420"/>
      <c r="S135" s="420"/>
      <c r="T135" s="174"/>
      <c r="U135" s="176"/>
      <c r="AA135" s="47"/>
      <c r="AB135" s="176"/>
      <c r="AH135" s="47"/>
    </row>
    <row r="136" spans="1:34" s="7" customFormat="1" ht="15" customHeight="1">
      <c r="A136" s="378"/>
      <c r="B136" s="47"/>
      <c r="C136" s="47"/>
      <c r="G136" s="47"/>
      <c r="H136" s="47"/>
      <c r="K136" s="65"/>
      <c r="M136" s="47"/>
      <c r="N136" s="47"/>
      <c r="O136" s="47"/>
      <c r="P136" s="192"/>
      <c r="Q136" s="193"/>
      <c r="R136" s="420"/>
      <c r="S136" s="420"/>
      <c r="T136" s="174"/>
      <c r="U136" s="176"/>
      <c r="AA136" s="47"/>
      <c r="AB136" s="176"/>
      <c r="AH136" s="47"/>
    </row>
    <row r="137" spans="1:34" s="7" customFormat="1" ht="15" customHeight="1">
      <c r="A137" s="378"/>
      <c r="B137" s="47"/>
      <c r="C137" s="47"/>
      <c r="G137" s="47"/>
      <c r="H137" s="47"/>
      <c r="K137" s="65"/>
      <c r="M137" s="47"/>
      <c r="N137" s="47"/>
      <c r="O137" s="47"/>
      <c r="P137" s="192"/>
      <c r="Q137" s="193"/>
      <c r="R137" s="420"/>
      <c r="S137" s="420"/>
      <c r="T137" s="174"/>
      <c r="U137" s="176"/>
      <c r="AA137" s="47"/>
      <c r="AB137" s="176"/>
      <c r="AH137" s="47"/>
    </row>
    <row r="138" spans="1:34" s="7" customFormat="1" ht="15" customHeight="1">
      <c r="A138" s="378"/>
      <c r="B138" s="47"/>
      <c r="C138" s="47"/>
      <c r="G138" s="47"/>
      <c r="H138" s="47"/>
      <c r="K138" s="65"/>
      <c r="M138" s="47"/>
      <c r="N138" s="47"/>
      <c r="O138" s="47"/>
      <c r="P138" s="192"/>
      <c r="Q138" s="193"/>
      <c r="R138" s="420"/>
      <c r="S138" s="420"/>
      <c r="T138" s="174"/>
      <c r="U138" s="176"/>
      <c r="AA138" s="47"/>
      <c r="AB138" s="176"/>
      <c r="AH138" s="47"/>
    </row>
    <row r="139" spans="1:34" s="7" customFormat="1" ht="15" customHeight="1">
      <c r="A139" s="378"/>
      <c r="B139" s="47"/>
      <c r="C139" s="47"/>
      <c r="G139" s="47"/>
      <c r="H139" s="47"/>
      <c r="K139" s="65"/>
      <c r="M139" s="47"/>
      <c r="N139" s="47"/>
      <c r="O139" s="47"/>
      <c r="P139" s="192"/>
      <c r="Q139" s="193"/>
      <c r="R139" s="420"/>
      <c r="S139" s="420"/>
      <c r="T139" s="174"/>
      <c r="U139" s="176"/>
      <c r="AA139" s="47"/>
      <c r="AB139" s="176"/>
      <c r="AH139" s="47"/>
    </row>
    <row r="140" spans="1:34" s="7" customFormat="1" ht="15" customHeight="1">
      <c r="A140" s="378"/>
      <c r="B140" s="47"/>
      <c r="C140" s="47"/>
      <c r="G140" s="47"/>
      <c r="H140" s="47"/>
      <c r="K140" s="65"/>
      <c r="M140" s="47"/>
      <c r="N140" s="47"/>
      <c r="O140" s="47"/>
      <c r="P140" s="192"/>
      <c r="Q140" s="193"/>
      <c r="R140" s="420"/>
      <c r="S140" s="420"/>
      <c r="T140" s="174"/>
      <c r="U140" s="176"/>
      <c r="AA140" s="47"/>
      <c r="AB140" s="176"/>
      <c r="AH140" s="47"/>
    </row>
    <row r="141" spans="1:34" s="7" customFormat="1" ht="15" customHeight="1">
      <c r="A141" s="378"/>
      <c r="B141" s="47"/>
      <c r="C141" s="47"/>
      <c r="G141" s="47"/>
      <c r="H141" s="47"/>
      <c r="K141" s="65"/>
      <c r="M141" s="47"/>
      <c r="N141" s="47"/>
      <c r="O141" s="47"/>
      <c r="P141" s="192"/>
      <c r="Q141" s="193"/>
      <c r="R141" s="420"/>
      <c r="S141" s="420"/>
      <c r="T141" s="174"/>
      <c r="U141" s="176"/>
      <c r="AA141" s="47"/>
      <c r="AB141" s="176"/>
      <c r="AH141" s="47"/>
    </row>
    <row r="142" spans="1:34" s="7" customFormat="1" ht="15" customHeight="1">
      <c r="A142" s="378"/>
      <c r="B142" s="47"/>
      <c r="C142" s="47"/>
      <c r="G142" s="47"/>
      <c r="H142" s="47"/>
      <c r="K142" s="65"/>
      <c r="M142" s="47"/>
      <c r="N142" s="47"/>
      <c r="O142" s="47"/>
      <c r="P142" s="192"/>
      <c r="Q142" s="193"/>
      <c r="R142" s="420"/>
      <c r="S142" s="420"/>
      <c r="T142" s="174"/>
      <c r="U142" s="176"/>
      <c r="AA142" s="47"/>
      <c r="AB142" s="176"/>
      <c r="AH142" s="47"/>
    </row>
    <row r="143" spans="1:34" s="7" customFormat="1" ht="15" customHeight="1">
      <c r="A143" s="378"/>
      <c r="B143" s="47"/>
      <c r="C143" s="47"/>
      <c r="G143" s="47"/>
      <c r="H143" s="47"/>
      <c r="K143" s="65"/>
      <c r="M143" s="47"/>
      <c r="N143" s="47"/>
      <c r="O143" s="47"/>
      <c r="P143" s="192"/>
      <c r="Q143" s="193"/>
      <c r="R143" s="420"/>
      <c r="S143" s="420"/>
      <c r="T143" s="174"/>
      <c r="U143" s="176"/>
      <c r="AA143" s="47"/>
      <c r="AB143" s="176"/>
      <c r="AH143" s="47"/>
    </row>
    <row r="144" spans="1:34" s="7" customFormat="1" ht="15" customHeight="1">
      <c r="A144" s="378"/>
      <c r="B144" s="47"/>
      <c r="C144" s="47"/>
      <c r="G144" s="47"/>
      <c r="H144" s="47"/>
      <c r="K144" s="65"/>
      <c r="M144" s="47"/>
      <c r="N144" s="47"/>
      <c r="O144" s="47"/>
      <c r="P144" s="192"/>
      <c r="Q144" s="193"/>
      <c r="R144" s="420"/>
      <c r="S144" s="420"/>
      <c r="T144" s="174"/>
      <c r="U144" s="176"/>
      <c r="AA144" s="47"/>
      <c r="AB144" s="176"/>
      <c r="AH144" s="47"/>
    </row>
    <row r="145" spans="1:34" s="7" customFormat="1" ht="15" customHeight="1">
      <c r="A145" s="378"/>
      <c r="B145" s="47"/>
      <c r="C145" s="47"/>
      <c r="G145" s="47"/>
      <c r="H145" s="47"/>
      <c r="K145" s="65"/>
      <c r="M145" s="47"/>
      <c r="N145" s="47"/>
      <c r="O145" s="47"/>
      <c r="P145" s="192"/>
      <c r="Q145" s="193"/>
      <c r="R145" s="420"/>
      <c r="S145" s="420"/>
      <c r="T145" s="174"/>
      <c r="U145" s="176"/>
      <c r="AA145" s="47"/>
      <c r="AB145" s="176"/>
      <c r="AH145" s="47"/>
    </row>
    <row r="146" spans="1:34" s="7" customFormat="1" ht="15" customHeight="1">
      <c r="A146" s="378"/>
      <c r="B146" s="47"/>
      <c r="C146" s="47"/>
      <c r="G146" s="47"/>
      <c r="H146" s="47"/>
      <c r="K146" s="65"/>
      <c r="M146" s="47"/>
      <c r="N146" s="47"/>
      <c r="O146" s="47"/>
      <c r="P146" s="192"/>
      <c r="Q146" s="193"/>
      <c r="R146" s="420"/>
      <c r="S146" s="420"/>
      <c r="T146" s="174"/>
      <c r="U146" s="176"/>
      <c r="AA146" s="47"/>
      <c r="AB146" s="176"/>
      <c r="AH146" s="47"/>
    </row>
    <row r="147" spans="1:34" s="7" customFormat="1" ht="15" customHeight="1">
      <c r="A147" s="378"/>
      <c r="B147" s="47"/>
      <c r="C147" s="47"/>
      <c r="G147" s="47"/>
      <c r="H147" s="47"/>
      <c r="K147" s="65"/>
      <c r="M147" s="47"/>
      <c r="N147" s="47"/>
      <c r="O147" s="47"/>
      <c r="P147" s="192"/>
      <c r="Q147" s="193"/>
      <c r="R147" s="420"/>
      <c r="S147" s="420"/>
      <c r="T147" s="174"/>
      <c r="U147" s="176"/>
      <c r="AA147" s="47"/>
      <c r="AB147" s="176"/>
      <c r="AH147" s="47"/>
    </row>
    <row r="148" spans="1:34" s="7" customFormat="1" ht="15" customHeight="1">
      <c r="A148" s="378"/>
      <c r="B148" s="47"/>
      <c r="C148" s="47"/>
      <c r="G148" s="47"/>
      <c r="H148" s="47"/>
      <c r="K148" s="65"/>
      <c r="M148" s="47"/>
      <c r="N148" s="47"/>
      <c r="O148" s="47"/>
      <c r="P148" s="192"/>
      <c r="Q148" s="193"/>
      <c r="R148" s="420"/>
      <c r="S148" s="420"/>
      <c r="T148" s="174"/>
      <c r="U148" s="176"/>
      <c r="AA148" s="47"/>
      <c r="AB148" s="176"/>
      <c r="AH148" s="47"/>
    </row>
    <row r="149" spans="1:34" s="7" customFormat="1" ht="15" customHeight="1">
      <c r="A149" s="378"/>
      <c r="B149" s="47"/>
      <c r="C149" s="47"/>
      <c r="G149" s="47"/>
      <c r="H149" s="47"/>
      <c r="K149" s="65"/>
      <c r="M149" s="47"/>
      <c r="N149" s="47"/>
      <c r="O149" s="47"/>
      <c r="P149" s="192"/>
      <c r="Q149" s="193"/>
      <c r="R149" s="420"/>
      <c r="S149" s="420"/>
      <c r="T149" s="174"/>
      <c r="U149" s="176"/>
      <c r="AA149" s="47"/>
      <c r="AB149" s="176"/>
      <c r="AH149" s="47"/>
    </row>
    <row r="150" spans="1:34" s="7" customFormat="1" ht="15" customHeight="1">
      <c r="A150" s="378"/>
      <c r="B150" s="47"/>
      <c r="C150" s="47"/>
      <c r="G150" s="47"/>
      <c r="H150" s="47"/>
      <c r="K150" s="65"/>
      <c r="M150" s="47"/>
      <c r="N150" s="47"/>
      <c r="O150" s="47"/>
      <c r="P150" s="192"/>
      <c r="Q150" s="193"/>
      <c r="R150" s="420"/>
      <c r="S150" s="420"/>
      <c r="T150" s="174"/>
      <c r="U150" s="176"/>
      <c r="AA150" s="47"/>
      <c r="AB150" s="176"/>
      <c r="AH150" s="47"/>
    </row>
    <row r="151" spans="1:34" s="7" customFormat="1" ht="15" customHeight="1">
      <c r="A151" s="378"/>
      <c r="B151" s="47"/>
      <c r="C151" s="47"/>
      <c r="G151" s="47"/>
      <c r="H151" s="47"/>
      <c r="K151" s="65"/>
      <c r="M151" s="47"/>
      <c r="N151" s="47"/>
      <c r="O151" s="47"/>
      <c r="P151" s="192"/>
      <c r="Q151" s="193"/>
      <c r="R151" s="420"/>
      <c r="S151" s="420"/>
      <c r="T151" s="174"/>
      <c r="U151" s="176"/>
      <c r="AA151" s="47"/>
      <c r="AB151" s="176"/>
      <c r="AH151" s="47"/>
    </row>
    <row r="152" spans="1:34" s="7" customFormat="1" ht="15" customHeight="1">
      <c r="A152" s="378"/>
      <c r="B152" s="47"/>
      <c r="C152" s="47"/>
      <c r="G152" s="47"/>
      <c r="H152" s="47"/>
      <c r="K152" s="65"/>
      <c r="M152" s="47"/>
      <c r="N152" s="47"/>
      <c r="O152" s="47"/>
      <c r="P152" s="192"/>
      <c r="Q152" s="193"/>
      <c r="R152" s="420"/>
      <c r="S152" s="420"/>
      <c r="T152" s="174"/>
      <c r="U152" s="176"/>
      <c r="AA152" s="47"/>
      <c r="AB152" s="176"/>
      <c r="AH152" s="47"/>
    </row>
    <row r="153" spans="1:34" s="7" customFormat="1" ht="15" customHeight="1">
      <c r="A153" s="378"/>
      <c r="B153" s="47"/>
      <c r="C153" s="47"/>
      <c r="G153" s="47"/>
      <c r="H153" s="47"/>
      <c r="K153" s="65"/>
      <c r="M153" s="47"/>
      <c r="N153" s="47"/>
      <c r="O153" s="47"/>
      <c r="P153" s="192"/>
      <c r="Q153" s="193"/>
      <c r="R153" s="420"/>
      <c r="S153" s="420"/>
      <c r="T153" s="174"/>
      <c r="U153" s="176"/>
      <c r="AA153" s="47"/>
      <c r="AB153" s="176"/>
      <c r="AH153" s="47"/>
    </row>
    <row r="154" spans="1:34" s="7" customFormat="1" ht="15" customHeight="1">
      <c r="A154" s="378"/>
      <c r="B154" s="47"/>
      <c r="C154" s="47"/>
      <c r="G154" s="47"/>
      <c r="H154" s="47"/>
      <c r="K154" s="65"/>
      <c r="M154" s="47"/>
      <c r="N154" s="47"/>
      <c r="O154" s="47"/>
      <c r="P154" s="192"/>
      <c r="Q154" s="193"/>
      <c r="R154" s="420"/>
      <c r="S154" s="420"/>
      <c r="T154" s="174"/>
      <c r="U154" s="176"/>
      <c r="AA154" s="47"/>
      <c r="AB154" s="176"/>
      <c r="AH154" s="47"/>
    </row>
    <row r="155" spans="1:34" s="7" customFormat="1" ht="15" customHeight="1">
      <c r="A155" s="378"/>
      <c r="B155" s="47"/>
      <c r="C155" s="47"/>
      <c r="G155" s="47"/>
      <c r="H155" s="47"/>
      <c r="K155" s="65"/>
      <c r="M155" s="47"/>
      <c r="N155" s="47"/>
      <c r="O155" s="47"/>
      <c r="P155" s="192"/>
      <c r="Q155" s="193"/>
      <c r="R155" s="420"/>
      <c r="S155" s="420"/>
      <c r="T155" s="174"/>
      <c r="U155" s="176"/>
      <c r="AA155" s="47"/>
      <c r="AB155" s="176"/>
      <c r="AH155" s="47"/>
    </row>
    <row r="156" spans="1:34" s="7" customFormat="1" ht="15" customHeight="1">
      <c r="A156" s="378"/>
      <c r="B156" s="47"/>
      <c r="C156" s="47"/>
      <c r="G156" s="47"/>
      <c r="H156" s="47"/>
      <c r="K156" s="65"/>
      <c r="M156" s="47"/>
      <c r="N156" s="47"/>
      <c r="O156" s="47"/>
      <c r="P156" s="192"/>
      <c r="Q156" s="193"/>
      <c r="R156" s="420"/>
      <c r="S156" s="420"/>
      <c r="T156" s="174"/>
      <c r="U156" s="176"/>
      <c r="AA156" s="47"/>
      <c r="AB156" s="176"/>
      <c r="AH156" s="47"/>
    </row>
    <row r="157" spans="1:34" s="7" customFormat="1" ht="15" customHeight="1">
      <c r="A157" s="378"/>
      <c r="B157" s="47"/>
      <c r="C157" s="47"/>
      <c r="G157" s="47"/>
      <c r="H157" s="47"/>
      <c r="K157" s="65"/>
      <c r="M157" s="47"/>
      <c r="N157" s="47"/>
      <c r="O157" s="47"/>
      <c r="P157" s="192"/>
      <c r="Q157" s="193"/>
      <c r="R157" s="420"/>
      <c r="S157" s="420"/>
      <c r="T157" s="174"/>
      <c r="U157" s="176"/>
      <c r="AA157" s="47"/>
      <c r="AB157" s="176"/>
      <c r="AH157" s="47"/>
    </row>
    <row r="158" spans="1:34" s="7" customFormat="1" ht="15" customHeight="1">
      <c r="A158" s="378"/>
      <c r="B158" s="47"/>
      <c r="C158" s="47"/>
      <c r="G158" s="47"/>
      <c r="H158" s="47"/>
      <c r="K158" s="65"/>
      <c r="M158" s="47"/>
      <c r="N158" s="47"/>
      <c r="O158" s="47"/>
      <c r="P158" s="192"/>
      <c r="Q158" s="193"/>
      <c r="R158" s="420"/>
      <c r="S158" s="420"/>
      <c r="T158" s="174"/>
      <c r="U158" s="176"/>
      <c r="AA158" s="47"/>
      <c r="AB158" s="176"/>
      <c r="AH158" s="47"/>
    </row>
    <row r="159" spans="1:34" s="7" customFormat="1" ht="15" customHeight="1">
      <c r="A159" s="378"/>
      <c r="B159" s="47"/>
      <c r="C159" s="47"/>
      <c r="G159" s="47"/>
      <c r="H159" s="47"/>
      <c r="K159" s="65"/>
      <c r="M159" s="47"/>
      <c r="N159" s="47"/>
      <c r="O159" s="47"/>
      <c r="P159" s="192"/>
      <c r="Q159" s="193"/>
      <c r="R159" s="420"/>
      <c r="S159" s="420"/>
      <c r="T159" s="174"/>
      <c r="U159" s="176"/>
      <c r="AA159" s="47"/>
      <c r="AB159" s="176"/>
      <c r="AH159" s="47"/>
    </row>
    <row r="160" spans="1:34" s="7" customFormat="1" ht="15" customHeight="1">
      <c r="A160" s="378"/>
      <c r="B160" s="47"/>
      <c r="C160" s="47"/>
      <c r="G160" s="47"/>
      <c r="H160" s="47"/>
      <c r="K160" s="65"/>
      <c r="M160" s="47"/>
      <c r="N160" s="47"/>
      <c r="O160" s="47"/>
      <c r="P160" s="192"/>
      <c r="Q160" s="193"/>
      <c r="R160" s="420"/>
      <c r="S160" s="420"/>
      <c r="T160" s="174"/>
      <c r="U160" s="176"/>
      <c r="AA160" s="47"/>
      <c r="AB160" s="176"/>
      <c r="AH160" s="47"/>
    </row>
    <row r="161" spans="1:38" s="7" customFormat="1" ht="15" customHeight="1">
      <c r="A161" s="378"/>
      <c r="B161" s="47"/>
      <c r="C161" s="47"/>
      <c r="G161" s="47"/>
      <c r="H161" s="47"/>
      <c r="K161" s="65"/>
      <c r="M161" s="47"/>
      <c r="N161" s="47"/>
      <c r="O161" s="47"/>
      <c r="P161" s="192"/>
      <c r="Q161" s="193"/>
      <c r="R161" s="420"/>
      <c r="S161" s="420"/>
      <c r="T161" s="174"/>
      <c r="U161" s="176"/>
      <c r="AA161" s="47"/>
      <c r="AB161" s="176"/>
      <c r="AH161" s="47"/>
    </row>
    <row r="162" spans="1:38" s="7" customFormat="1" ht="15" customHeight="1">
      <c r="A162" s="378"/>
      <c r="B162" s="47"/>
      <c r="C162" s="47"/>
      <c r="G162" s="47"/>
      <c r="H162" s="47"/>
      <c r="K162" s="65"/>
      <c r="M162" s="47"/>
      <c r="N162" s="47"/>
      <c r="O162" s="47"/>
      <c r="P162" s="192"/>
      <c r="Q162" s="193"/>
      <c r="R162" s="420"/>
      <c r="S162" s="420"/>
      <c r="T162" s="174"/>
      <c r="U162" s="176"/>
      <c r="AA162" s="47"/>
      <c r="AB162" s="176"/>
      <c r="AH162" s="47"/>
    </row>
    <row r="163" spans="1:38" s="7" customFormat="1" ht="15" customHeight="1">
      <c r="A163" s="378"/>
      <c r="B163" s="47"/>
      <c r="C163" s="47"/>
      <c r="G163" s="47"/>
      <c r="H163" s="47"/>
      <c r="K163" s="65"/>
      <c r="M163" s="47"/>
      <c r="N163" s="47"/>
      <c r="O163" s="47"/>
      <c r="P163" s="192"/>
      <c r="Q163" s="193"/>
      <c r="R163" s="420"/>
      <c r="S163" s="420"/>
      <c r="T163" s="174"/>
      <c r="U163" s="176"/>
      <c r="AA163" s="47"/>
      <c r="AB163" s="176"/>
      <c r="AH163" s="47"/>
    </row>
    <row r="164" spans="1:38" s="7" customFormat="1" ht="15" customHeight="1">
      <c r="A164" s="378"/>
      <c r="B164" s="47"/>
      <c r="C164" s="47"/>
      <c r="G164" s="47"/>
      <c r="H164" s="47"/>
      <c r="K164" s="65"/>
      <c r="M164" s="47"/>
      <c r="N164" s="47"/>
      <c r="O164" s="47"/>
      <c r="P164" s="192"/>
      <c r="Q164" s="193"/>
      <c r="R164" s="420"/>
      <c r="S164" s="420"/>
      <c r="T164" s="174"/>
      <c r="U164" s="176"/>
      <c r="AA164" s="47"/>
      <c r="AB164" s="176"/>
      <c r="AH164" s="47"/>
    </row>
    <row r="165" spans="1:38" s="7" customFormat="1" ht="15" customHeight="1">
      <c r="A165" s="378"/>
      <c r="B165" s="47"/>
      <c r="C165" s="47"/>
      <c r="G165" s="47"/>
      <c r="H165" s="47"/>
      <c r="K165" s="65"/>
      <c r="M165" s="47"/>
      <c r="N165" s="47"/>
      <c r="O165" s="47"/>
      <c r="P165" s="192"/>
      <c r="Q165" s="193"/>
      <c r="R165" s="420"/>
      <c r="S165" s="420"/>
      <c r="T165" s="174"/>
      <c r="U165" s="176"/>
      <c r="AA165" s="47"/>
      <c r="AB165" s="176"/>
      <c r="AH165" s="47"/>
    </row>
    <row r="166" spans="1:38" s="7" customFormat="1" ht="15" customHeight="1">
      <c r="A166" s="378"/>
      <c r="B166" s="47"/>
      <c r="C166" s="47"/>
      <c r="G166" s="47"/>
      <c r="H166" s="47"/>
      <c r="K166" s="65"/>
      <c r="M166" s="47"/>
      <c r="N166" s="47"/>
      <c r="O166" s="47"/>
      <c r="P166" s="192"/>
      <c r="Q166" s="193"/>
      <c r="R166" s="420"/>
      <c r="S166" s="420"/>
      <c r="T166" s="174"/>
      <c r="U166" s="176"/>
      <c r="AA166" s="47"/>
      <c r="AB166" s="176"/>
      <c r="AH166" s="47"/>
    </row>
    <row r="167" spans="1:38" s="7" customFormat="1" ht="15" customHeight="1">
      <c r="A167" s="378"/>
      <c r="B167" s="47"/>
      <c r="C167" s="47"/>
      <c r="G167" s="47"/>
      <c r="H167" s="47"/>
      <c r="K167" s="65"/>
      <c r="M167" s="47"/>
      <c r="N167" s="47"/>
      <c r="O167" s="47"/>
      <c r="P167" s="192"/>
      <c r="Q167" s="193"/>
      <c r="R167" s="420"/>
      <c r="S167" s="420"/>
      <c r="T167" s="174"/>
      <c r="U167" s="176"/>
      <c r="AA167" s="47"/>
      <c r="AB167" s="176"/>
      <c r="AH167" s="47"/>
    </row>
    <row r="168" spans="1:38" ht="15" customHeight="1">
      <c r="A168" s="378"/>
      <c r="B168" s="47"/>
      <c r="C168" s="47"/>
      <c r="E168" s="7"/>
      <c r="G168" s="47"/>
      <c r="H168" s="47"/>
      <c r="I168" s="7"/>
      <c r="J168" s="7"/>
      <c r="K168" s="65"/>
      <c r="M168" s="47"/>
      <c r="N168" s="47"/>
      <c r="O168" s="47"/>
      <c r="P168" s="192"/>
      <c r="Q168" s="193"/>
      <c r="R168" s="420"/>
      <c r="S168" s="420"/>
      <c r="T168" s="174"/>
      <c r="Y168" s="7"/>
      <c r="Z168" s="7"/>
      <c r="AA168" s="47"/>
      <c r="AB168" s="176"/>
      <c r="AC168" s="7"/>
      <c r="AD168" s="7"/>
      <c r="AE168" s="7"/>
      <c r="AF168" s="7"/>
      <c r="AG168" s="7"/>
      <c r="AH168" s="47"/>
      <c r="AI168" s="7"/>
      <c r="AJ168" s="7"/>
      <c r="AK168" s="7"/>
      <c r="AL168" s="7"/>
    </row>
    <row r="169" spans="1:38" ht="15" customHeight="1">
      <c r="A169" s="378"/>
      <c r="B169" s="47"/>
      <c r="C169" s="47"/>
      <c r="E169" s="7"/>
      <c r="G169" s="47"/>
      <c r="H169" s="47"/>
      <c r="I169" s="7"/>
      <c r="J169" s="7"/>
      <c r="K169" s="65"/>
      <c r="M169" s="47"/>
      <c r="N169" s="47"/>
      <c r="O169" s="47"/>
      <c r="P169" s="192"/>
      <c r="Q169" s="193"/>
      <c r="R169" s="420"/>
      <c r="S169" s="420"/>
      <c r="T169" s="174"/>
      <c r="Y169" s="7"/>
      <c r="Z169" s="7"/>
      <c r="AA169" s="47"/>
      <c r="AB169" s="176"/>
      <c r="AC169" s="7"/>
      <c r="AD169" s="7"/>
      <c r="AE169" s="7"/>
      <c r="AF169" s="7"/>
      <c r="AG169" s="7"/>
      <c r="AH169" s="47"/>
      <c r="AI169" s="7"/>
      <c r="AJ169" s="7"/>
      <c r="AK169" s="7"/>
      <c r="AL169" s="7"/>
    </row>
    <row r="170" spans="1:38" ht="15" customHeight="1">
      <c r="A170" s="378"/>
      <c r="B170" s="47"/>
      <c r="C170" s="47"/>
      <c r="E170" s="7"/>
      <c r="G170" s="47"/>
      <c r="H170" s="47"/>
      <c r="I170" s="7"/>
      <c r="J170" s="7"/>
      <c r="K170" s="65"/>
      <c r="M170" s="47"/>
      <c r="N170" s="47"/>
      <c r="O170" s="47"/>
      <c r="P170" s="192"/>
      <c r="Q170" s="193"/>
      <c r="R170" s="420"/>
      <c r="S170" s="420"/>
      <c r="T170" s="174"/>
      <c r="Y170" s="7"/>
      <c r="Z170" s="7"/>
      <c r="AA170" s="47"/>
      <c r="AB170" s="176"/>
      <c r="AC170" s="7"/>
      <c r="AD170" s="7"/>
      <c r="AE170" s="7"/>
      <c r="AF170" s="7"/>
      <c r="AG170" s="7"/>
      <c r="AH170" s="47"/>
      <c r="AI170" s="7"/>
      <c r="AJ170" s="7"/>
      <c r="AK170" s="7"/>
      <c r="AL170" s="7"/>
    </row>
    <row r="171" spans="1:38" ht="15" customHeight="1">
      <c r="A171" s="378"/>
      <c r="B171" s="47"/>
      <c r="C171" s="47"/>
      <c r="E171" s="7"/>
      <c r="G171" s="47"/>
      <c r="H171" s="47"/>
      <c r="I171" s="7"/>
      <c r="J171" s="7"/>
      <c r="K171" s="65"/>
      <c r="M171" s="47"/>
      <c r="N171" s="47"/>
      <c r="O171" s="47"/>
      <c r="P171" s="192"/>
      <c r="Q171" s="193"/>
      <c r="R171" s="420"/>
      <c r="S171" s="420"/>
      <c r="T171" s="174"/>
      <c r="Y171" s="7"/>
      <c r="Z171" s="7"/>
      <c r="AA171" s="47"/>
      <c r="AB171" s="176"/>
      <c r="AC171" s="7"/>
      <c r="AD171" s="7"/>
      <c r="AE171" s="7"/>
      <c r="AF171" s="7"/>
      <c r="AG171" s="7"/>
      <c r="AH171" s="47"/>
      <c r="AI171" s="7"/>
      <c r="AJ171" s="7"/>
      <c r="AK171" s="7"/>
      <c r="AL171" s="7"/>
    </row>
    <row r="172" spans="1:38" ht="15" customHeight="1">
      <c r="A172" s="378"/>
      <c r="B172" s="47"/>
      <c r="C172" s="47"/>
      <c r="E172" s="7"/>
      <c r="G172" s="47"/>
      <c r="H172" s="47"/>
      <c r="I172" s="7"/>
      <c r="J172" s="7"/>
      <c r="K172" s="65"/>
      <c r="M172" s="47"/>
      <c r="N172" s="47"/>
      <c r="O172" s="47"/>
      <c r="P172" s="192"/>
      <c r="Q172" s="193"/>
      <c r="R172" s="420"/>
      <c r="S172" s="420"/>
      <c r="T172" s="174"/>
      <c r="Y172" s="7"/>
      <c r="Z172" s="7"/>
      <c r="AA172" s="47"/>
      <c r="AB172" s="176"/>
      <c r="AC172" s="7"/>
      <c r="AD172" s="7"/>
      <c r="AE172" s="7"/>
      <c r="AF172" s="7"/>
      <c r="AG172" s="7"/>
      <c r="AH172" s="47"/>
      <c r="AI172" s="7"/>
      <c r="AJ172" s="7"/>
      <c r="AK172" s="7"/>
      <c r="AL172" s="7"/>
    </row>
    <row r="173" spans="1:38" ht="15" customHeight="1">
      <c r="A173" s="378"/>
      <c r="B173" s="47"/>
      <c r="C173" s="47"/>
      <c r="E173" s="7"/>
      <c r="G173" s="47"/>
      <c r="H173" s="47"/>
      <c r="I173" s="7"/>
      <c r="J173" s="7"/>
      <c r="K173" s="65"/>
      <c r="M173" s="47"/>
      <c r="N173" s="47"/>
      <c r="O173" s="47"/>
      <c r="P173" s="192"/>
      <c r="Q173" s="193"/>
      <c r="R173" s="420"/>
      <c r="S173" s="420"/>
      <c r="T173" s="174"/>
      <c r="Y173" s="7"/>
      <c r="Z173" s="7"/>
      <c r="AA173" s="47"/>
      <c r="AB173" s="176"/>
      <c r="AC173" s="7"/>
      <c r="AD173" s="7"/>
      <c r="AE173" s="7"/>
      <c r="AF173" s="7"/>
      <c r="AG173" s="7"/>
      <c r="AH173" s="47"/>
      <c r="AI173" s="7"/>
      <c r="AJ173" s="7"/>
      <c r="AK173" s="7"/>
      <c r="AL173" s="7"/>
    </row>
    <row r="174" spans="1:38" ht="15" customHeight="1">
      <c r="A174" s="378"/>
      <c r="B174" s="47"/>
      <c r="C174" s="47"/>
      <c r="E174" s="7"/>
      <c r="G174" s="47"/>
      <c r="H174" s="47"/>
      <c r="I174" s="7"/>
      <c r="J174" s="7"/>
      <c r="K174" s="65"/>
      <c r="M174" s="47"/>
      <c r="N174" s="47"/>
      <c r="O174" s="47"/>
      <c r="P174" s="192"/>
      <c r="Q174" s="193"/>
      <c r="R174" s="420"/>
      <c r="S174" s="420"/>
      <c r="T174" s="174"/>
      <c r="Y174" s="7"/>
      <c r="Z174" s="7"/>
      <c r="AA174" s="47"/>
      <c r="AB174" s="176"/>
      <c r="AC174" s="7"/>
      <c r="AD174" s="7"/>
      <c r="AE174" s="7"/>
      <c r="AF174" s="7"/>
      <c r="AG174" s="7"/>
      <c r="AH174" s="47"/>
      <c r="AI174" s="7"/>
      <c r="AJ174" s="7"/>
      <c r="AK174" s="7"/>
      <c r="AL174" s="7"/>
    </row>
    <row r="175" spans="1:38" ht="15" customHeight="1">
      <c r="A175" s="378"/>
      <c r="B175" s="47"/>
      <c r="C175" s="47"/>
      <c r="E175" s="7"/>
      <c r="G175" s="47"/>
      <c r="H175" s="47"/>
      <c r="I175" s="7"/>
      <c r="J175" s="7"/>
      <c r="K175" s="65"/>
      <c r="M175" s="47"/>
      <c r="N175" s="47"/>
      <c r="O175" s="47"/>
      <c r="P175" s="192"/>
      <c r="Q175" s="193"/>
      <c r="R175" s="420"/>
      <c r="S175" s="420"/>
      <c r="T175" s="174"/>
      <c r="Y175" s="7"/>
      <c r="Z175" s="7"/>
      <c r="AA175" s="47"/>
      <c r="AB175" s="176"/>
      <c r="AC175" s="7"/>
      <c r="AD175" s="7"/>
      <c r="AE175" s="7"/>
      <c r="AF175" s="7"/>
      <c r="AG175" s="7"/>
      <c r="AH175" s="47"/>
      <c r="AI175" s="7"/>
      <c r="AJ175" s="7"/>
      <c r="AK175" s="7"/>
      <c r="AL175" s="7"/>
    </row>
    <row r="176" spans="1:38" ht="15" customHeight="1">
      <c r="A176" s="378"/>
      <c r="B176" s="47"/>
      <c r="C176" s="47"/>
      <c r="E176" s="7"/>
      <c r="G176" s="47"/>
      <c r="H176" s="47"/>
      <c r="I176" s="7"/>
      <c r="J176" s="7"/>
      <c r="K176" s="65"/>
      <c r="M176" s="47"/>
      <c r="N176" s="47"/>
      <c r="O176" s="47"/>
      <c r="P176" s="192"/>
      <c r="Q176" s="193"/>
      <c r="R176" s="420"/>
      <c r="S176" s="420"/>
      <c r="T176" s="174"/>
      <c r="Y176" s="7"/>
      <c r="Z176" s="7"/>
      <c r="AA176" s="47"/>
      <c r="AB176" s="176"/>
      <c r="AC176" s="7"/>
      <c r="AD176" s="7"/>
      <c r="AE176" s="7"/>
      <c r="AF176" s="7"/>
      <c r="AG176" s="7"/>
      <c r="AH176" s="47"/>
      <c r="AI176" s="7"/>
      <c r="AJ176" s="7"/>
      <c r="AK176" s="7"/>
      <c r="AL176" s="7"/>
    </row>
    <row r="177" spans="1:38" ht="15" customHeight="1">
      <c r="A177" s="378"/>
      <c r="B177" s="47"/>
      <c r="C177" s="47"/>
      <c r="E177" s="7"/>
      <c r="G177" s="47"/>
      <c r="H177" s="47"/>
      <c r="I177" s="7"/>
      <c r="J177" s="7"/>
      <c r="K177" s="65"/>
      <c r="M177" s="47"/>
      <c r="N177" s="47"/>
      <c r="O177" s="47"/>
      <c r="P177" s="192"/>
      <c r="Q177" s="193"/>
      <c r="R177" s="420"/>
      <c r="S177" s="420"/>
      <c r="T177" s="174"/>
      <c r="Y177" s="7"/>
      <c r="Z177" s="7"/>
      <c r="AA177" s="47"/>
      <c r="AB177" s="176"/>
      <c r="AC177" s="7"/>
      <c r="AD177" s="7"/>
      <c r="AE177" s="7"/>
      <c r="AF177" s="7"/>
      <c r="AG177" s="7"/>
      <c r="AH177" s="47"/>
      <c r="AI177" s="7"/>
      <c r="AJ177" s="7"/>
      <c r="AK177" s="7"/>
      <c r="AL177" s="7"/>
    </row>
    <row r="178" spans="1:38" ht="15" customHeight="1">
      <c r="A178" s="378"/>
      <c r="B178" s="47"/>
      <c r="C178" s="47"/>
      <c r="E178" s="7"/>
      <c r="G178" s="47"/>
      <c r="H178" s="47"/>
      <c r="I178" s="7"/>
      <c r="J178" s="7"/>
      <c r="K178" s="65"/>
      <c r="M178" s="47"/>
      <c r="N178" s="47"/>
      <c r="O178" s="47"/>
      <c r="P178" s="192"/>
      <c r="Q178" s="193"/>
      <c r="R178" s="420"/>
      <c r="S178" s="420"/>
      <c r="T178" s="174"/>
      <c r="Y178" s="7"/>
      <c r="Z178" s="7"/>
      <c r="AA178" s="47"/>
      <c r="AB178" s="176"/>
      <c r="AC178" s="7"/>
      <c r="AD178" s="7"/>
      <c r="AE178" s="7"/>
      <c r="AF178" s="7"/>
      <c r="AG178" s="7"/>
      <c r="AH178" s="47"/>
      <c r="AI178" s="7"/>
      <c r="AJ178" s="7"/>
      <c r="AK178" s="7"/>
      <c r="AL178" s="7"/>
    </row>
    <row r="179" spans="1:38" ht="15" customHeight="1">
      <c r="A179" s="378"/>
      <c r="B179" s="47"/>
      <c r="C179" s="47"/>
      <c r="E179" s="7"/>
      <c r="G179" s="47"/>
      <c r="H179" s="47"/>
      <c r="I179" s="7"/>
      <c r="J179" s="7"/>
      <c r="K179" s="65"/>
      <c r="M179" s="47"/>
      <c r="N179" s="47"/>
      <c r="O179" s="47"/>
      <c r="P179" s="192"/>
      <c r="Q179" s="193"/>
      <c r="R179" s="420"/>
      <c r="S179" s="420"/>
      <c r="T179" s="174"/>
      <c r="Y179" s="7"/>
      <c r="Z179" s="7"/>
      <c r="AA179" s="47"/>
      <c r="AB179" s="176"/>
      <c r="AC179" s="7"/>
      <c r="AD179" s="7"/>
      <c r="AE179" s="7"/>
      <c r="AF179" s="7"/>
      <c r="AG179" s="7"/>
      <c r="AH179" s="47"/>
      <c r="AI179" s="7"/>
      <c r="AJ179" s="7"/>
      <c r="AK179" s="7"/>
      <c r="AL179" s="7"/>
    </row>
    <row r="180" spans="1:38" ht="15" customHeight="1">
      <c r="A180" s="378"/>
      <c r="B180" s="47"/>
      <c r="C180" s="47"/>
      <c r="E180" s="7"/>
      <c r="G180" s="47"/>
      <c r="H180" s="47"/>
      <c r="I180" s="7"/>
      <c r="J180" s="7"/>
      <c r="K180" s="65"/>
      <c r="M180" s="47"/>
      <c r="N180" s="47"/>
      <c r="O180" s="47"/>
      <c r="P180" s="192"/>
      <c r="Q180" s="193"/>
      <c r="R180" s="420"/>
      <c r="S180" s="420"/>
      <c r="T180" s="174"/>
      <c r="Y180" s="7"/>
      <c r="Z180" s="7"/>
      <c r="AA180" s="47"/>
      <c r="AB180" s="176"/>
      <c r="AC180" s="7"/>
      <c r="AD180" s="7"/>
      <c r="AE180" s="7"/>
      <c r="AF180" s="7"/>
      <c r="AG180" s="7"/>
      <c r="AH180" s="47"/>
      <c r="AI180" s="7"/>
      <c r="AJ180" s="7"/>
      <c r="AK180" s="7"/>
      <c r="AL180" s="7"/>
    </row>
    <row r="181" spans="1:38" ht="15" customHeight="1">
      <c r="A181" s="378"/>
      <c r="B181" s="47"/>
      <c r="C181" s="47"/>
      <c r="E181" s="7"/>
      <c r="G181" s="47"/>
      <c r="H181" s="47"/>
      <c r="I181" s="7"/>
      <c r="J181" s="7"/>
      <c r="K181" s="65"/>
      <c r="M181" s="47"/>
      <c r="N181" s="47"/>
      <c r="O181" s="47"/>
      <c r="P181" s="192"/>
      <c r="Q181" s="193"/>
      <c r="R181" s="420"/>
      <c r="S181" s="420"/>
      <c r="T181" s="174"/>
      <c r="Y181" s="7"/>
      <c r="Z181" s="7"/>
      <c r="AA181" s="47"/>
      <c r="AB181" s="176"/>
      <c r="AC181" s="7"/>
      <c r="AD181" s="7"/>
      <c r="AE181" s="7"/>
      <c r="AF181" s="7"/>
      <c r="AG181" s="7"/>
      <c r="AH181" s="47"/>
      <c r="AI181" s="7"/>
      <c r="AJ181" s="7"/>
      <c r="AK181" s="7"/>
    </row>
  </sheetData>
  <phoneticPr fontId="8" type="noConversion"/>
  <conditionalFormatting sqref="S2:S6 S9:S44 S46:S100 S105 S109:S119 U120:U122 S123 S134:S1048576">
    <cfRule type="cellIs" dxfId="9" priority="2" operator="greaterThan">
      <formula>1</formula>
    </cfRule>
  </conditionalFormatting>
  <dataValidations count="4">
    <dataValidation type="list" allowBlank="1" showInputMessage="1" showErrorMessage="1" sqref="J82:L84 I101:I104 I105:J105 I106:I108 I2:I81 J2:J6 J8:J48 J50:J81" xr:uid="{D0E7DAC4-909B-44C9-82EC-6973907F7A5D}">
      <formula1>EOL_Products</formula1>
    </dataValidation>
    <dataValidation type="list" allowBlank="1" showInputMessage="1" showErrorMessage="1" sqref="G95:H95 G105 G86:G89 G2:G48 G50:G83" xr:uid="{E45476BD-6959-4549-B6AE-6F46DDE5955C}">
      <formula1>EOL_Facilities</formula1>
    </dataValidation>
    <dataValidation type="list" allowBlank="1" showInputMessage="1" showErrorMessage="1" sqref="H120" xr:uid="{456B0D11-532B-1E40-A5E1-48F07AA4C35D}">
      <formula1>IF(G120="Cathode",Cathode_Raw_Matl,IF(G120="Anode",Anode_Raw_Matl,IF(G120="Liquid electrolyte",Liquid_Electrolyte,IF(G120="Solid electrolyte",Solid_Electrolyte,IF(G120="Current collectors",Current_Collectors,"")))))</formula1>
    </dataValidation>
    <dataValidation type="list" allowBlank="1" showInputMessage="1" showErrorMessage="1" sqref="G120" xr:uid="{6971BED4-E026-DC4B-81F0-4DCA8E06A33C}">
      <formula1>IF(#REF!="Housing",Housing_Type,IF(#REF!="Electrode materials",Electrode_Material,""))</formula1>
    </dataValidation>
  </dataValidations>
  <hyperlinks>
    <hyperlink ref="Q113" r:id="rId1" display="(224) 456-5626" xr:uid="{7048D2CA-31C7-4189-8E90-6C56D763FE2C}"/>
    <hyperlink ref="AG28" r:id="rId2" xr:uid="{216C95B2-95D7-4988-ABB7-54644AA476EC}"/>
    <hyperlink ref="Q43" r:id="rId3" display="tel:18008528127" xr:uid="{4412F46B-8FDE-4F44-8C8C-CC4ED217DFE6}"/>
    <hyperlink ref="AD107" r:id="rId4" xr:uid="{A180982A-9283-45FF-BB06-321590EDA5E5}"/>
    <hyperlink ref="AG14" r:id="rId5" xr:uid="{98421ACD-8DBA-4692-BFBF-71D180D6E5C4}"/>
    <hyperlink ref="AG16" r:id="rId6" xr:uid="{BEE33E36-5C6B-4880-8497-3BEC0D68F7DE}"/>
    <hyperlink ref="AG24" r:id="rId7" display="https://www.batteryrecyclersofamerica.com/" xr:uid="{0D9966BC-5147-48CF-A74E-59866758E6A2}"/>
    <hyperlink ref="AG26" r:id="rId8" display="https://www.bluestarrecyclers.org/" xr:uid="{2951B717-DB8B-45FA-BB0D-73CFB8213B44}"/>
    <hyperlink ref="AG30" r:id="rId9" xr:uid="{C7B4210F-3B0B-4960-9608-D8C0ED885EEA}"/>
    <hyperlink ref="AG31" r:id="rId10" xr:uid="{33F2B6A0-1FE5-4EE0-8230-EBF660E11BEF}"/>
    <hyperlink ref="AG32" r:id="rId11" xr:uid="{4FC47D75-7A6C-44D4-8B0A-81D9715DC025}"/>
    <hyperlink ref="AG34" r:id="rId12" xr:uid="{06D8F5C0-1564-476A-82EF-5D6A7B5D0020}"/>
    <hyperlink ref="AG35" r:id="rId13" xr:uid="{E974E724-8362-433E-AEF8-85476C6B491A}"/>
    <hyperlink ref="AG36" r:id="rId14" xr:uid="{59B39AC6-8043-46D1-8660-1C8B42CD40BC}"/>
    <hyperlink ref="AG37" r:id="rId15" xr:uid="{7FF7C016-51FB-4FAC-877B-F76D1A1E722B}"/>
    <hyperlink ref="AG38" r:id="rId16" xr:uid="{7792E05F-D02E-4551-8A7B-CA11E3A1B628}"/>
    <hyperlink ref="AG39" r:id="rId17" xr:uid="{A7147476-FA2F-4CD8-8E0C-79F0CBF11A3E}"/>
    <hyperlink ref="AG40" r:id="rId18" xr:uid="{115A6C10-E8E3-47EB-8BD5-FBD5BDA349D2}"/>
    <hyperlink ref="AG41" r:id="rId19" xr:uid="{548991A6-D379-4194-BBDA-07984B022EDC}"/>
    <hyperlink ref="AG42" r:id="rId20" xr:uid="{2148E0B5-64EC-4CB1-A48D-1D7F5D20D2E5}"/>
    <hyperlink ref="AG43" r:id="rId21" xr:uid="{EC70BF50-821D-4559-958D-F2D956565F7C}"/>
    <hyperlink ref="AG62" r:id="rId22" display="https://www.glencore.com/" xr:uid="{C3BB8F8F-A926-4764-9C86-11BC60CEF338}"/>
    <hyperlink ref="AG83" r:id="rId23" xr:uid="{721370E5-E216-4DE5-A08C-4199C1001615}"/>
    <hyperlink ref="AG93" r:id="rId24" display="http://netherswholesale.com/" xr:uid="{A33AFFD2-7A07-4AC8-A32A-9C56EEF08B05}"/>
    <hyperlink ref="AG94" r:id="rId25" xr:uid="{E7FCA0B3-FDFC-4E81-9B8C-E972C0E79FF0}"/>
    <hyperlink ref="AG97" r:id="rId26" display="https://www.pnecycle.com/" xr:uid="{475D92CE-F864-4BC5-8C51-BC47DF5F0CA4}"/>
    <hyperlink ref="AG98" r:id="rId27" display="https://www.pnecycle.com/" xr:uid="{57FDB528-8570-4B24-815C-2D8434BEB185}"/>
    <hyperlink ref="AG100" r:id="rId28" xr:uid="{E7CC8E43-3965-4741-8EB0-3CC7466E134A}"/>
    <hyperlink ref="AG109" r:id="rId29" display="https://www.redwoodmaterials.com/" xr:uid="{CEC35459-5885-443F-A332-E59EB1108106}"/>
    <hyperlink ref="AG104" r:id="rId30" display="https://www.redwoodmaterials.com/" xr:uid="{A88D9D20-D6E3-4F12-9E94-7E2A52B94949}"/>
    <hyperlink ref="AG105" r:id="rId31" display="https://www.redwoodmaterials.com/" xr:uid="{E68D2F8E-77D0-48A3-AA18-84D08966CFC6}"/>
    <hyperlink ref="AG106" r:id="rId32" display="https://www.redwoodmaterials.com/" xr:uid="{DF17BB62-7BD4-487F-878E-CDBAF67FDA7B}"/>
    <hyperlink ref="AG107" r:id="rId33" display="https://www.redwoodmaterials.com/" xr:uid="{A244EB08-E775-49EA-9D4D-7E79AB59EAA5}"/>
    <hyperlink ref="AG108" r:id="rId34" display="https://www.redwoodmaterials.com/" xr:uid="{E11E6CDC-3339-4DBD-9AD3-6048665554F5}"/>
    <hyperlink ref="AG113" r:id="rId35" xr:uid="{5A19402E-95B4-4EBF-BB35-7A2F3D729D0D}"/>
    <hyperlink ref="AG117" r:id="rId36" xr:uid="{4CD698AA-7A31-4D52-8286-0BF3A7020E57}"/>
    <hyperlink ref="AG119" r:id="rId37" xr:uid="{4A52E3B5-AC4F-43AA-AD75-6A4DC58DB6A6}"/>
    <hyperlink ref="AG120" r:id="rId38" xr:uid="{884ACE65-5517-4C31-ABD7-FBE1CC3EEF9C}"/>
    <hyperlink ref="AG121" r:id="rId39" xr:uid="{A2773C3E-1954-48CF-B898-27F43CBE6410}"/>
    <hyperlink ref="AG122" r:id="rId40" display="https://www.sungeelht.com/en/" xr:uid="{6666884F-571F-4153-8AE0-2B5A91EAD63D}"/>
    <hyperlink ref="AG124" r:id="rId41" xr:uid="{49FC6E5F-F365-41E4-872A-10A97DE3EBA3}"/>
    <hyperlink ref="AG126" r:id="rId42" xr:uid="{0ABDB09E-74C9-4FED-B8F7-217CE20EABF4}"/>
    <hyperlink ref="AG127" r:id="rId43" display="https://lamprecycling.veoliaes.com/about_us/facilities/phoenix?pid=764" xr:uid="{633115E4-850C-495F-88B6-700502C02614}"/>
    <hyperlink ref="AG133" r:id="rId44" display="https://www.werecyclebatteries.com/" xr:uid="{B94B6472-E96E-4DD9-B2E5-460B461F532F}"/>
    <hyperlink ref="K52" r:id="rId45" xr:uid="{AD4942F7-8276-4D6C-937F-9CEF3ADF3777}"/>
    <hyperlink ref="W52" r:id="rId46" xr:uid="{FC2CD883-D7A7-45E7-A56B-C8EA161CB5B0}"/>
    <hyperlink ref="K10" r:id="rId47" xr:uid="{37BC37E6-D8FB-4B78-86C5-870208ED7B7F}"/>
    <hyperlink ref="K19" r:id="rId48" xr:uid="{7124B5FD-EAA6-419A-8E09-7F78B7975CBF}"/>
    <hyperlink ref="W19" r:id="rId49" xr:uid="{BCE8F640-D078-419F-A50F-6CA62464EA11}"/>
    <hyperlink ref="K111" r:id="rId50" xr:uid="{7AA545EC-0CFD-054E-9D80-625E11AD3836}"/>
    <hyperlink ref="AJ88" r:id="rId51" xr:uid="{F6F57AF7-AD00-AA41-8377-6600830243DA}"/>
    <hyperlink ref="AD88" r:id="rId52" display="https://www.momentenergy.com/" xr:uid="{0918823D-2128-B047-967C-BBB96AF66A6F}"/>
    <hyperlink ref="AG3" r:id="rId53" display="https://www.werecyclebatteries.com/" xr:uid="{6868B2B0-A78E-DC4B-BCBA-C7A0A713E21A}"/>
    <hyperlink ref="K3" r:id="rId54" xr:uid="{544173A1-7240-A34D-83A7-844FDA2594C8}"/>
    <hyperlink ref="W3" r:id="rId55" xr:uid="{8B34E08D-A7B6-1B48-A161-39C0EC87A5F1}"/>
    <hyperlink ref="AD3" r:id="rId56" xr:uid="{CC20AAAD-A3AE-7A40-96B9-7FB4F6E7937F}"/>
    <hyperlink ref="K21" r:id="rId57" xr:uid="{B3E19ABE-19AA-4599-80B2-18DB547F3A45}"/>
    <hyperlink ref="W21" r:id="rId58" xr:uid="{0E6AB26F-4089-4CB2-A8B7-0E8E1DCAF290}"/>
    <hyperlink ref="W64" r:id="rId59" xr:uid="{5D6ADD03-10F1-4963-AE1E-FBF98D26CCAF}"/>
    <hyperlink ref="AD13" r:id="rId60" xr:uid="{C566B0CF-094D-4598-B247-FE8D455BFC7E}"/>
    <hyperlink ref="AG118" r:id="rId61" location=":~:text=SK%20tes%20is%20thrilled%20to,including%206.2%20million%20technology%20devices." xr:uid="{9298F91E-A980-4347-8B1F-5C7DF2113435}"/>
    <hyperlink ref="AD76" r:id="rId62" xr:uid="{C176CD20-E9C4-446C-83A8-95620726D359}"/>
    <hyperlink ref="K125" r:id="rId63" xr:uid="{D25D9136-A3E8-45A4-8553-6A249B09C25E}"/>
    <hyperlink ref="W125" r:id="rId64" xr:uid="{EEB6EBF3-1304-4555-A36A-93D0FCB234D4}"/>
    <hyperlink ref="AD125" r:id="rId65" xr:uid="{AF4D8CBC-0FC3-4989-9EC3-7495EFB981C5}"/>
    <hyperlink ref="AG125" r:id="rId66" xr:uid="{D75C8F82-A683-43E5-8E47-05CB474C9877}"/>
    <hyperlink ref="K132" r:id="rId67" xr:uid="{4FB88DBA-DE89-4097-9196-4DD0C6461E36}"/>
    <hyperlink ref="AD132" r:id="rId68" xr:uid="{47C40837-2FF6-4149-931C-73555E6F68B4}"/>
    <hyperlink ref="AG132" r:id="rId69" xr:uid="{AF271517-ECD2-4AB4-8A3C-8F6277427D2D}"/>
    <hyperlink ref="K25" r:id="rId70" xr:uid="{80B4DE9F-4617-4372-82BB-ED0B115CA3DF}"/>
    <hyperlink ref="W25" r:id="rId71" xr:uid="{F2B49413-095F-4E32-AB15-21BD39166CB6}"/>
    <hyperlink ref="AD25" r:id="rId72" xr:uid="{FF9DCCD1-4066-470D-9DC6-E4994E45EF95}"/>
    <hyperlink ref="AG25" r:id="rId73" xr:uid="{FD9AEEE3-1826-41E2-9B1F-8B6965A25C52}"/>
    <hyperlink ref="K116" r:id="rId74" xr:uid="{EFD533C8-5A2B-4291-A711-8FCAFDE45968}"/>
    <hyperlink ref="W116" r:id="rId75" xr:uid="{B5C212B0-E6C3-46C3-81A1-20F4F4D7EF3D}"/>
    <hyperlink ref="AG116" r:id="rId76" xr:uid="{F8000EC2-90AF-444F-8F9E-E98029529487}"/>
    <hyperlink ref="K115" r:id="rId77" xr:uid="{F51E1AE4-3264-4160-9FB9-6546B70BBEF3}"/>
    <hyperlink ref="W115" r:id="rId78" xr:uid="{A1681AD2-7564-419C-9A98-741F2CBC5512}"/>
    <hyperlink ref="AG115" r:id="rId79" display="https://www.samsarresources.com/about-us" xr:uid="{CE31EC76-F862-407B-853E-5C1F69AAF256}"/>
    <hyperlink ref="K114" r:id="rId80" xr:uid="{62EC69C7-9DA9-4BE2-82AE-EF4D79553DFC}"/>
    <hyperlink ref="W114" r:id="rId81" xr:uid="{91593C40-C2EA-46AB-8F24-E80CF86B253D}"/>
    <hyperlink ref="AD114" r:id="rId82" xr:uid="{9661D4D5-8E3B-4167-9FC8-D8ED9775B88E}"/>
    <hyperlink ref="AG114" r:id="rId83" display="https://www.linkedin.com/feed/update/urn:li:activity:7222696865106964480/" xr:uid="{FBA151EC-17E2-457A-81F0-2D0C96693CD5}"/>
    <hyperlink ref="K112" r:id="rId84" display="https://gcc02.safelinks.protection.outlook.com/?url=https%3A%2F%2Fwww.relyionenergy.com%2F&amp;data=05%7C02%7CSara.Dunn%40nrel.gov%7Caf6061286c2a4e8a455008dc97978877%7Ca0f29d7e28cd4f5484427885aee7c080%7C0%7C0%7C638551924305121482%7CUnknown%7CTWFpbGZsb3d8eyJWIjoiMC4wLjAwMDAiLCJQIjoiV2luMzIiLCJBTiI6Ik1haWwiLCJXVCI6Mn0%3D%7C0%7C%7C%7C&amp;sdata=RkqhXx8%2FtLDSVruw0CoN3wsm0lh111gQ7Jm5pWBINrk%3D&amp;reserved=0" xr:uid="{D9C085C4-94DC-48E2-B755-F9B1C2110FBC}"/>
    <hyperlink ref="W112" r:id="rId85" xr:uid="{A248164A-18FA-446E-820D-66131EC945CE}"/>
    <hyperlink ref="AD112" r:id="rId86" xr:uid="{2BE27417-9280-47BE-8DAC-F6AF706C14ED}"/>
    <hyperlink ref="AG112" r:id="rId87" display="https://www.relyionenergy.com/" xr:uid="{FAAE62C2-3F1F-4AF7-805A-59B9490A17D9}"/>
    <hyperlink ref="K99" r:id="rId88" xr:uid="{EB8A6948-98B5-47E3-A3E5-7FA3124D0037}"/>
    <hyperlink ref="W99" r:id="rId89" xr:uid="{9B3341F1-80E2-4DF3-80F5-9C05105FED75}"/>
    <hyperlink ref="AG99" r:id="rId90" xr:uid="{32ACAB1F-B908-4506-9F3B-0BAB0998DF75}"/>
    <hyperlink ref="K96" r:id="rId91" xr:uid="{3352DABB-E328-475F-BF6F-25F533F7AEFE}"/>
    <hyperlink ref="W96" r:id="rId92" xr:uid="{BF66CC7B-C231-47F0-A6D7-C357D8D40634}"/>
    <hyperlink ref="AD96" r:id="rId93" xr:uid="{3A0C37D5-C9BD-4291-9680-D5C40C1D94A3}"/>
    <hyperlink ref="AD103" r:id="rId94" xr:uid="{76EEBB9A-2B5B-5040-81DD-52699C7A4F37}"/>
    <hyperlink ref="K48" r:id="rId95" xr:uid="{9D27B701-AE50-7843-BB37-15D0396333D9}"/>
    <hyperlink ref="W48" r:id="rId96" xr:uid="{7A55C1EE-2129-184C-9691-D08034EBA837}"/>
    <hyperlink ref="K57" r:id="rId97" xr:uid="{F5ACB991-AE39-5E41-A95C-5940163810C0}"/>
    <hyperlink ref="AD115" r:id="rId98" xr:uid="{03E8CC1D-EBEE-4EF8-9A8F-956CC23412EF}"/>
    <hyperlink ref="W131" r:id="rId99" xr:uid="{84CEABAC-C0D5-824F-B240-A6E8FE3ECA1B}"/>
    <hyperlink ref="W130" r:id="rId100" xr:uid="{8D285A21-2D76-5441-8ED6-8407CE9D0A76}"/>
    <hyperlink ref="K130" r:id="rId101" xr:uid="{E9FBA555-CB06-D449-A789-2AA959036C2F}"/>
    <hyperlink ref="K129" r:id="rId102" xr:uid="{1541E043-D0EA-3742-9A8C-E4AFF01735AF}"/>
    <hyperlink ref="W132" r:id="rId103" xr:uid="{3DE3F29B-B10A-F347-A67C-861BB780EB69}"/>
    <hyperlink ref="W133" r:id="rId104" xr:uid="{A61CADB9-BCBA-FC43-9D0F-E577477FCA6C}"/>
    <hyperlink ref="K51" r:id="rId105" xr:uid="{9EBD3115-79EB-4885-AF9D-9D8FB669BE76}"/>
    <hyperlink ref="Q51" r:id="rId106" tooltip="tel:+1 916-346-4073" display="tel:+1 916-346-4073" xr:uid="{1FC25C9F-F21B-4CDC-AD46-DF612AD58A1E}"/>
    <hyperlink ref="W51" r:id="rId107" xr:uid="{E3C3F6B2-2D63-472D-AB15-865CAC7BEDF4}"/>
    <hyperlink ref="K8" r:id="rId108" display="https://gcc02.safelinks.protection.outlook.com/?url=https%3A%2F%2Faleonmetals.com%2Farm%2F&amp;data=05%7C02%7CMichael.Khalfin%40nrel.gov%7C72b51d9a7b6d4042927f08dcd716c83e%7Ca0f29d7e28cd4f5484427885aee7c080%7C0%7C0%7C638621740065588627%7CUnknown%7CTWFpbGZsb3d8eyJWIjoiMC4wLjAwMDAiLCJQIjoiV2luMzIiLCJBTiI6Ik1haWwiLCJXVCI6Mn0%3D%7C0%7C%7C%7C&amp;sdata=%2BPuKg3gsOtx9unbssHvf%2FjqOzMoz33Hn7kTi7DeRJD8%3D&amp;reserved=0" xr:uid="{6AC9B2EF-5A2A-43D1-AB14-909D6B7CEBBD}"/>
    <hyperlink ref="W8" r:id="rId109" xr:uid="{ABD05CB1-F764-4B14-9842-486B7BBD167D}"/>
    <hyperlink ref="AG44" r:id="rId110" display="https://www.clarios.com/insights/news/news-details/clarios-expanding-south-carolina-manufacturing-of-components-for-agm-batteries-critical-to-powering-advanced--complex-vehicle-systems" xr:uid="{F27CE09B-A18A-2A47-9A26-BE32C2825A0C}"/>
    <hyperlink ref="K44" r:id="rId111" xr:uid="{3643A779-0A8C-8B40-98D4-712CFFED06A6}"/>
    <hyperlink ref="AG11" r:id="rId112" xr:uid="{48615D35-B2B6-6747-B6B9-6A9654C4F569}"/>
    <hyperlink ref="AG78" r:id="rId113" xr:uid="{2F8C4A9C-1657-5344-BFA1-2782DA429A49}"/>
    <hyperlink ref="K11" r:id="rId114" xr:uid="{AF56E581-5AAB-0B48-AC2E-B3F5FC978F68}"/>
    <hyperlink ref="K78" r:id="rId115" xr:uid="{A68ED754-B3A5-CD46-9E3A-D6FA3C1E32B5}"/>
    <hyperlink ref="K17" r:id="rId116" xr:uid="{33DEE4C9-8D68-4F41-B7A9-1FBB0330B6A7}"/>
    <hyperlink ref="AG17" r:id="rId117" xr:uid="{B2E2866C-E868-4141-B01C-284EF8F2D03F}"/>
    <hyperlink ref="K27" r:id="rId118" xr:uid="{AD4C5FBC-3F65-4824-8CB6-D40C808345A1}"/>
    <hyperlink ref="W27" r:id="rId119" xr:uid="{D53CF768-EF66-446A-BE5E-A2A59A254D28}"/>
    <hyperlink ref="AD27" r:id="rId120" xr:uid="{45B08EB4-F473-43E9-A24E-148295E43E0F}"/>
    <hyperlink ref="K29" r:id="rId121" xr:uid="{47C0F50F-65A5-4373-ACC4-9A62E9DFBBB1}"/>
    <hyperlink ref="W29" r:id="rId122" xr:uid="{617BCA8A-B883-451D-A209-1B639626E8C9}"/>
    <hyperlink ref="W7" r:id="rId123" xr:uid="{8F77BC18-32A1-40A2-A2FF-8733F8CDE847}"/>
    <hyperlink ref="AG84" r:id="rId124" xr:uid="{B14E2B72-5C7E-404F-A430-23FEF980E564}"/>
  </hyperlinks>
  <pageMargins left="0.7" right="0.7" top="0.75" bottom="0.75" header="0.3" footer="0.3"/>
  <pageSetup orientation="portrait" r:id="rId125"/>
  <drawing r:id="rId126"/>
  <tableParts count="1">
    <tablePart r:id="rId127"/>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AF9A7-E0CB-4E82-8ED0-BBF00F482506}">
  <sheetPr codeName="Sheet14">
    <tabColor theme="5" tint="0.59999389629810485"/>
  </sheetPr>
  <dimension ref="A1:DM145"/>
  <sheetViews>
    <sheetView zoomScale="93" zoomScaleNormal="93" workbookViewId="0">
      <pane xSplit="4" ySplit="1" topLeftCell="F13" activePane="bottomRight" state="frozen"/>
      <selection pane="topRight" activeCell="E1" sqref="E1"/>
      <selection pane="bottomLeft" activeCell="A2" sqref="A2"/>
      <selection pane="bottomRight" activeCell="J14" sqref="J14"/>
    </sheetView>
  </sheetViews>
  <sheetFormatPr defaultColWidth="9.1796875" defaultRowHeight="11.25" customHeight="1"/>
  <cols>
    <col min="1" max="1" width="6.6328125" style="51" customWidth="1"/>
    <col min="2" max="2" width="20.453125" style="9" customWidth="1"/>
    <col min="3" max="3" width="15" style="6" customWidth="1"/>
    <col min="4" max="4" width="20.453125" style="11" customWidth="1"/>
    <col min="5" max="5" width="11.6328125" style="3" customWidth="1"/>
    <col min="6" max="6" width="18.6328125" style="6" bestFit="1" customWidth="1"/>
    <col min="7" max="7" width="17.453125" style="11" customWidth="1"/>
    <col min="8" max="8" width="30.6328125" style="11" customWidth="1"/>
    <col min="9" max="9" width="20.453125" style="11" customWidth="1"/>
    <col min="10" max="10" width="17.36328125" style="11" customWidth="1"/>
    <col min="11" max="11" width="13.36328125" style="11" customWidth="1"/>
    <col min="12" max="12" width="13.1796875" style="9" customWidth="1"/>
    <col min="13" max="13" width="14" style="9" customWidth="1"/>
    <col min="14" max="14" width="13.1796875" style="9" customWidth="1"/>
    <col min="15" max="15" width="14" style="12" customWidth="1"/>
    <col min="16" max="16" width="12.453125" style="6" customWidth="1"/>
    <col min="17" max="17" width="10.453125" style="6" customWidth="1"/>
    <col min="18" max="18" width="15.6328125" style="10" bestFit="1" customWidth="1"/>
    <col min="19" max="19" width="10.453125" style="16" customWidth="1"/>
    <col min="20" max="20" width="10.1796875" style="6" customWidth="1"/>
    <col min="21" max="22" width="18.453125" style="6" customWidth="1"/>
    <col min="23" max="23" width="11.81640625" style="6" customWidth="1"/>
    <col min="24" max="24" width="16.6328125" style="9" customWidth="1"/>
    <col min="25" max="25" width="13.1796875" style="9" customWidth="1"/>
    <col min="26" max="26" width="9" style="9" customWidth="1"/>
    <col min="27" max="27" width="13.1796875" style="14" customWidth="1"/>
    <col min="28" max="28" width="37.1796875" style="11" customWidth="1"/>
    <col min="29" max="29" width="42.1796875" style="6" customWidth="1"/>
    <col min="30" max="30" width="37.1796875" style="11" customWidth="1"/>
    <col min="31" max="31" width="27.36328125" style="6" customWidth="1"/>
    <col min="32" max="32" width="12.6328125" style="355" customWidth="1"/>
    <col min="33" max="33" width="16.453125" style="6" customWidth="1"/>
    <col min="34" max="34" width="18.1796875" style="6" customWidth="1"/>
    <col min="35" max="35" width="17.36328125" style="6" customWidth="1"/>
    <col min="36" max="36" width="39.1796875" style="6" customWidth="1"/>
    <col min="37" max="16384" width="9.1796875" style="6"/>
  </cols>
  <sheetData>
    <row r="1" spans="1:117" s="42" customFormat="1" ht="63.75" customHeight="1">
      <c r="A1" s="109" t="s">
        <v>113</v>
      </c>
      <c r="B1" s="110" t="s">
        <v>133</v>
      </c>
      <c r="C1" s="110" t="s">
        <v>4</v>
      </c>
      <c r="D1" s="110" t="s">
        <v>112</v>
      </c>
      <c r="E1" s="110" t="s">
        <v>134</v>
      </c>
      <c r="F1" s="110" t="s">
        <v>116</v>
      </c>
      <c r="G1" s="110" t="s">
        <v>135</v>
      </c>
      <c r="H1" s="110" t="s">
        <v>132</v>
      </c>
      <c r="I1" s="110" t="s">
        <v>136</v>
      </c>
      <c r="J1" s="110" t="s">
        <v>137</v>
      </c>
      <c r="K1" s="110" t="s">
        <v>117</v>
      </c>
      <c r="L1" s="110" t="s">
        <v>118</v>
      </c>
      <c r="M1" s="110" t="s">
        <v>119</v>
      </c>
      <c r="N1" s="110" t="s">
        <v>138</v>
      </c>
      <c r="O1" s="112" t="s">
        <v>139</v>
      </c>
      <c r="P1" s="110" t="s">
        <v>140</v>
      </c>
      <c r="Q1" s="110" t="s">
        <v>141</v>
      </c>
      <c r="R1" s="114" t="s">
        <v>142</v>
      </c>
      <c r="S1" s="114" t="s">
        <v>122</v>
      </c>
      <c r="T1" s="110" t="s">
        <v>143</v>
      </c>
      <c r="U1" s="110" t="s">
        <v>144</v>
      </c>
      <c r="V1" s="110" t="s">
        <v>145</v>
      </c>
      <c r="W1" s="110" t="s">
        <v>146</v>
      </c>
      <c r="X1" s="110" t="s">
        <v>147</v>
      </c>
      <c r="Y1" s="110" t="s">
        <v>148</v>
      </c>
      <c r="Z1" s="110" t="s">
        <v>149</v>
      </c>
      <c r="AA1" s="115" t="s">
        <v>150</v>
      </c>
      <c r="AB1" s="110" t="s">
        <v>151</v>
      </c>
      <c r="AC1" s="110" t="s">
        <v>154</v>
      </c>
      <c r="AD1" s="187" t="s">
        <v>152</v>
      </c>
      <c r="AE1" s="187" t="s">
        <v>158</v>
      </c>
      <c r="AF1" s="354" t="s">
        <v>153</v>
      </c>
      <c r="AG1" s="110" t="s">
        <v>155</v>
      </c>
      <c r="AH1" s="110" t="s">
        <v>6414</v>
      </c>
      <c r="AI1" s="110" t="s">
        <v>157</v>
      </c>
      <c r="AJ1" s="110" t="s">
        <v>6432</v>
      </c>
    </row>
    <row r="2" spans="1:117" s="585" customFormat="1" ht="72.5">
      <c r="A2" s="580">
        <v>7001</v>
      </c>
      <c r="B2" s="427" t="s">
        <v>161</v>
      </c>
      <c r="C2" s="427" t="s">
        <v>3254</v>
      </c>
      <c r="D2" s="410" t="s">
        <v>1495</v>
      </c>
      <c r="E2" s="427" t="s">
        <v>176</v>
      </c>
      <c r="F2" s="410" t="s">
        <v>1496</v>
      </c>
      <c r="G2" s="410" t="s">
        <v>3255</v>
      </c>
      <c r="H2" s="410" t="s">
        <v>7</v>
      </c>
      <c r="I2" s="410" t="s">
        <v>3256</v>
      </c>
      <c r="J2" s="410" t="s">
        <v>1500</v>
      </c>
      <c r="K2" s="410" t="s">
        <v>1501</v>
      </c>
      <c r="L2" s="427" t="s">
        <v>740</v>
      </c>
      <c r="M2" s="427" t="s">
        <v>5</v>
      </c>
      <c r="N2" s="581" t="s">
        <v>1502</v>
      </c>
      <c r="O2" s="427" t="s">
        <v>1503</v>
      </c>
      <c r="P2" s="582">
        <v>42.3604747455975</v>
      </c>
      <c r="Q2" s="582">
        <v>-71.104283712274807</v>
      </c>
      <c r="R2" s="459">
        <v>110</v>
      </c>
      <c r="S2" s="460"/>
      <c r="T2" s="410"/>
      <c r="U2" s="461" t="s">
        <v>1504</v>
      </c>
      <c r="V2" s="410" t="s">
        <v>3256</v>
      </c>
      <c r="W2" s="410" t="s">
        <v>1501</v>
      </c>
      <c r="X2" s="427" t="s">
        <v>740</v>
      </c>
      <c r="Y2" s="427" t="s">
        <v>5</v>
      </c>
      <c r="Z2" s="581" t="s">
        <v>172</v>
      </c>
      <c r="AA2" s="583">
        <v>44891</v>
      </c>
      <c r="AB2" s="410" t="s">
        <v>1505</v>
      </c>
      <c r="AC2" s="410" t="s">
        <v>3257</v>
      </c>
      <c r="AD2" s="410" t="s">
        <v>1506</v>
      </c>
      <c r="AE2" s="463" t="s">
        <v>3258</v>
      </c>
      <c r="AF2" s="584">
        <f t="shared" ref="AF2:AF9" si="0">IF(LEN(TRIM(AD2))=0,0,LEN(TRIM(AD2))-LEN(SUBSTITUTE(AD2," ",""))+1)</f>
        <v>25</v>
      </c>
      <c r="AG2" s="410"/>
      <c r="AH2" s="410"/>
      <c r="AI2" s="410"/>
      <c r="AJ2" s="410"/>
    </row>
    <row r="3" spans="1:117" s="911" customFormat="1" ht="138.75" customHeight="1">
      <c r="A3" s="898">
        <v>7002</v>
      </c>
      <c r="B3" s="899" t="s">
        <v>174</v>
      </c>
      <c r="C3" s="900" t="s">
        <v>3254</v>
      </c>
      <c r="D3" s="900" t="s">
        <v>8529</v>
      </c>
      <c r="E3" s="899" t="s">
        <v>176</v>
      </c>
      <c r="F3" s="900" t="s">
        <v>8529</v>
      </c>
      <c r="G3" s="900" t="s">
        <v>3255</v>
      </c>
      <c r="H3" s="900" t="s">
        <v>3259</v>
      </c>
      <c r="I3" s="901" t="s">
        <v>3260</v>
      </c>
      <c r="J3" s="900" t="s">
        <v>3261</v>
      </c>
      <c r="K3" s="900" t="s">
        <v>3262</v>
      </c>
      <c r="L3" s="899" t="s">
        <v>1300</v>
      </c>
      <c r="M3" s="899" t="s">
        <v>5</v>
      </c>
      <c r="N3" s="902">
        <v>15857</v>
      </c>
      <c r="O3" s="899" t="s">
        <v>3263</v>
      </c>
      <c r="P3" s="903">
        <v>41.422361285719298</v>
      </c>
      <c r="Q3" s="903">
        <v>-78.522162779759199</v>
      </c>
      <c r="R3" s="904">
        <v>53</v>
      </c>
      <c r="S3" s="905"/>
      <c r="T3" s="900"/>
      <c r="U3" s="906" t="s">
        <v>8529</v>
      </c>
      <c r="V3" s="901" t="s">
        <v>3260</v>
      </c>
      <c r="W3" s="900" t="s">
        <v>3262</v>
      </c>
      <c r="X3" s="899" t="s">
        <v>1300</v>
      </c>
      <c r="Y3" s="899" t="s">
        <v>5</v>
      </c>
      <c r="Z3" s="899" t="s">
        <v>172</v>
      </c>
      <c r="AA3" s="907" t="s">
        <v>8530</v>
      </c>
      <c r="AB3" s="908" t="s">
        <v>3264</v>
      </c>
      <c r="AC3" s="900" t="s">
        <v>7291</v>
      </c>
      <c r="AD3" s="900" t="s">
        <v>8981</v>
      </c>
      <c r="AE3" s="909"/>
      <c r="AF3" s="910">
        <f t="shared" si="0"/>
        <v>22</v>
      </c>
      <c r="AG3" s="908" t="s">
        <v>8527</v>
      </c>
      <c r="AH3" s="908" t="s">
        <v>8528</v>
      </c>
      <c r="AI3" s="908" t="s">
        <v>3263</v>
      </c>
      <c r="AJ3" s="900"/>
    </row>
    <row r="4" spans="1:117" s="585" customFormat="1" ht="72.5">
      <c r="A4" s="580">
        <v>7003</v>
      </c>
      <c r="B4" s="427" t="s">
        <v>174</v>
      </c>
      <c r="C4" s="427" t="s">
        <v>3254</v>
      </c>
      <c r="D4" s="410" t="s">
        <v>3265</v>
      </c>
      <c r="E4" s="427" t="s">
        <v>164</v>
      </c>
      <c r="F4" s="410" t="s">
        <v>3266</v>
      </c>
      <c r="G4" s="410" t="s">
        <v>3255</v>
      </c>
      <c r="H4" s="410" t="s">
        <v>3267</v>
      </c>
      <c r="I4" s="410" t="s">
        <v>3268</v>
      </c>
      <c r="J4" s="410" t="s">
        <v>3269</v>
      </c>
      <c r="K4" s="410" t="s">
        <v>3270</v>
      </c>
      <c r="L4" s="427" t="s">
        <v>1357</v>
      </c>
      <c r="M4" s="427" t="s">
        <v>5</v>
      </c>
      <c r="N4" s="581" t="s">
        <v>7292</v>
      </c>
      <c r="O4" s="427" t="s">
        <v>3271</v>
      </c>
      <c r="P4" s="582">
        <v>40.809375764122102</v>
      </c>
      <c r="Q4" s="582">
        <v>-74.342663702552102</v>
      </c>
      <c r="R4" s="459">
        <v>25</v>
      </c>
      <c r="S4" s="460">
        <v>2000</v>
      </c>
      <c r="T4" s="410" t="s">
        <v>3272</v>
      </c>
      <c r="U4" s="410" t="s">
        <v>3266</v>
      </c>
      <c r="V4" s="410" t="s">
        <v>3268</v>
      </c>
      <c r="W4" s="410" t="s">
        <v>3270</v>
      </c>
      <c r="X4" s="427" t="s">
        <v>1357</v>
      </c>
      <c r="Y4" s="427" t="s">
        <v>5</v>
      </c>
      <c r="Z4" s="427" t="s">
        <v>172</v>
      </c>
      <c r="AA4" s="583">
        <v>44867</v>
      </c>
      <c r="AB4" s="410" t="s">
        <v>3273</v>
      </c>
      <c r="AC4" s="410"/>
      <c r="AD4" s="410" t="s">
        <v>3274</v>
      </c>
      <c r="AE4" s="463" t="s">
        <v>3275</v>
      </c>
      <c r="AF4" s="584">
        <f t="shared" si="0"/>
        <v>24</v>
      </c>
      <c r="AG4" s="410"/>
      <c r="AH4" s="410"/>
      <c r="AI4" s="410"/>
      <c r="AJ4" s="410"/>
    </row>
    <row r="5" spans="1:117" s="586" customFormat="1" ht="58">
      <c r="A5" s="898">
        <v>7004</v>
      </c>
      <c r="B5" s="427" t="s">
        <v>174</v>
      </c>
      <c r="C5" s="427" t="s">
        <v>3254</v>
      </c>
      <c r="D5" s="410" t="s">
        <v>3265</v>
      </c>
      <c r="E5" s="427" t="s">
        <v>164</v>
      </c>
      <c r="F5" s="410" t="s">
        <v>3266</v>
      </c>
      <c r="G5" s="410" t="s">
        <v>3255</v>
      </c>
      <c r="H5" s="410" t="s">
        <v>3267</v>
      </c>
      <c r="I5" s="410" t="s">
        <v>3268</v>
      </c>
      <c r="J5" s="410" t="s">
        <v>3276</v>
      </c>
      <c r="K5" s="410" t="s">
        <v>2167</v>
      </c>
      <c r="L5" s="427" t="s">
        <v>182</v>
      </c>
      <c r="M5" s="427" t="s">
        <v>5</v>
      </c>
      <c r="N5" s="581">
        <v>89431</v>
      </c>
      <c r="O5" s="427" t="s">
        <v>3271</v>
      </c>
      <c r="P5" s="582">
        <v>39.518289479356298</v>
      </c>
      <c r="Q5" s="582">
        <v>-119.736535731432</v>
      </c>
      <c r="R5" s="459">
        <v>21</v>
      </c>
      <c r="S5" s="460">
        <v>2000</v>
      </c>
      <c r="T5" s="410" t="s">
        <v>3272</v>
      </c>
      <c r="U5" s="410" t="s">
        <v>3266</v>
      </c>
      <c r="V5" s="410" t="s">
        <v>3268</v>
      </c>
      <c r="W5" s="410" t="s">
        <v>3270</v>
      </c>
      <c r="X5" s="427" t="s">
        <v>1357</v>
      </c>
      <c r="Y5" s="427" t="s">
        <v>5</v>
      </c>
      <c r="Z5" s="427" t="s">
        <v>172</v>
      </c>
      <c r="AA5" s="583">
        <v>44867</v>
      </c>
      <c r="AB5" s="410" t="s">
        <v>3273</v>
      </c>
      <c r="AC5" s="410"/>
      <c r="AD5" s="410" t="s">
        <v>3277</v>
      </c>
      <c r="AE5" s="463" t="s">
        <v>3275</v>
      </c>
      <c r="AF5" s="584">
        <f t="shared" si="0"/>
        <v>17</v>
      </c>
      <c r="AG5" s="410"/>
      <c r="AH5" s="410"/>
      <c r="AI5" s="410"/>
      <c r="AJ5" s="410"/>
      <c r="AK5" s="585"/>
      <c r="AL5" s="585"/>
      <c r="AM5" s="585"/>
      <c r="AN5" s="585"/>
      <c r="AO5" s="585"/>
      <c r="AP5" s="585"/>
      <c r="AQ5" s="585"/>
      <c r="AR5" s="585"/>
      <c r="AS5" s="585"/>
      <c r="AT5" s="585"/>
      <c r="AU5" s="585"/>
      <c r="AV5" s="585"/>
      <c r="AW5" s="585"/>
      <c r="AX5" s="585"/>
      <c r="AY5" s="585"/>
      <c r="AZ5" s="585"/>
      <c r="BA5" s="585"/>
      <c r="BB5" s="585"/>
      <c r="BC5" s="585"/>
      <c r="BD5" s="585"/>
      <c r="BE5" s="585"/>
      <c r="BF5" s="585"/>
      <c r="BG5" s="585"/>
      <c r="BH5" s="585"/>
      <c r="BI5" s="585"/>
      <c r="BU5" s="585"/>
      <c r="BV5" s="585"/>
      <c r="BW5" s="585"/>
      <c r="BX5" s="585"/>
      <c r="BY5" s="585"/>
      <c r="BZ5" s="585"/>
      <c r="CA5" s="585"/>
      <c r="CB5" s="585"/>
      <c r="CC5" s="585"/>
      <c r="CD5" s="585"/>
      <c r="CE5" s="585"/>
      <c r="CF5" s="585"/>
      <c r="CG5" s="585"/>
      <c r="CH5" s="585"/>
      <c r="CI5" s="585"/>
      <c r="CJ5" s="585"/>
      <c r="CK5" s="585"/>
      <c r="CL5" s="585"/>
      <c r="CM5" s="585"/>
      <c r="CN5" s="585"/>
      <c r="CO5" s="585"/>
      <c r="CP5" s="585"/>
      <c r="CQ5" s="585"/>
      <c r="CR5" s="585"/>
      <c r="CS5" s="585"/>
      <c r="CT5" s="585"/>
      <c r="CU5" s="585"/>
      <c r="CV5" s="585"/>
      <c r="CW5" s="585"/>
      <c r="CX5" s="585"/>
      <c r="CY5" s="585"/>
      <c r="CZ5" s="585"/>
      <c r="DA5" s="585"/>
      <c r="DB5" s="585"/>
      <c r="DC5" s="585"/>
      <c r="DD5" s="585"/>
      <c r="DE5" s="585"/>
      <c r="DF5" s="585"/>
      <c r="DG5" s="585"/>
      <c r="DH5" s="585"/>
      <c r="DI5" s="585"/>
      <c r="DJ5" s="585"/>
      <c r="DK5" s="585"/>
      <c r="DL5" s="585"/>
      <c r="DM5" s="585"/>
    </row>
    <row r="6" spans="1:117" s="924" customFormat="1" ht="128.5" customHeight="1">
      <c r="A6" s="580">
        <v>7005</v>
      </c>
      <c r="B6" s="912" t="s">
        <v>198</v>
      </c>
      <c r="C6" s="913" t="s">
        <v>3254</v>
      </c>
      <c r="D6" s="913" t="s">
        <v>8321</v>
      </c>
      <c r="E6" s="914" t="s">
        <v>164</v>
      </c>
      <c r="F6" s="913" t="s">
        <v>8321</v>
      </c>
      <c r="G6" s="913" t="s">
        <v>3255</v>
      </c>
      <c r="H6" s="913" t="s">
        <v>8322</v>
      </c>
      <c r="I6" s="794" t="s">
        <v>8323</v>
      </c>
      <c r="J6" s="913" t="s">
        <v>8324</v>
      </c>
      <c r="K6" s="913" t="s">
        <v>3369</v>
      </c>
      <c r="L6" s="914" t="s">
        <v>987</v>
      </c>
      <c r="M6" s="914" t="s">
        <v>5</v>
      </c>
      <c r="N6" s="914">
        <v>53593</v>
      </c>
      <c r="O6" s="915" t="s">
        <v>8325</v>
      </c>
      <c r="P6" s="916">
        <v>42.978923705930903</v>
      </c>
      <c r="Q6" s="916">
        <v>-89.507752359800904</v>
      </c>
      <c r="R6" s="917" t="s">
        <v>8726</v>
      </c>
      <c r="S6" s="918"/>
      <c r="T6" s="919"/>
      <c r="U6" s="913" t="s">
        <v>8321</v>
      </c>
      <c r="V6" s="794" t="s">
        <v>8323</v>
      </c>
      <c r="W6" s="913" t="s">
        <v>3369</v>
      </c>
      <c r="X6" s="914" t="s">
        <v>987</v>
      </c>
      <c r="Y6" s="914" t="s">
        <v>5</v>
      </c>
      <c r="Z6" s="914" t="s">
        <v>172</v>
      </c>
      <c r="AA6" s="920">
        <v>45584</v>
      </c>
      <c r="AB6" s="913" t="s">
        <v>313</v>
      </c>
      <c r="AC6" s="913"/>
      <c r="AD6" s="913" t="s">
        <v>8326</v>
      </c>
      <c r="AE6" s="913"/>
      <c r="AF6" s="914">
        <f t="shared" si="0"/>
        <v>18</v>
      </c>
      <c r="AG6" s="921" t="s">
        <v>8327</v>
      </c>
      <c r="AH6" s="922" t="s">
        <v>8328</v>
      </c>
      <c r="AI6" s="915" t="s">
        <v>8329</v>
      </c>
      <c r="AJ6" s="798" t="s">
        <v>8330</v>
      </c>
      <c r="AK6" s="923"/>
      <c r="AL6" s="923"/>
      <c r="AM6" s="923"/>
      <c r="AN6" s="923"/>
      <c r="AO6" s="923"/>
      <c r="AP6" s="923"/>
      <c r="AQ6" s="923"/>
      <c r="AR6" s="923"/>
      <c r="AS6" s="923"/>
      <c r="AT6" s="923"/>
      <c r="AU6" s="923"/>
      <c r="AV6" s="923"/>
      <c r="AW6" s="923"/>
      <c r="AX6" s="923"/>
      <c r="AY6" s="923"/>
      <c r="AZ6" s="923"/>
      <c r="BA6" s="923"/>
      <c r="BB6" s="923"/>
      <c r="BC6" s="923"/>
      <c r="BD6" s="923"/>
      <c r="BE6" s="923"/>
      <c r="BF6" s="923"/>
      <c r="BG6" s="923"/>
      <c r="BH6" s="923"/>
      <c r="BI6" s="923"/>
      <c r="BU6" s="923"/>
      <c r="BV6" s="923"/>
      <c r="BW6" s="923"/>
      <c r="BX6" s="923"/>
      <c r="BY6" s="923"/>
      <c r="BZ6" s="923"/>
      <c r="CA6" s="923"/>
      <c r="CB6" s="923"/>
      <c r="CC6" s="923"/>
      <c r="CD6" s="923"/>
      <c r="CE6" s="923"/>
      <c r="CF6" s="923"/>
      <c r="CG6" s="923"/>
      <c r="CH6" s="923"/>
      <c r="CI6" s="923"/>
      <c r="CJ6" s="923"/>
      <c r="CK6" s="923"/>
      <c r="CL6" s="923"/>
      <c r="CM6" s="923"/>
      <c r="CN6" s="923"/>
      <c r="CO6" s="923"/>
      <c r="CP6" s="923"/>
      <c r="CQ6" s="923"/>
      <c r="CR6" s="923"/>
      <c r="CS6" s="923"/>
      <c r="CT6" s="923"/>
      <c r="CU6" s="923"/>
      <c r="CV6" s="923"/>
      <c r="CW6" s="923"/>
      <c r="CX6" s="923"/>
      <c r="CY6" s="923"/>
      <c r="CZ6" s="923"/>
      <c r="DA6" s="923"/>
      <c r="DB6" s="923"/>
      <c r="DC6" s="923"/>
      <c r="DD6" s="923"/>
      <c r="DE6" s="923"/>
      <c r="DF6" s="923"/>
      <c r="DG6" s="923"/>
      <c r="DH6" s="923"/>
      <c r="DI6" s="923"/>
      <c r="DJ6" s="923"/>
      <c r="DK6" s="923"/>
      <c r="DL6" s="923"/>
      <c r="DM6" s="923"/>
    </row>
    <row r="7" spans="1:117" s="586" customFormat="1" ht="72.5">
      <c r="A7" s="898">
        <v>7006</v>
      </c>
      <c r="B7" s="427" t="s">
        <v>174</v>
      </c>
      <c r="C7" s="427" t="s">
        <v>3254</v>
      </c>
      <c r="D7" s="410" t="s">
        <v>3278</v>
      </c>
      <c r="E7" s="427" t="s">
        <v>164</v>
      </c>
      <c r="F7" s="587" t="s">
        <v>3279</v>
      </c>
      <c r="G7" s="410" t="s">
        <v>3280</v>
      </c>
      <c r="H7" s="410" t="s">
        <v>3281</v>
      </c>
      <c r="I7" s="410" t="s">
        <v>3282</v>
      </c>
      <c r="J7" s="410" t="s">
        <v>3283</v>
      </c>
      <c r="K7" s="410" t="s">
        <v>3284</v>
      </c>
      <c r="L7" s="427" t="s">
        <v>1045</v>
      </c>
      <c r="M7" s="427" t="s">
        <v>5</v>
      </c>
      <c r="N7" s="427">
        <v>85281</v>
      </c>
      <c r="O7" s="427" t="s">
        <v>3285</v>
      </c>
      <c r="P7" s="582">
        <v>33.421293176037999</v>
      </c>
      <c r="Q7" s="582">
        <v>-111.97256147577301</v>
      </c>
      <c r="R7" s="459">
        <v>30</v>
      </c>
      <c r="S7" s="464"/>
      <c r="T7" s="587"/>
      <c r="U7" s="410" t="s">
        <v>3286</v>
      </c>
      <c r="V7" s="410" t="s">
        <v>3282</v>
      </c>
      <c r="W7" s="410" t="s">
        <v>3284</v>
      </c>
      <c r="X7" s="427" t="s">
        <v>1045</v>
      </c>
      <c r="Y7" s="427" t="s">
        <v>5</v>
      </c>
      <c r="Z7" s="427" t="s">
        <v>172</v>
      </c>
      <c r="AA7" s="583">
        <v>44434</v>
      </c>
      <c r="AB7" s="410" t="s">
        <v>313</v>
      </c>
      <c r="AC7" s="587" t="s">
        <v>3288</v>
      </c>
      <c r="AD7" s="410" t="s">
        <v>3287</v>
      </c>
      <c r="AE7" s="463" t="s">
        <v>3289</v>
      </c>
      <c r="AF7" s="584">
        <f t="shared" si="0"/>
        <v>22</v>
      </c>
      <c r="AG7" s="410"/>
      <c r="AH7" s="410"/>
      <c r="AI7" s="410"/>
      <c r="AJ7" s="410"/>
    </row>
    <row r="8" spans="1:117" s="586" customFormat="1" ht="162" customHeight="1">
      <c r="A8" s="580">
        <v>7007</v>
      </c>
      <c r="B8" s="427" t="s">
        <v>174</v>
      </c>
      <c r="C8" s="427" t="s">
        <v>3254</v>
      </c>
      <c r="D8" s="410" t="s">
        <v>3290</v>
      </c>
      <c r="E8" s="427" t="s">
        <v>164</v>
      </c>
      <c r="F8" s="410" t="s">
        <v>3290</v>
      </c>
      <c r="G8" s="410" t="s">
        <v>3255</v>
      </c>
      <c r="H8" s="410" t="s">
        <v>3291</v>
      </c>
      <c r="I8" s="410" t="s">
        <v>3292</v>
      </c>
      <c r="J8" s="410" t="s">
        <v>3293</v>
      </c>
      <c r="K8" s="410" t="s">
        <v>3294</v>
      </c>
      <c r="L8" s="427" t="s">
        <v>987</v>
      </c>
      <c r="M8" s="427" t="s">
        <v>5</v>
      </c>
      <c r="N8" s="581">
        <v>53005</v>
      </c>
      <c r="O8" s="427" t="s">
        <v>3295</v>
      </c>
      <c r="P8" s="582">
        <v>43.082204993607803</v>
      </c>
      <c r="Q8" s="582">
        <v>-88.070280492065393</v>
      </c>
      <c r="R8" s="459">
        <v>7</v>
      </c>
      <c r="S8" s="460"/>
      <c r="T8" s="410"/>
      <c r="U8" s="410" t="s">
        <v>3296</v>
      </c>
      <c r="V8" s="410" t="s">
        <v>3292</v>
      </c>
      <c r="W8" s="410" t="s">
        <v>7293</v>
      </c>
      <c r="X8" s="427"/>
      <c r="Y8" s="427" t="s">
        <v>907</v>
      </c>
      <c r="Z8" s="427" t="s">
        <v>172</v>
      </c>
      <c r="AA8" s="583">
        <v>45340</v>
      </c>
      <c r="AB8" s="410" t="s">
        <v>3298</v>
      </c>
      <c r="AC8" s="410"/>
      <c r="AD8" s="510" t="s">
        <v>7294</v>
      </c>
      <c r="AE8" s="462"/>
      <c r="AF8" s="584">
        <f t="shared" si="0"/>
        <v>30</v>
      </c>
      <c r="AG8" s="351" t="s">
        <v>3300</v>
      </c>
      <c r="AH8" s="352" t="s">
        <v>3301</v>
      </c>
      <c r="AI8" s="410"/>
      <c r="AJ8" s="410"/>
    </row>
    <row r="9" spans="1:117" s="586" customFormat="1" ht="43.5">
      <c r="A9" s="898">
        <v>7008</v>
      </c>
      <c r="B9" s="427" t="s">
        <v>161</v>
      </c>
      <c r="C9" s="427" t="s">
        <v>3254</v>
      </c>
      <c r="D9" s="410" t="s">
        <v>3302</v>
      </c>
      <c r="E9" s="427" t="s">
        <v>176</v>
      </c>
      <c r="F9" s="587" t="s">
        <v>3303</v>
      </c>
      <c r="G9" s="410" t="s">
        <v>3255</v>
      </c>
      <c r="H9" s="410" t="s">
        <v>3304</v>
      </c>
      <c r="I9" s="410" t="s">
        <v>3305</v>
      </c>
      <c r="J9" s="410" t="s">
        <v>3306</v>
      </c>
      <c r="K9" s="410" t="s">
        <v>3307</v>
      </c>
      <c r="L9" s="427" t="s">
        <v>740</v>
      </c>
      <c r="M9" s="427" t="s">
        <v>5</v>
      </c>
      <c r="N9" s="581" t="s">
        <v>4756</v>
      </c>
      <c r="O9" s="588" t="s">
        <v>3308</v>
      </c>
      <c r="P9" s="582">
        <v>42.544239348312701</v>
      </c>
      <c r="Q9" s="582">
        <v>-71.278937188361994</v>
      </c>
      <c r="R9" s="459">
        <v>50</v>
      </c>
      <c r="S9" s="464">
        <v>400</v>
      </c>
      <c r="T9" s="587" t="s">
        <v>1648</v>
      </c>
      <c r="U9" s="410" t="s">
        <v>3302</v>
      </c>
      <c r="V9" s="410" t="s">
        <v>3305</v>
      </c>
      <c r="W9" s="410" t="s">
        <v>3309</v>
      </c>
      <c r="X9" s="427" t="s">
        <v>740</v>
      </c>
      <c r="Y9" s="427" t="s">
        <v>5</v>
      </c>
      <c r="Z9" s="427" t="s">
        <v>172</v>
      </c>
      <c r="AA9" s="583">
        <v>45289</v>
      </c>
      <c r="AB9" s="410" t="s">
        <v>3310</v>
      </c>
      <c r="AC9" s="587"/>
      <c r="AD9" s="589" t="s">
        <v>3311</v>
      </c>
      <c r="AE9" s="410" t="s">
        <v>3314</v>
      </c>
      <c r="AF9" s="584">
        <f t="shared" si="0"/>
        <v>14</v>
      </c>
      <c r="AG9" s="590" t="s">
        <v>3312</v>
      </c>
      <c r="AH9" s="575" t="s">
        <v>3315</v>
      </c>
      <c r="AI9" s="352" t="s">
        <v>3313</v>
      </c>
      <c r="AJ9" s="410"/>
    </row>
    <row r="10" spans="1:117" s="586" customFormat="1" ht="87">
      <c r="A10" s="580">
        <v>7009</v>
      </c>
      <c r="B10" s="427" t="s">
        <v>174</v>
      </c>
      <c r="C10" s="410" t="s">
        <v>3254</v>
      </c>
      <c r="D10" s="410" t="s">
        <v>3316</v>
      </c>
      <c r="E10" s="427" t="s">
        <v>176</v>
      </c>
      <c r="F10" s="410" t="s">
        <v>3317</v>
      </c>
      <c r="G10" s="352" t="s">
        <v>3318</v>
      </c>
      <c r="H10" s="352" t="s">
        <v>3319</v>
      </c>
      <c r="I10" s="410" t="s">
        <v>3320</v>
      </c>
      <c r="J10" s="410" t="s">
        <v>3321</v>
      </c>
      <c r="K10" s="410" t="s">
        <v>986</v>
      </c>
      <c r="L10" s="427" t="s">
        <v>987</v>
      </c>
      <c r="M10" s="427" t="s">
        <v>5</v>
      </c>
      <c r="N10" s="427" t="s">
        <v>7295</v>
      </c>
      <c r="O10" s="427" t="s">
        <v>3322</v>
      </c>
      <c r="P10" s="582">
        <v>43.179211420520303</v>
      </c>
      <c r="Q10" s="582">
        <v>-87.979814753967304</v>
      </c>
      <c r="R10" s="815">
        <v>10</v>
      </c>
      <c r="S10" s="460"/>
      <c r="T10" s="410"/>
      <c r="U10" s="461" t="s">
        <v>3316</v>
      </c>
      <c r="V10" s="462" t="s">
        <v>3320</v>
      </c>
      <c r="W10" s="410" t="s">
        <v>986</v>
      </c>
      <c r="X10" s="427" t="s">
        <v>987</v>
      </c>
      <c r="Y10" s="427" t="s">
        <v>5</v>
      </c>
      <c r="Z10" s="427" t="s">
        <v>172</v>
      </c>
      <c r="AA10" s="583">
        <v>45336</v>
      </c>
      <c r="AB10" s="410" t="s">
        <v>3323</v>
      </c>
      <c r="AC10" s="410"/>
      <c r="AD10" s="410" t="s">
        <v>3324</v>
      </c>
      <c r="AE10" s="462"/>
      <c r="AF10" s="584">
        <v>30</v>
      </c>
      <c r="AG10" s="587" t="s">
        <v>3325</v>
      </c>
      <c r="AH10" s="65" t="s">
        <v>3326</v>
      </c>
      <c r="AI10" s="587" t="s">
        <v>3322</v>
      </c>
      <c r="AJ10" s="410"/>
    </row>
    <row r="11" spans="1:117" s="586" customFormat="1" ht="96.75" customHeight="1">
      <c r="A11" s="898">
        <v>7130</v>
      </c>
      <c r="B11" s="427" t="s">
        <v>174</v>
      </c>
      <c r="C11" s="410" t="s">
        <v>3254</v>
      </c>
      <c r="D11" s="410" t="s">
        <v>8802</v>
      </c>
      <c r="E11" s="427" t="s">
        <v>164</v>
      </c>
      <c r="F11" s="410" t="s">
        <v>8802</v>
      </c>
      <c r="G11" s="410" t="s">
        <v>3255</v>
      </c>
      <c r="H11" s="410" t="s">
        <v>8803</v>
      </c>
      <c r="I11" s="575" t="s">
        <v>8804</v>
      </c>
      <c r="J11" s="65" t="s">
        <v>8805</v>
      </c>
      <c r="K11" s="65" t="s">
        <v>8806</v>
      </c>
      <c r="L11" s="591" t="s">
        <v>170</v>
      </c>
      <c r="M11" s="591" t="s">
        <v>5</v>
      </c>
      <c r="N11" s="58">
        <v>95605</v>
      </c>
      <c r="O11" s="427" t="s">
        <v>8807</v>
      </c>
      <c r="P11" s="593">
        <v>38.598599999999998</v>
      </c>
      <c r="Q11" s="593">
        <v>-121.5395</v>
      </c>
      <c r="R11" s="576">
        <v>30</v>
      </c>
      <c r="S11" s="464"/>
      <c r="T11" s="587"/>
      <c r="U11" s="410" t="s">
        <v>8802</v>
      </c>
      <c r="V11" s="575" t="s">
        <v>8804</v>
      </c>
      <c r="W11" s="587" t="s">
        <v>8806</v>
      </c>
      <c r="X11" s="591" t="s">
        <v>170</v>
      </c>
      <c r="Y11" s="591" t="s">
        <v>5</v>
      </c>
      <c r="Z11" s="427" t="s">
        <v>7932</v>
      </c>
      <c r="AA11" s="583">
        <v>45692</v>
      </c>
      <c r="AB11" s="463" t="s">
        <v>8808</v>
      </c>
      <c r="AC11" s="410"/>
      <c r="AD11" s="352" t="s">
        <v>8988</v>
      </c>
      <c r="AE11" s="941"/>
      <c r="AF11" s="584">
        <f t="shared" ref="AF11:AF26" si="1">IF(LEN(TRIM(AD11))=0,0,LEN(TRIM(AD11))-LEN(SUBSTITUTE(AD11," ",""))+1)</f>
        <v>15</v>
      </c>
      <c r="AG11" s="587"/>
      <c r="AH11" s="68"/>
      <c r="AI11" s="587"/>
      <c r="AJ11" s="410"/>
    </row>
    <row r="12" spans="1:117" s="586" customFormat="1" ht="120.75" customHeight="1">
      <c r="A12" s="898">
        <v>7010</v>
      </c>
      <c r="B12" s="427" t="s">
        <v>174</v>
      </c>
      <c r="C12" s="427" t="s">
        <v>3254</v>
      </c>
      <c r="D12" s="410" t="s">
        <v>3327</v>
      </c>
      <c r="E12" s="427" t="s">
        <v>164</v>
      </c>
      <c r="F12" s="410" t="s">
        <v>3327</v>
      </c>
      <c r="G12" s="410" t="s">
        <v>3280</v>
      </c>
      <c r="H12" s="410" t="s">
        <v>3281</v>
      </c>
      <c r="I12" s="410" t="s">
        <v>3328</v>
      </c>
      <c r="J12" s="410" t="s">
        <v>3329</v>
      </c>
      <c r="K12" s="410" t="s">
        <v>3330</v>
      </c>
      <c r="L12" s="427" t="s">
        <v>755</v>
      </c>
      <c r="M12" s="427" t="s">
        <v>5</v>
      </c>
      <c r="N12" s="427">
        <v>77845</v>
      </c>
      <c r="O12" s="427" t="s">
        <v>3331</v>
      </c>
      <c r="P12" s="582">
        <v>30.527548881709102</v>
      </c>
      <c r="Q12" s="582">
        <v>-96.214877631846804</v>
      </c>
      <c r="R12" s="459">
        <v>67</v>
      </c>
      <c r="S12" s="464"/>
      <c r="T12" s="587"/>
      <c r="U12" s="410" t="s">
        <v>3327</v>
      </c>
      <c r="V12" s="410" t="s">
        <v>3328</v>
      </c>
      <c r="W12" s="410" t="s">
        <v>3330</v>
      </c>
      <c r="X12" s="427" t="s">
        <v>755</v>
      </c>
      <c r="Y12" s="427" t="s">
        <v>5</v>
      </c>
      <c r="Z12" s="427"/>
      <c r="AA12" s="583"/>
      <c r="AB12" s="410" t="s">
        <v>3332</v>
      </c>
      <c r="AC12" s="587"/>
      <c r="AD12" s="410" t="s">
        <v>3333</v>
      </c>
      <c r="AE12" s="463" t="s">
        <v>3334</v>
      </c>
      <c r="AF12" s="584">
        <f t="shared" si="1"/>
        <v>24</v>
      </c>
      <c r="AG12" s="410"/>
      <c r="AH12" s="410"/>
      <c r="AI12" s="410"/>
      <c r="AJ12" s="410"/>
      <c r="AK12" s="594"/>
      <c r="AL12" s="594"/>
      <c r="AM12" s="594"/>
      <c r="AN12" s="594"/>
      <c r="AO12" s="594"/>
      <c r="AP12" s="594"/>
      <c r="AQ12" s="594"/>
      <c r="AR12" s="594"/>
      <c r="AS12" s="594"/>
      <c r="AT12" s="594"/>
      <c r="AU12" s="594"/>
      <c r="AV12" s="594"/>
      <c r="AW12" s="594"/>
      <c r="AX12" s="594"/>
      <c r="AY12" s="594"/>
      <c r="AZ12" s="594"/>
      <c r="BA12" s="594"/>
      <c r="BB12" s="594"/>
      <c r="BC12" s="594"/>
      <c r="BD12" s="594"/>
      <c r="BE12" s="594"/>
      <c r="BF12" s="594"/>
      <c r="BG12" s="594"/>
      <c r="BH12" s="594"/>
      <c r="BI12" s="594"/>
      <c r="BJ12" s="594"/>
      <c r="BK12" s="594"/>
      <c r="BL12" s="594"/>
      <c r="BM12" s="594"/>
      <c r="BN12" s="594"/>
      <c r="BO12" s="594"/>
      <c r="BP12" s="594"/>
      <c r="BQ12" s="594"/>
      <c r="BR12" s="594"/>
      <c r="BS12" s="594"/>
      <c r="BT12" s="594"/>
      <c r="BU12" s="594"/>
      <c r="BV12" s="594"/>
      <c r="BW12" s="594"/>
      <c r="BX12" s="594"/>
      <c r="BY12" s="594"/>
      <c r="BZ12" s="594"/>
      <c r="CA12" s="594"/>
      <c r="CB12" s="594"/>
      <c r="CC12" s="594"/>
      <c r="CD12" s="594"/>
      <c r="CE12" s="594"/>
      <c r="CF12" s="594"/>
      <c r="CG12" s="594"/>
      <c r="CH12" s="594"/>
      <c r="CI12" s="594"/>
      <c r="CJ12" s="594"/>
    </row>
    <row r="13" spans="1:117" s="427" customFormat="1" ht="120.75" customHeight="1">
      <c r="A13" s="580">
        <v>7011</v>
      </c>
      <c r="B13" s="427" t="s">
        <v>174</v>
      </c>
      <c r="C13" s="427" t="s">
        <v>3254</v>
      </c>
      <c r="D13" s="410" t="s">
        <v>3327</v>
      </c>
      <c r="E13" s="427" t="s">
        <v>164</v>
      </c>
      <c r="F13" s="410" t="s">
        <v>3327</v>
      </c>
      <c r="G13" s="410" t="s">
        <v>3280</v>
      </c>
      <c r="H13" s="410" t="s">
        <v>3335</v>
      </c>
      <c r="I13" s="410" t="s">
        <v>3328</v>
      </c>
      <c r="J13" s="410" t="s">
        <v>3329</v>
      </c>
      <c r="K13" s="410" t="s">
        <v>3330</v>
      </c>
      <c r="L13" s="427" t="s">
        <v>755</v>
      </c>
      <c r="M13" s="427" t="s">
        <v>5</v>
      </c>
      <c r="N13" s="427">
        <v>77845</v>
      </c>
      <c r="O13" s="427" t="s">
        <v>3331</v>
      </c>
      <c r="P13" s="582">
        <v>30.527548881709102</v>
      </c>
      <c r="Q13" s="582">
        <v>-96.214877631846804</v>
      </c>
      <c r="R13" s="459">
        <v>66</v>
      </c>
      <c r="S13" s="464"/>
      <c r="T13" s="587"/>
      <c r="U13" s="410" t="s">
        <v>3327</v>
      </c>
      <c r="V13" s="410" t="s">
        <v>3328</v>
      </c>
      <c r="W13" s="410" t="s">
        <v>3330</v>
      </c>
      <c r="X13" s="427" t="s">
        <v>755</v>
      </c>
      <c r="Y13" s="427" t="s">
        <v>5</v>
      </c>
      <c r="AA13" s="583"/>
      <c r="AB13" s="410" t="s">
        <v>3332</v>
      </c>
      <c r="AC13" s="587"/>
      <c r="AD13" s="410" t="s">
        <v>3333</v>
      </c>
      <c r="AE13" s="463" t="s">
        <v>3334</v>
      </c>
      <c r="AF13" s="584">
        <f t="shared" si="1"/>
        <v>24</v>
      </c>
      <c r="AG13" s="410"/>
      <c r="AH13" s="410"/>
      <c r="AI13" s="410"/>
      <c r="AJ13" s="410"/>
    </row>
    <row r="14" spans="1:117" s="597" customFormat="1" ht="87">
      <c r="A14" s="898">
        <v>7012</v>
      </c>
      <c r="B14" s="427" t="s">
        <v>174</v>
      </c>
      <c r="C14" s="410" t="s">
        <v>3254</v>
      </c>
      <c r="D14" s="352" t="s">
        <v>3336</v>
      </c>
      <c r="E14" s="427" t="s">
        <v>164</v>
      </c>
      <c r="F14" s="352" t="s">
        <v>3336</v>
      </c>
      <c r="G14" s="352" t="s">
        <v>3255</v>
      </c>
      <c r="H14" s="410" t="s">
        <v>3337</v>
      </c>
      <c r="I14" s="410" t="s">
        <v>3338</v>
      </c>
      <c r="J14" s="351" t="s">
        <v>3339</v>
      </c>
      <c r="K14" s="410" t="s">
        <v>3340</v>
      </c>
      <c r="L14" s="591" t="s">
        <v>987</v>
      </c>
      <c r="M14" s="591" t="s">
        <v>5</v>
      </c>
      <c r="N14" s="592" t="s">
        <v>7296</v>
      </c>
      <c r="O14" s="351" t="s">
        <v>3341</v>
      </c>
      <c r="P14" s="593">
        <v>44.4820028585656</v>
      </c>
      <c r="Q14" s="593">
        <v>-87.926534726989104</v>
      </c>
      <c r="R14" s="576">
        <v>40</v>
      </c>
      <c r="S14" s="464"/>
      <c r="T14" s="587"/>
      <c r="U14" s="351" t="s">
        <v>3336</v>
      </c>
      <c r="V14" s="410" t="s">
        <v>3338</v>
      </c>
      <c r="W14" s="587" t="s">
        <v>3340</v>
      </c>
      <c r="X14" s="591" t="s">
        <v>987</v>
      </c>
      <c r="Y14" s="591" t="s">
        <v>5</v>
      </c>
      <c r="Z14" s="427" t="s">
        <v>172</v>
      </c>
      <c r="AA14" s="583" t="s">
        <v>7813</v>
      </c>
      <c r="AB14" s="410" t="s">
        <v>3342</v>
      </c>
      <c r="AC14" s="587"/>
      <c r="AD14" s="352" t="s">
        <v>8110</v>
      </c>
      <c r="AE14" s="587"/>
      <c r="AF14" s="584">
        <f t="shared" si="1"/>
        <v>30</v>
      </c>
      <c r="AG14" s="351" t="s">
        <v>3343</v>
      </c>
      <c r="AH14" s="351" t="s">
        <v>3345</v>
      </c>
      <c r="AI14" s="351" t="s">
        <v>3344</v>
      </c>
      <c r="AJ14" s="410"/>
    </row>
    <row r="15" spans="1:117" s="597" customFormat="1" ht="43.5">
      <c r="A15" s="580">
        <v>7131</v>
      </c>
      <c r="B15" s="427" t="s">
        <v>174</v>
      </c>
      <c r="C15" s="410" t="s">
        <v>3254</v>
      </c>
      <c r="D15" s="410" t="s">
        <v>8828</v>
      </c>
      <c r="E15" s="427" t="s">
        <v>164</v>
      </c>
      <c r="F15" s="410" t="s">
        <v>8828</v>
      </c>
      <c r="G15" s="410" t="s">
        <v>3280</v>
      </c>
      <c r="H15" s="410" t="s">
        <v>8829</v>
      </c>
      <c r="I15" s="575" t="s">
        <v>8830</v>
      </c>
      <c r="J15" s="410" t="s">
        <v>8831</v>
      </c>
      <c r="K15" s="410" t="s">
        <v>8832</v>
      </c>
      <c r="L15" s="591" t="s">
        <v>740</v>
      </c>
      <c r="M15" s="591" t="s">
        <v>5</v>
      </c>
      <c r="N15" s="663" t="s">
        <v>8833</v>
      </c>
      <c r="O15" s="427" t="s">
        <v>8834</v>
      </c>
      <c r="P15" s="593">
        <v>42.485100000000003</v>
      </c>
      <c r="Q15" s="593">
        <v>-71.4328</v>
      </c>
      <c r="R15" s="576"/>
      <c r="S15" s="464"/>
      <c r="T15" s="587"/>
      <c r="U15" s="410" t="s">
        <v>8828</v>
      </c>
      <c r="V15" s="575" t="s">
        <v>8830</v>
      </c>
      <c r="W15" s="587" t="s">
        <v>8832</v>
      </c>
      <c r="X15" s="591" t="s">
        <v>740</v>
      </c>
      <c r="Y15" s="591" t="s">
        <v>5</v>
      </c>
      <c r="Z15" s="427" t="s">
        <v>7932</v>
      </c>
      <c r="AA15" s="583">
        <v>45692</v>
      </c>
      <c r="AB15" s="463" t="s">
        <v>8836</v>
      </c>
      <c r="AC15" s="410"/>
      <c r="AD15" s="352" t="s">
        <v>8835</v>
      </c>
      <c r="AE15" s="941"/>
      <c r="AF15" s="584">
        <f t="shared" si="1"/>
        <v>9</v>
      </c>
      <c r="AG15" s="587"/>
      <c r="AH15" s="587"/>
      <c r="AI15" s="587"/>
      <c r="AJ15" s="410"/>
    </row>
    <row r="16" spans="1:117" s="934" customFormat="1" ht="43.5">
      <c r="A16" s="898">
        <v>7132</v>
      </c>
      <c r="B16" s="427" t="s">
        <v>174</v>
      </c>
      <c r="C16" s="410" t="s">
        <v>3254</v>
      </c>
      <c r="D16" s="410" t="s">
        <v>8828</v>
      </c>
      <c r="E16" s="427" t="s">
        <v>164</v>
      </c>
      <c r="F16" s="410" t="s">
        <v>8837</v>
      </c>
      <c r="G16" s="410" t="s">
        <v>3509</v>
      </c>
      <c r="H16" s="410" t="s">
        <v>8829</v>
      </c>
      <c r="I16" s="575" t="s">
        <v>8830</v>
      </c>
      <c r="J16" s="410" t="s">
        <v>8838</v>
      </c>
      <c r="K16" s="410" t="s">
        <v>8839</v>
      </c>
      <c r="L16" s="591" t="s">
        <v>436</v>
      </c>
      <c r="M16" s="591" t="s">
        <v>5</v>
      </c>
      <c r="N16" s="591">
        <v>48846</v>
      </c>
      <c r="O16" s="427" t="s">
        <v>8840</v>
      </c>
      <c r="P16" s="593">
        <v>42.987299999999998</v>
      </c>
      <c r="Q16" s="593">
        <v>-85.071100000000001</v>
      </c>
      <c r="R16" s="576"/>
      <c r="S16" s="464"/>
      <c r="T16" s="587"/>
      <c r="U16" s="410" t="s">
        <v>8828</v>
      </c>
      <c r="V16" s="575" t="s">
        <v>8830</v>
      </c>
      <c r="W16" s="587" t="s">
        <v>8832</v>
      </c>
      <c r="X16" s="591" t="s">
        <v>740</v>
      </c>
      <c r="Y16" s="591" t="s">
        <v>5</v>
      </c>
      <c r="Z16" s="427" t="s">
        <v>7932</v>
      </c>
      <c r="AA16" s="583">
        <v>45692</v>
      </c>
      <c r="AB16" s="463" t="s">
        <v>8836</v>
      </c>
      <c r="AC16" s="410"/>
      <c r="AD16" s="352" t="s">
        <v>8835</v>
      </c>
      <c r="AE16" s="941"/>
      <c r="AF16" s="584">
        <f t="shared" si="1"/>
        <v>9</v>
      </c>
      <c r="AG16" s="587"/>
      <c r="AH16" s="587"/>
      <c r="AI16" s="587"/>
      <c r="AJ16" s="410"/>
    </row>
    <row r="17" spans="1:36" s="597" customFormat="1" ht="43.5">
      <c r="A17" s="580">
        <v>7133</v>
      </c>
      <c r="B17" s="427" t="s">
        <v>174</v>
      </c>
      <c r="C17" s="410" t="s">
        <v>3254</v>
      </c>
      <c r="D17" s="410" t="s">
        <v>8828</v>
      </c>
      <c r="E17" s="427" t="s">
        <v>164</v>
      </c>
      <c r="F17" s="410" t="s">
        <v>8841</v>
      </c>
      <c r="G17" s="410" t="s">
        <v>3509</v>
      </c>
      <c r="H17" s="410" t="s">
        <v>8829</v>
      </c>
      <c r="I17" s="575" t="s">
        <v>8830</v>
      </c>
      <c r="J17" s="410" t="s">
        <v>8842</v>
      </c>
      <c r="K17" s="410" t="s">
        <v>855</v>
      </c>
      <c r="L17" s="591" t="s">
        <v>170</v>
      </c>
      <c r="M17" s="591" t="s">
        <v>5</v>
      </c>
      <c r="N17" s="591">
        <v>95050</v>
      </c>
      <c r="O17" s="427"/>
      <c r="P17" s="593">
        <v>37.348135369911198</v>
      </c>
      <c r="Q17" s="593">
        <v>-121.949766488942</v>
      </c>
      <c r="R17" s="576"/>
      <c r="S17" s="464"/>
      <c r="T17" s="587"/>
      <c r="U17" s="410" t="s">
        <v>8828</v>
      </c>
      <c r="V17" s="575" t="s">
        <v>8830</v>
      </c>
      <c r="W17" s="587" t="s">
        <v>8832</v>
      </c>
      <c r="X17" s="591" t="s">
        <v>740</v>
      </c>
      <c r="Y17" s="591" t="s">
        <v>5</v>
      </c>
      <c r="Z17" s="427" t="s">
        <v>7932</v>
      </c>
      <c r="AA17" s="583">
        <v>45692</v>
      </c>
      <c r="AB17" s="463" t="s">
        <v>8836</v>
      </c>
      <c r="AC17" s="410"/>
      <c r="AD17" s="352" t="s">
        <v>8835</v>
      </c>
      <c r="AE17" s="941"/>
      <c r="AF17" s="584">
        <f t="shared" si="1"/>
        <v>9</v>
      </c>
      <c r="AG17" s="587"/>
      <c r="AH17" s="587"/>
      <c r="AI17" s="587"/>
      <c r="AJ17" s="410"/>
    </row>
    <row r="18" spans="1:36" s="597" customFormat="1" ht="87">
      <c r="A18" s="898">
        <v>7134</v>
      </c>
      <c r="B18" s="427" t="s">
        <v>174</v>
      </c>
      <c r="C18" s="410" t="s">
        <v>3254</v>
      </c>
      <c r="D18" s="410" t="s">
        <v>8843</v>
      </c>
      <c r="E18" s="427" t="s">
        <v>164</v>
      </c>
      <c r="F18" s="410" t="s">
        <v>8843</v>
      </c>
      <c r="G18" s="410" t="s">
        <v>3255</v>
      </c>
      <c r="H18" s="410" t="s">
        <v>8844</v>
      </c>
      <c r="I18" s="575" t="s">
        <v>8845</v>
      </c>
      <c r="J18" s="410" t="s">
        <v>8846</v>
      </c>
      <c r="K18" s="410" t="s">
        <v>3721</v>
      </c>
      <c r="L18" s="591" t="s">
        <v>916</v>
      </c>
      <c r="M18" s="591" t="s">
        <v>5</v>
      </c>
      <c r="N18" s="591">
        <v>43035</v>
      </c>
      <c r="O18" s="427" t="s">
        <v>8847</v>
      </c>
      <c r="P18" s="593">
        <v>40.185530122632002</v>
      </c>
      <c r="Q18" s="593">
        <v>-83.012570242328493</v>
      </c>
      <c r="R18" s="576">
        <v>140</v>
      </c>
      <c r="S18" s="464"/>
      <c r="T18" s="587"/>
      <c r="U18" s="410" t="s">
        <v>8849</v>
      </c>
      <c r="V18" s="351" t="s">
        <v>8850</v>
      </c>
      <c r="W18" s="587" t="s">
        <v>1501</v>
      </c>
      <c r="X18" s="591" t="s">
        <v>2693</v>
      </c>
      <c r="Y18" s="591" t="s">
        <v>6</v>
      </c>
      <c r="Z18" s="427" t="s">
        <v>7932</v>
      </c>
      <c r="AA18" s="583">
        <v>45692</v>
      </c>
      <c r="AB18" s="463" t="s">
        <v>8848</v>
      </c>
      <c r="AC18" s="410"/>
      <c r="AD18" s="352" t="s">
        <v>8851</v>
      </c>
      <c r="AE18" s="941"/>
      <c r="AF18" s="584">
        <f t="shared" si="1"/>
        <v>13</v>
      </c>
      <c r="AG18" s="587"/>
      <c r="AH18" s="587"/>
      <c r="AI18" s="587"/>
      <c r="AJ18" s="410"/>
    </row>
    <row r="19" spans="1:36" s="597" customFormat="1" ht="43.5">
      <c r="A19" s="580">
        <v>7135</v>
      </c>
      <c r="B19" s="427" t="s">
        <v>174</v>
      </c>
      <c r="C19" s="410" t="s">
        <v>3254</v>
      </c>
      <c r="D19" s="410" t="s">
        <v>8843</v>
      </c>
      <c r="E19" s="427" t="s">
        <v>164</v>
      </c>
      <c r="F19" s="410" t="s">
        <v>8852</v>
      </c>
      <c r="G19" s="410" t="s">
        <v>7348</v>
      </c>
      <c r="H19" s="410" t="s">
        <v>3793</v>
      </c>
      <c r="I19" s="575" t="s">
        <v>8845</v>
      </c>
      <c r="J19" s="410" t="s">
        <v>8853</v>
      </c>
      <c r="K19" s="410" t="s">
        <v>8854</v>
      </c>
      <c r="L19" s="591" t="s">
        <v>836</v>
      </c>
      <c r="M19" s="591" t="s">
        <v>5</v>
      </c>
      <c r="N19" s="591">
        <v>60008</v>
      </c>
      <c r="O19" s="427" t="s">
        <v>8855</v>
      </c>
      <c r="P19" s="593">
        <v>42.0657</v>
      </c>
      <c r="Q19" s="593">
        <v>-88.018900000000002</v>
      </c>
      <c r="R19" s="576"/>
      <c r="S19" s="464"/>
      <c r="T19" s="587"/>
      <c r="U19" s="410" t="s">
        <v>8849</v>
      </c>
      <c r="V19" s="351" t="s">
        <v>8850</v>
      </c>
      <c r="W19" s="587" t="s">
        <v>1501</v>
      </c>
      <c r="X19" s="591" t="s">
        <v>2693</v>
      </c>
      <c r="Y19" s="591" t="s">
        <v>6</v>
      </c>
      <c r="Z19" s="427" t="s">
        <v>7932</v>
      </c>
      <c r="AA19" s="583">
        <v>45693</v>
      </c>
      <c r="AB19" s="462" t="s">
        <v>8856</v>
      </c>
      <c r="AC19" s="410"/>
      <c r="AD19" s="352" t="s">
        <v>8851</v>
      </c>
      <c r="AE19" s="941"/>
      <c r="AF19" s="584">
        <f t="shared" si="1"/>
        <v>13</v>
      </c>
      <c r="AG19" s="587"/>
      <c r="AH19" s="587"/>
      <c r="AI19" s="587"/>
      <c r="AJ19" s="410"/>
    </row>
    <row r="20" spans="1:36" s="597" customFormat="1" ht="87">
      <c r="A20" s="580">
        <v>7013</v>
      </c>
      <c r="B20" s="427" t="s">
        <v>174</v>
      </c>
      <c r="C20" s="427" t="s">
        <v>3254</v>
      </c>
      <c r="D20" s="410" t="s">
        <v>3346</v>
      </c>
      <c r="E20" s="427" t="s">
        <v>164</v>
      </c>
      <c r="F20" s="410" t="s">
        <v>3346</v>
      </c>
      <c r="G20" s="410" t="s">
        <v>3255</v>
      </c>
      <c r="H20" s="410" t="s">
        <v>3347</v>
      </c>
      <c r="I20" s="410" t="s">
        <v>3348</v>
      </c>
      <c r="J20" s="410" t="s">
        <v>3349</v>
      </c>
      <c r="K20" s="410" t="s">
        <v>1556</v>
      </c>
      <c r="L20" s="591" t="s">
        <v>1045</v>
      </c>
      <c r="M20" s="427" t="s">
        <v>5</v>
      </c>
      <c r="N20" s="591">
        <v>85741</v>
      </c>
      <c r="O20" s="427" t="s">
        <v>3350</v>
      </c>
      <c r="P20" s="582">
        <v>32.3326022203942</v>
      </c>
      <c r="Q20" s="582">
        <v>-111.056210373951</v>
      </c>
      <c r="R20" s="576">
        <v>133</v>
      </c>
      <c r="S20" s="464"/>
      <c r="T20" s="587"/>
      <c r="U20" s="587" t="s">
        <v>3346</v>
      </c>
      <c r="V20" s="410" t="s">
        <v>3348</v>
      </c>
      <c r="W20" s="587" t="s">
        <v>3351</v>
      </c>
      <c r="X20" s="591" t="s">
        <v>1045</v>
      </c>
      <c r="Y20" s="591" t="s">
        <v>5</v>
      </c>
      <c r="Z20" s="591"/>
      <c r="AA20" s="595"/>
      <c r="AB20" s="410" t="s">
        <v>3352</v>
      </c>
      <c r="AC20" s="587"/>
      <c r="AD20" s="410" t="s">
        <v>3353</v>
      </c>
      <c r="AE20" s="463" t="s">
        <v>3348</v>
      </c>
      <c r="AF20" s="584">
        <f t="shared" si="1"/>
        <v>23</v>
      </c>
      <c r="AG20" s="410"/>
      <c r="AH20" s="410"/>
      <c r="AI20" s="410"/>
      <c r="AJ20" s="410"/>
    </row>
    <row r="21" spans="1:36" s="597" customFormat="1" ht="72.5">
      <c r="A21" s="898">
        <v>7014</v>
      </c>
      <c r="B21" s="427" t="s">
        <v>174</v>
      </c>
      <c r="C21" s="427" t="s">
        <v>3254</v>
      </c>
      <c r="D21" s="410" t="s">
        <v>3354</v>
      </c>
      <c r="E21" s="427" t="s">
        <v>176</v>
      </c>
      <c r="F21" s="410" t="s">
        <v>3354</v>
      </c>
      <c r="G21" s="410" t="s">
        <v>3255</v>
      </c>
      <c r="H21" s="410" t="s">
        <v>3355</v>
      </c>
      <c r="I21" s="463" t="s">
        <v>3356</v>
      </c>
      <c r="J21" s="410" t="s">
        <v>3357</v>
      </c>
      <c r="K21" s="410" t="s">
        <v>3358</v>
      </c>
      <c r="L21" s="591" t="s">
        <v>436</v>
      </c>
      <c r="M21" s="427" t="s">
        <v>5</v>
      </c>
      <c r="N21" s="591">
        <v>48601</v>
      </c>
      <c r="O21" s="427" t="s">
        <v>3359</v>
      </c>
      <c r="P21" s="582">
        <v>43.400089163030898</v>
      </c>
      <c r="Q21" s="582">
        <v>-83.952280019004107</v>
      </c>
      <c r="R21" s="576">
        <v>986</v>
      </c>
      <c r="S21" s="464"/>
      <c r="T21" s="587"/>
      <c r="U21" s="587" t="s">
        <v>3354</v>
      </c>
      <c r="V21" s="463" t="s">
        <v>3356</v>
      </c>
      <c r="W21" s="587" t="s">
        <v>3358</v>
      </c>
      <c r="X21" s="591" t="s">
        <v>987</v>
      </c>
      <c r="Y21" s="591" t="s">
        <v>5</v>
      </c>
      <c r="Z21" s="427" t="s">
        <v>172</v>
      </c>
      <c r="AA21" s="583">
        <v>45300</v>
      </c>
      <c r="AB21" s="352" t="s">
        <v>3360</v>
      </c>
      <c r="AC21" s="587"/>
      <c r="AD21" s="596" t="s">
        <v>3361</v>
      </c>
      <c r="AE21" s="463" t="s">
        <v>3356</v>
      </c>
      <c r="AF21" s="584">
        <f t="shared" si="1"/>
        <v>20</v>
      </c>
      <c r="AG21" s="587"/>
      <c r="AH21" s="587"/>
      <c r="AI21" s="587"/>
      <c r="AJ21" s="587"/>
    </row>
    <row r="22" spans="1:36" s="597" customFormat="1" ht="87">
      <c r="A22" s="580">
        <v>7015</v>
      </c>
      <c r="B22" s="914" t="s">
        <v>174</v>
      </c>
      <c r="C22" s="913" t="s">
        <v>3254</v>
      </c>
      <c r="D22" s="913" t="s">
        <v>8562</v>
      </c>
      <c r="E22" s="914" t="s">
        <v>176</v>
      </c>
      <c r="F22" s="913" t="s">
        <v>8562</v>
      </c>
      <c r="G22" s="913" t="s">
        <v>7354</v>
      </c>
      <c r="H22" s="913" t="s">
        <v>3280</v>
      </c>
      <c r="I22" s="794" t="s">
        <v>8571</v>
      </c>
      <c r="J22" s="795" t="s">
        <v>8568</v>
      </c>
      <c r="K22" s="913" t="s">
        <v>8569</v>
      </c>
      <c r="L22" s="925" t="s">
        <v>308</v>
      </c>
      <c r="M22" s="925" t="s">
        <v>5</v>
      </c>
      <c r="N22" s="925">
        <v>37923</v>
      </c>
      <c r="O22" s="914" t="s">
        <v>8570</v>
      </c>
      <c r="P22" s="926">
        <v>35.920771453060702</v>
      </c>
      <c r="Q22" s="926">
        <v>-84.083573215998797</v>
      </c>
      <c r="R22" s="927">
        <v>12</v>
      </c>
      <c r="S22" s="928"/>
      <c r="T22" s="929"/>
      <c r="U22" s="929" t="s">
        <v>8562</v>
      </c>
      <c r="V22" s="795" t="s">
        <v>8571</v>
      </c>
      <c r="W22" s="795" t="s">
        <v>8563</v>
      </c>
      <c r="X22" s="925" t="s">
        <v>8564</v>
      </c>
      <c r="Y22" s="925" t="s">
        <v>2057</v>
      </c>
      <c r="Z22" s="914" t="s">
        <v>7932</v>
      </c>
      <c r="AA22" s="930">
        <v>45688</v>
      </c>
      <c r="AB22" s="931" t="s">
        <v>313</v>
      </c>
      <c r="AC22" s="929"/>
      <c r="AD22" s="798" t="s">
        <v>8982</v>
      </c>
      <c r="AE22" s="929"/>
      <c r="AF22" s="932">
        <f t="shared" si="1"/>
        <v>29</v>
      </c>
      <c r="AG22" s="929" t="s">
        <v>8565</v>
      </c>
      <c r="AH22" s="794" t="s">
        <v>8566</v>
      </c>
      <c r="AI22" s="933" t="s">
        <v>8567</v>
      </c>
      <c r="AJ22" s="929"/>
    </row>
    <row r="23" spans="1:36" s="597" customFormat="1" ht="87">
      <c r="A23" s="898">
        <v>7016</v>
      </c>
      <c r="B23" s="427" t="s">
        <v>174</v>
      </c>
      <c r="C23" s="427" t="s">
        <v>3254</v>
      </c>
      <c r="D23" s="410" t="s">
        <v>3362</v>
      </c>
      <c r="E23" s="427" t="s">
        <v>176</v>
      </c>
      <c r="F23" s="410" t="s">
        <v>3362</v>
      </c>
      <c r="G23" s="410" t="s">
        <v>3280</v>
      </c>
      <c r="H23" s="410" t="s">
        <v>3281</v>
      </c>
      <c r="I23" s="410" t="s">
        <v>3363</v>
      </c>
      <c r="J23" s="410" t="s">
        <v>3364</v>
      </c>
      <c r="K23" s="410" t="s">
        <v>491</v>
      </c>
      <c r="L23" s="427" t="s">
        <v>487</v>
      </c>
      <c r="M23" s="427" t="s">
        <v>5</v>
      </c>
      <c r="N23" s="427">
        <v>63123</v>
      </c>
      <c r="O23" s="427" t="s">
        <v>3365</v>
      </c>
      <c r="P23" s="582">
        <v>38.525190795696098</v>
      </c>
      <c r="Q23" s="582">
        <v>-90.332894315494698</v>
      </c>
      <c r="R23" s="576">
        <v>46</v>
      </c>
      <c r="S23" s="464"/>
      <c r="T23" s="587"/>
      <c r="U23" s="410" t="s">
        <v>3366</v>
      </c>
      <c r="V23" s="410" t="s">
        <v>3367</v>
      </c>
      <c r="W23" s="410" t="s">
        <v>3368</v>
      </c>
      <c r="X23" s="427" t="s">
        <v>3369</v>
      </c>
      <c r="Y23" s="427" t="s">
        <v>3370</v>
      </c>
      <c r="Z23" s="427" t="s">
        <v>172</v>
      </c>
      <c r="AA23" s="583">
        <v>44434</v>
      </c>
      <c r="AB23" s="410" t="s">
        <v>3371</v>
      </c>
      <c r="AC23" s="587"/>
      <c r="AD23" s="410" t="s">
        <v>3372</v>
      </c>
      <c r="AE23" s="463" t="s">
        <v>3373</v>
      </c>
      <c r="AF23" s="584">
        <f t="shared" si="1"/>
        <v>24</v>
      </c>
      <c r="AG23" s="410"/>
      <c r="AH23" s="410"/>
      <c r="AI23" s="410"/>
      <c r="AJ23" s="587"/>
    </row>
    <row r="24" spans="1:36" s="934" customFormat="1" ht="87">
      <c r="A24" s="580">
        <v>7017</v>
      </c>
      <c r="B24" s="427" t="s">
        <v>174</v>
      </c>
      <c r="C24" s="427" t="s">
        <v>3254</v>
      </c>
      <c r="D24" s="410" t="s">
        <v>3362</v>
      </c>
      <c r="E24" s="427" t="s">
        <v>176</v>
      </c>
      <c r="F24" s="410" t="s">
        <v>3362</v>
      </c>
      <c r="G24" s="410" t="s">
        <v>3280</v>
      </c>
      <c r="H24" s="410" t="s">
        <v>3335</v>
      </c>
      <c r="I24" s="410" t="s">
        <v>3363</v>
      </c>
      <c r="J24" s="410" t="s">
        <v>3364</v>
      </c>
      <c r="K24" s="410" t="s">
        <v>491</v>
      </c>
      <c r="L24" s="427" t="s">
        <v>487</v>
      </c>
      <c r="M24" s="427" t="s">
        <v>5</v>
      </c>
      <c r="N24" s="427">
        <v>63123</v>
      </c>
      <c r="O24" s="427" t="s">
        <v>3365</v>
      </c>
      <c r="P24" s="582">
        <v>38.525190795696098</v>
      </c>
      <c r="Q24" s="582">
        <v>-90.332894315494698</v>
      </c>
      <c r="R24" s="576">
        <v>46</v>
      </c>
      <c r="S24" s="464"/>
      <c r="T24" s="587"/>
      <c r="U24" s="410" t="s">
        <v>3366</v>
      </c>
      <c r="V24" s="410" t="s">
        <v>3367</v>
      </c>
      <c r="W24" s="410" t="s">
        <v>3368</v>
      </c>
      <c r="X24" s="427" t="s">
        <v>3369</v>
      </c>
      <c r="Y24" s="427" t="s">
        <v>3370</v>
      </c>
      <c r="Z24" s="427" t="s">
        <v>172</v>
      </c>
      <c r="AA24" s="583">
        <v>44434</v>
      </c>
      <c r="AB24" s="410" t="s">
        <v>3371</v>
      </c>
      <c r="AC24" s="587"/>
      <c r="AD24" s="410" t="s">
        <v>3372</v>
      </c>
      <c r="AE24" s="463" t="s">
        <v>3373</v>
      </c>
      <c r="AF24" s="584">
        <f t="shared" si="1"/>
        <v>24</v>
      </c>
      <c r="AG24" s="587"/>
      <c r="AH24" s="587"/>
      <c r="AI24" s="587"/>
      <c r="AJ24" s="587"/>
    </row>
    <row r="25" spans="1:36" s="597" customFormat="1" ht="45" customHeight="1">
      <c r="A25" s="898">
        <v>7018</v>
      </c>
      <c r="B25" s="427" t="s">
        <v>174</v>
      </c>
      <c r="C25" s="427" t="s">
        <v>3254</v>
      </c>
      <c r="D25" s="410" t="s">
        <v>3374</v>
      </c>
      <c r="E25" s="427" t="s">
        <v>164</v>
      </c>
      <c r="F25" s="410" t="s">
        <v>3374</v>
      </c>
      <c r="G25" s="410" t="s">
        <v>3255</v>
      </c>
      <c r="H25" s="410" t="s">
        <v>3375</v>
      </c>
      <c r="I25" s="410" t="s">
        <v>3376</v>
      </c>
      <c r="J25" s="410" t="s">
        <v>3377</v>
      </c>
      <c r="K25" s="410" t="s">
        <v>3378</v>
      </c>
      <c r="L25" s="591" t="s">
        <v>188</v>
      </c>
      <c r="M25" s="427" t="s">
        <v>5</v>
      </c>
      <c r="N25" s="591">
        <v>27263</v>
      </c>
      <c r="O25" s="427" t="s">
        <v>3379</v>
      </c>
      <c r="P25" s="582">
        <v>35.938364351490897</v>
      </c>
      <c r="Q25" s="582">
        <v>-79.968418714329104</v>
      </c>
      <c r="R25" s="576"/>
      <c r="S25" s="464"/>
      <c r="T25" s="587"/>
      <c r="U25" s="587" t="s">
        <v>3374</v>
      </c>
      <c r="V25" s="587" t="s">
        <v>3376</v>
      </c>
      <c r="W25" s="587" t="s">
        <v>3380</v>
      </c>
      <c r="X25" s="591" t="s">
        <v>836</v>
      </c>
      <c r="Y25" s="591" t="s">
        <v>5</v>
      </c>
      <c r="Z25" s="591"/>
      <c r="AA25" s="595"/>
      <c r="AB25" s="410" t="s">
        <v>3381</v>
      </c>
      <c r="AC25" s="587"/>
      <c r="AD25" s="410" t="s">
        <v>3382</v>
      </c>
      <c r="AE25" s="463" t="s">
        <v>3376</v>
      </c>
      <c r="AF25" s="584">
        <f t="shared" si="1"/>
        <v>19</v>
      </c>
      <c r="AG25" s="587"/>
      <c r="AH25" s="587"/>
      <c r="AI25" s="587"/>
      <c r="AJ25" s="587"/>
    </row>
    <row r="26" spans="1:36" s="597" customFormat="1" ht="58">
      <c r="A26" s="898">
        <v>7136</v>
      </c>
      <c r="B26" s="427" t="s">
        <v>174</v>
      </c>
      <c r="C26" s="410" t="s">
        <v>3254</v>
      </c>
      <c r="D26" s="410" t="s">
        <v>8913</v>
      </c>
      <c r="E26" s="427" t="s">
        <v>164</v>
      </c>
      <c r="F26" s="410" t="s">
        <v>8914</v>
      </c>
      <c r="G26" s="410" t="s">
        <v>3255</v>
      </c>
      <c r="H26" s="410" t="s">
        <v>8915</v>
      </c>
      <c r="I26" s="462" t="s">
        <v>8916</v>
      </c>
      <c r="J26" s="410" t="s">
        <v>8917</v>
      </c>
      <c r="K26" s="410" t="s">
        <v>8918</v>
      </c>
      <c r="L26" s="591" t="s">
        <v>916</v>
      </c>
      <c r="M26" s="591" t="s">
        <v>5</v>
      </c>
      <c r="N26" s="591">
        <v>43074</v>
      </c>
      <c r="O26" s="427" t="s">
        <v>8919</v>
      </c>
      <c r="P26" s="593">
        <v>40.242600000000003</v>
      </c>
      <c r="Q26" s="593">
        <v>-82.860699999999994</v>
      </c>
      <c r="R26" s="576"/>
      <c r="S26" s="464"/>
      <c r="T26" s="587"/>
      <c r="U26" s="410" t="s">
        <v>8920</v>
      </c>
      <c r="V26" s="462" t="s">
        <v>8916</v>
      </c>
      <c r="W26" s="587" t="s">
        <v>8918</v>
      </c>
      <c r="X26" s="591" t="s">
        <v>916</v>
      </c>
      <c r="Y26" s="591" t="s">
        <v>5</v>
      </c>
      <c r="Z26" s="427" t="s">
        <v>7932</v>
      </c>
      <c r="AA26" s="583">
        <v>45698</v>
      </c>
      <c r="AB26" s="462" t="s">
        <v>8921</v>
      </c>
      <c r="AC26" s="410"/>
      <c r="AD26" s="352" t="s">
        <v>8989</v>
      </c>
      <c r="AE26" s="941"/>
      <c r="AF26" s="584">
        <f t="shared" si="1"/>
        <v>13</v>
      </c>
      <c r="AG26" s="587"/>
      <c r="AH26" s="587"/>
      <c r="AI26" s="587"/>
      <c r="AJ26" s="410"/>
    </row>
    <row r="27" spans="1:36" s="597" customFormat="1" ht="87">
      <c r="A27" s="580">
        <v>7019</v>
      </c>
      <c r="B27" s="427" t="s">
        <v>174</v>
      </c>
      <c r="C27" s="410" t="s">
        <v>3254</v>
      </c>
      <c r="D27" s="410" t="s">
        <v>3383</v>
      </c>
      <c r="E27" s="427" t="s">
        <v>164</v>
      </c>
      <c r="F27" s="410" t="s">
        <v>3383</v>
      </c>
      <c r="G27" s="352" t="s">
        <v>3318</v>
      </c>
      <c r="H27" s="410" t="s">
        <v>3384</v>
      </c>
      <c r="I27" s="410" t="s">
        <v>3385</v>
      </c>
      <c r="J27" s="410" t="s">
        <v>3386</v>
      </c>
      <c r="K27" s="410" t="s">
        <v>3387</v>
      </c>
      <c r="L27" s="427" t="s">
        <v>529</v>
      </c>
      <c r="M27" s="427" t="s">
        <v>5</v>
      </c>
      <c r="N27" s="427" t="s">
        <v>7297</v>
      </c>
      <c r="O27" s="427" t="s">
        <v>3388</v>
      </c>
      <c r="P27" s="582">
        <v>44.990735299820898</v>
      </c>
      <c r="Q27" s="582">
        <v>-93.447872547751899</v>
      </c>
      <c r="R27" s="815">
        <v>4</v>
      </c>
      <c r="S27" s="460">
        <v>0</v>
      </c>
      <c r="T27" s="410"/>
      <c r="U27" s="461" t="s">
        <v>3383</v>
      </c>
      <c r="V27" s="462" t="s">
        <v>3385</v>
      </c>
      <c r="W27" s="410" t="s">
        <v>3387</v>
      </c>
      <c r="X27" s="427" t="s">
        <v>529</v>
      </c>
      <c r="Y27" s="427" t="s">
        <v>5</v>
      </c>
      <c r="Z27" s="427" t="s">
        <v>172</v>
      </c>
      <c r="AA27" s="583">
        <v>45336</v>
      </c>
      <c r="AB27" s="410" t="s">
        <v>3323</v>
      </c>
      <c r="AC27" s="410"/>
      <c r="AD27" s="410" t="s">
        <v>3389</v>
      </c>
      <c r="AE27" s="462"/>
      <c r="AF27" s="584">
        <v>30</v>
      </c>
      <c r="AG27" s="587" t="s">
        <v>3390</v>
      </c>
      <c r="AH27" s="410" t="s">
        <v>3392</v>
      </c>
      <c r="AI27" s="587" t="s">
        <v>3391</v>
      </c>
      <c r="AJ27" s="587"/>
    </row>
    <row r="28" spans="1:36" s="597" customFormat="1" ht="87">
      <c r="A28" s="898">
        <v>7020</v>
      </c>
      <c r="B28" s="427" t="s">
        <v>174</v>
      </c>
      <c r="C28" s="427" t="s">
        <v>3254</v>
      </c>
      <c r="D28" s="410" t="s">
        <v>3393</v>
      </c>
      <c r="E28" s="427" t="s">
        <v>176</v>
      </c>
      <c r="F28" s="587" t="s">
        <v>3394</v>
      </c>
      <c r="G28" s="410" t="s">
        <v>3255</v>
      </c>
      <c r="H28" s="410" t="s">
        <v>3395</v>
      </c>
      <c r="I28" s="410" t="s">
        <v>3396</v>
      </c>
      <c r="J28" s="410" t="s">
        <v>3407</v>
      </c>
      <c r="K28" s="410" t="s">
        <v>1612</v>
      </c>
      <c r="L28" s="427" t="s">
        <v>1613</v>
      </c>
      <c r="M28" s="427" t="s">
        <v>5</v>
      </c>
      <c r="N28" s="591">
        <v>23452</v>
      </c>
      <c r="O28" s="427" t="s">
        <v>3408</v>
      </c>
      <c r="P28" s="582">
        <v>36.827109434501097</v>
      </c>
      <c r="Q28" s="582">
        <v>-76.064242989169301</v>
      </c>
      <c r="R28" s="580">
        <v>500</v>
      </c>
      <c r="S28" s="464"/>
      <c r="T28" s="587"/>
      <c r="U28" s="410" t="s">
        <v>3393</v>
      </c>
      <c r="V28" s="410" t="s">
        <v>3396</v>
      </c>
      <c r="W28" s="410" t="s">
        <v>3399</v>
      </c>
      <c r="X28" s="427" t="s">
        <v>3400</v>
      </c>
      <c r="Y28" s="427" t="s">
        <v>907</v>
      </c>
      <c r="Z28" s="427" t="s">
        <v>172</v>
      </c>
      <c r="AA28" s="583">
        <v>44426</v>
      </c>
      <c r="AB28" s="410" t="s">
        <v>3409</v>
      </c>
      <c r="AC28" s="587"/>
      <c r="AD28" s="410" t="s">
        <v>3401</v>
      </c>
      <c r="AE28" s="463" t="s">
        <v>3402</v>
      </c>
      <c r="AF28" s="584">
        <f t="shared" ref="AF28:AF59" si="2">IF(LEN(TRIM(AD28))=0,0,LEN(TRIM(AD28))-LEN(SUBSTITUTE(AD28," ",""))+1)</f>
        <v>21</v>
      </c>
      <c r="AG28" s="587"/>
      <c r="AH28" s="587"/>
      <c r="AI28" s="587"/>
      <c r="AJ28" s="587"/>
    </row>
    <row r="29" spans="1:36" s="597" customFormat="1" ht="87">
      <c r="A29" s="580">
        <v>7021</v>
      </c>
      <c r="B29" s="427" t="s">
        <v>174</v>
      </c>
      <c r="C29" s="427" t="s">
        <v>3254</v>
      </c>
      <c r="D29" s="410" t="s">
        <v>3393</v>
      </c>
      <c r="E29" s="427" t="s">
        <v>176</v>
      </c>
      <c r="F29" s="587" t="s">
        <v>3394</v>
      </c>
      <c r="G29" s="410" t="s">
        <v>3255</v>
      </c>
      <c r="H29" s="410" t="s">
        <v>3395</v>
      </c>
      <c r="I29" s="410" t="s">
        <v>3396</v>
      </c>
      <c r="J29" s="410" t="s">
        <v>3397</v>
      </c>
      <c r="K29" s="410" t="s">
        <v>1390</v>
      </c>
      <c r="L29" s="427" t="s">
        <v>755</v>
      </c>
      <c r="M29" s="427" t="s">
        <v>5</v>
      </c>
      <c r="N29" s="591">
        <v>78753</v>
      </c>
      <c r="O29" s="427" t="s">
        <v>3398</v>
      </c>
      <c r="P29" s="582">
        <v>30.412513791364301</v>
      </c>
      <c r="Q29" s="582">
        <v>-97.645902029821002</v>
      </c>
      <c r="R29" s="459"/>
      <c r="S29" s="464"/>
      <c r="T29" s="587"/>
      <c r="U29" s="410" t="s">
        <v>3393</v>
      </c>
      <c r="V29" s="410" t="s">
        <v>3396</v>
      </c>
      <c r="W29" s="410" t="s">
        <v>3399</v>
      </c>
      <c r="X29" s="427" t="s">
        <v>3400</v>
      </c>
      <c r="Y29" s="427" t="s">
        <v>907</v>
      </c>
      <c r="Z29" s="427" t="s">
        <v>172</v>
      </c>
      <c r="AA29" s="583">
        <v>44430</v>
      </c>
      <c r="AB29" s="410" t="s">
        <v>313</v>
      </c>
      <c r="AC29" s="587"/>
      <c r="AD29" s="410" t="s">
        <v>3401</v>
      </c>
      <c r="AE29" s="463" t="s">
        <v>3402</v>
      </c>
      <c r="AF29" s="584">
        <f t="shared" si="2"/>
        <v>21</v>
      </c>
      <c r="AG29" s="587"/>
      <c r="AH29" s="587"/>
      <c r="AI29" s="587"/>
      <c r="AJ29" s="587"/>
    </row>
    <row r="30" spans="1:36" s="597" customFormat="1" ht="87">
      <c r="A30" s="898">
        <v>7022</v>
      </c>
      <c r="B30" s="427" t="s">
        <v>174</v>
      </c>
      <c r="C30" s="427" t="s">
        <v>3254</v>
      </c>
      <c r="D30" s="410" t="s">
        <v>3393</v>
      </c>
      <c r="E30" s="427" t="s">
        <v>176</v>
      </c>
      <c r="F30" s="587" t="s">
        <v>3394</v>
      </c>
      <c r="G30" s="410" t="s">
        <v>3255</v>
      </c>
      <c r="H30" s="410" t="s">
        <v>3395</v>
      </c>
      <c r="I30" s="410" t="s">
        <v>3396</v>
      </c>
      <c r="J30" s="410" t="s">
        <v>3403</v>
      </c>
      <c r="K30" s="410" t="s">
        <v>3404</v>
      </c>
      <c r="L30" s="427" t="s">
        <v>3405</v>
      </c>
      <c r="M30" s="427" t="s">
        <v>5</v>
      </c>
      <c r="N30" s="591">
        <v>97230</v>
      </c>
      <c r="O30" s="427" t="s">
        <v>3406</v>
      </c>
      <c r="P30" s="582">
        <v>45.560321657416097</v>
      </c>
      <c r="Q30" s="582">
        <v>-122.526539758192</v>
      </c>
      <c r="R30" s="459"/>
      <c r="S30" s="464"/>
      <c r="T30" s="587"/>
      <c r="U30" s="410" t="s">
        <v>3393</v>
      </c>
      <c r="V30" s="410" t="s">
        <v>3396</v>
      </c>
      <c r="W30" s="410" t="s">
        <v>3399</v>
      </c>
      <c r="X30" s="427" t="s">
        <v>3400</v>
      </c>
      <c r="Y30" s="427" t="s">
        <v>907</v>
      </c>
      <c r="Z30" s="427" t="s">
        <v>172</v>
      </c>
      <c r="AA30" s="583">
        <v>44430</v>
      </c>
      <c r="AB30" s="410" t="s">
        <v>313</v>
      </c>
      <c r="AC30" s="587"/>
      <c r="AD30" s="410" t="s">
        <v>3401</v>
      </c>
      <c r="AE30" s="463" t="s">
        <v>3402</v>
      </c>
      <c r="AF30" s="584">
        <f t="shared" si="2"/>
        <v>21</v>
      </c>
      <c r="AG30" s="587"/>
      <c r="AH30" s="587"/>
      <c r="AI30" s="587"/>
      <c r="AJ30" s="587"/>
    </row>
    <row r="31" spans="1:36" s="597" customFormat="1" ht="188.5">
      <c r="A31" s="580">
        <v>7023</v>
      </c>
      <c r="B31" s="912" t="s">
        <v>174</v>
      </c>
      <c r="C31" s="913" t="s">
        <v>3254</v>
      </c>
      <c r="D31" s="913" t="s">
        <v>8345</v>
      </c>
      <c r="E31" s="914" t="s">
        <v>164</v>
      </c>
      <c r="F31" s="913" t="s">
        <v>8346</v>
      </c>
      <c r="G31" s="913" t="s">
        <v>8347</v>
      </c>
      <c r="H31" s="913" t="s">
        <v>8348</v>
      </c>
      <c r="I31" s="935" t="s">
        <v>8349</v>
      </c>
      <c r="J31" s="913" t="s">
        <v>8350</v>
      </c>
      <c r="K31" s="913" t="s">
        <v>8351</v>
      </c>
      <c r="L31" s="914" t="s">
        <v>529</v>
      </c>
      <c r="M31" s="914" t="s">
        <v>5</v>
      </c>
      <c r="N31" s="914">
        <v>55369</v>
      </c>
      <c r="O31" s="915" t="s">
        <v>8352</v>
      </c>
      <c r="P31" s="916">
        <v>45.0670572344156</v>
      </c>
      <c r="Q31" s="916">
        <v>-93.441451403856405</v>
      </c>
      <c r="R31" s="917">
        <v>200</v>
      </c>
      <c r="S31" s="918"/>
      <c r="T31" s="919"/>
      <c r="U31" s="936" t="s">
        <v>8353</v>
      </c>
      <c r="V31" s="935" t="s">
        <v>8354</v>
      </c>
      <c r="W31" s="913" t="s">
        <v>8355</v>
      </c>
      <c r="X31" s="914" t="s">
        <v>2535</v>
      </c>
      <c r="Y31" s="914" t="s">
        <v>907</v>
      </c>
      <c r="Z31" s="914" t="s">
        <v>172</v>
      </c>
      <c r="AA31" s="920">
        <v>45584</v>
      </c>
      <c r="AB31" s="913" t="s">
        <v>8356</v>
      </c>
      <c r="AC31" s="913" t="s">
        <v>8357</v>
      </c>
      <c r="AD31" s="913" t="s">
        <v>8983</v>
      </c>
      <c r="AE31" s="913"/>
      <c r="AF31" s="914">
        <f t="shared" si="2"/>
        <v>27</v>
      </c>
      <c r="AG31" s="921"/>
      <c r="AH31" s="937"/>
      <c r="AI31" s="921" t="s">
        <v>8352</v>
      </c>
      <c r="AJ31" s="913" t="s">
        <v>8358</v>
      </c>
    </row>
    <row r="32" spans="1:36" s="597" customFormat="1" ht="120" customHeight="1">
      <c r="A32" s="898">
        <v>7024</v>
      </c>
      <c r="B32" s="427" t="s">
        <v>174</v>
      </c>
      <c r="C32" s="427" t="s">
        <v>3254</v>
      </c>
      <c r="D32" s="410" t="s">
        <v>3410</v>
      </c>
      <c r="E32" s="598" t="s">
        <v>164</v>
      </c>
      <c r="F32" s="410" t="s">
        <v>3410</v>
      </c>
      <c r="G32" s="410" t="s">
        <v>3280</v>
      </c>
      <c r="H32" s="587" t="s">
        <v>3411</v>
      </c>
      <c r="I32" s="599" t="s">
        <v>3412</v>
      </c>
      <c r="J32" s="599" t="s">
        <v>3413</v>
      </c>
      <c r="K32" s="599" t="s">
        <v>3414</v>
      </c>
      <c r="L32" s="591" t="s">
        <v>170</v>
      </c>
      <c r="M32" s="591" t="s">
        <v>5</v>
      </c>
      <c r="N32" s="591">
        <v>92618</v>
      </c>
      <c r="O32" s="591" t="s">
        <v>3415</v>
      </c>
      <c r="P32" s="587">
        <v>33.649189999999997</v>
      </c>
      <c r="Q32" s="587">
        <v>-117.71199</v>
      </c>
      <c r="R32" s="576">
        <v>15</v>
      </c>
      <c r="S32" s="464"/>
      <c r="T32" s="587"/>
      <c r="U32" s="587" t="s">
        <v>3410</v>
      </c>
      <c r="V32" s="351" t="s">
        <v>3412</v>
      </c>
      <c r="W32" s="587" t="s">
        <v>3416</v>
      </c>
      <c r="X32" s="591"/>
      <c r="Y32" s="591" t="s">
        <v>3417</v>
      </c>
      <c r="Z32" s="427" t="s">
        <v>172</v>
      </c>
      <c r="AA32" s="583">
        <v>44774</v>
      </c>
      <c r="AB32" s="410" t="s">
        <v>3418</v>
      </c>
      <c r="AC32" s="587"/>
      <c r="AD32" s="410" t="s">
        <v>3419</v>
      </c>
      <c r="AE32" s="410" t="s">
        <v>3420</v>
      </c>
      <c r="AF32" s="584">
        <f t="shared" si="2"/>
        <v>27</v>
      </c>
      <c r="AG32" s="587"/>
      <c r="AH32" s="587"/>
      <c r="AI32" s="587"/>
      <c r="AJ32" s="587"/>
    </row>
    <row r="33" spans="1:36" s="597" customFormat="1" ht="87">
      <c r="A33" s="580">
        <v>7025</v>
      </c>
      <c r="B33" s="427" t="s">
        <v>174</v>
      </c>
      <c r="C33" s="427" t="s">
        <v>3254</v>
      </c>
      <c r="D33" s="410" t="s">
        <v>3421</v>
      </c>
      <c r="E33" s="427" t="s">
        <v>164</v>
      </c>
      <c r="F33" s="410" t="s">
        <v>3422</v>
      </c>
      <c r="G33" s="410" t="s">
        <v>3280</v>
      </c>
      <c r="H33" s="410" t="s">
        <v>3423</v>
      </c>
      <c r="I33" s="410" t="s">
        <v>3424</v>
      </c>
      <c r="J33" s="410" t="s">
        <v>3425</v>
      </c>
      <c r="K33" s="410" t="s">
        <v>2061</v>
      </c>
      <c r="L33" s="427" t="s">
        <v>436</v>
      </c>
      <c r="M33" s="427" t="s">
        <v>5</v>
      </c>
      <c r="N33" s="427">
        <v>48326</v>
      </c>
      <c r="O33" s="427" t="s">
        <v>3426</v>
      </c>
      <c r="P33" s="582">
        <v>42.670516184275698</v>
      </c>
      <c r="Q33" s="582">
        <v>-83.242494459470393</v>
      </c>
      <c r="R33" s="580">
        <v>11</v>
      </c>
      <c r="S33" s="460"/>
      <c r="T33" s="410"/>
      <c r="U33" s="410" t="s">
        <v>3427</v>
      </c>
      <c r="V33" s="410" t="s">
        <v>3424</v>
      </c>
      <c r="W33" s="410" t="s">
        <v>3428</v>
      </c>
      <c r="X33" s="427" t="s">
        <v>436</v>
      </c>
      <c r="Y33" s="427" t="s">
        <v>5</v>
      </c>
      <c r="Z33" s="427" t="s">
        <v>172</v>
      </c>
      <c r="AA33" s="583">
        <v>44766</v>
      </c>
      <c r="AB33" s="410" t="s">
        <v>3429</v>
      </c>
      <c r="AC33" s="410" t="s">
        <v>3431</v>
      </c>
      <c r="AD33" s="410" t="s">
        <v>3430</v>
      </c>
      <c r="AE33" s="463" t="s">
        <v>3432</v>
      </c>
      <c r="AF33" s="584">
        <f t="shared" si="2"/>
        <v>27</v>
      </c>
      <c r="AG33" s="587"/>
      <c r="AH33" s="587"/>
      <c r="AI33" s="587"/>
      <c r="AJ33" s="587"/>
    </row>
    <row r="34" spans="1:36" s="597" customFormat="1" ht="81" customHeight="1">
      <c r="A34" s="898">
        <v>7026</v>
      </c>
      <c r="B34" s="427" t="s">
        <v>174</v>
      </c>
      <c r="C34" s="427" t="s">
        <v>3254</v>
      </c>
      <c r="D34" s="410" t="s">
        <v>3433</v>
      </c>
      <c r="E34" s="427" t="s">
        <v>164</v>
      </c>
      <c r="F34" s="410" t="s">
        <v>3434</v>
      </c>
      <c r="G34" s="410" t="s">
        <v>3255</v>
      </c>
      <c r="H34" s="410" t="s">
        <v>3435</v>
      </c>
      <c r="I34" s="410" t="s">
        <v>3436</v>
      </c>
      <c r="J34" s="410" t="s">
        <v>3437</v>
      </c>
      <c r="K34" s="410" t="s">
        <v>3438</v>
      </c>
      <c r="L34" s="427" t="s">
        <v>3439</v>
      </c>
      <c r="M34" s="427" t="s">
        <v>5</v>
      </c>
      <c r="N34" s="427">
        <v>13069</v>
      </c>
      <c r="O34" s="427" t="s">
        <v>3440</v>
      </c>
      <c r="P34" s="582">
        <v>43.327447677849598</v>
      </c>
      <c r="Q34" s="582">
        <v>-76.418482088319607</v>
      </c>
      <c r="R34" s="459">
        <v>100</v>
      </c>
      <c r="S34" s="460"/>
      <c r="T34" s="410"/>
      <c r="U34" s="410" t="s">
        <v>3433</v>
      </c>
      <c r="V34" s="410" t="s">
        <v>3436</v>
      </c>
      <c r="W34" s="410" t="s">
        <v>3441</v>
      </c>
      <c r="X34" s="427" t="s">
        <v>2352</v>
      </c>
      <c r="Y34" s="427" t="s">
        <v>5</v>
      </c>
      <c r="Z34" s="427" t="s">
        <v>172</v>
      </c>
      <c r="AA34" s="583">
        <v>44930</v>
      </c>
      <c r="AB34" s="410" t="s">
        <v>313</v>
      </c>
      <c r="AC34" s="410"/>
      <c r="AD34" s="352" t="s">
        <v>3442</v>
      </c>
      <c r="AE34" s="462" t="s">
        <v>313</v>
      </c>
      <c r="AF34" s="584">
        <f t="shared" si="2"/>
        <v>24</v>
      </c>
      <c r="AG34" s="587" t="s">
        <v>3443</v>
      </c>
      <c r="AH34" s="600" t="s">
        <v>3445</v>
      </c>
      <c r="AI34" s="587" t="s">
        <v>3444</v>
      </c>
      <c r="AJ34" s="587"/>
    </row>
    <row r="35" spans="1:36" s="597" customFormat="1" ht="129.75" customHeight="1">
      <c r="A35" s="580">
        <v>7027</v>
      </c>
      <c r="B35" s="427" t="s">
        <v>174</v>
      </c>
      <c r="C35" s="427" t="s">
        <v>3254</v>
      </c>
      <c r="D35" s="410" t="s">
        <v>3446</v>
      </c>
      <c r="E35" s="427" t="s">
        <v>176</v>
      </c>
      <c r="F35" s="410" t="s">
        <v>3446</v>
      </c>
      <c r="G35" s="410" t="s">
        <v>3280</v>
      </c>
      <c r="H35" s="410" t="s">
        <v>3281</v>
      </c>
      <c r="I35" s="410" t="s">
        <v>3448</v>
      </c>
      <c r="J35" s="410" t="s">
        <v>3449</v>
      </c>
      <c r="K35" s="410" t="s">
        <v>3450</v>
      </c>
      <c r="L35" s="591" t="s">
        <v>2352</v>
      </c>
      <c r="M35" s="427" t="s">
        <v>5</v>
      </c>
      <c r="N35" s="591" t="s">
        <v>4213</v>
      </c>
      <c r="O35" s="427" t="s">
        <v>3451</v>
      </c>
      <c r="P35" s="582">
        <v>41.295038160485703</v>
      </c>
      <c r="Q35" s="582">
        <v>-73.079763566280207</v>
      </c>
      <c r="R35" s="576">
        <v>12</v>
      </c>
      <c r="S35" s="464"/>
      <c r="T35" s="587"/>
      <c r="U35" s="587" t="s">
        <v>3452</v>
      </c>
      <c r="V35" s="587" t="s">
        <v>3448</v>
      </c>
      <c r="W35" s="587" t="s">
        <v>3453</v>
      </c>
      <c r="X35" s="591" t="s">
        <v>2601</v>
      </c>
      <c r="Y35" s="591" t="s">
        <v>907</v>
      </c>
      <c r="Z35" s="591" t="s">
        <v>172</v>
      </c>
      <c r="AA35" s="595">
        <v>44435</v>
      </c>
      <c r="AB35" s="410" t="s">
        <v>313</v>
      </c>
      <c r="AC35" s="587"/>
      <c r="AD35" s="410" t="s">
        <v>3460</v>
      </c>
      <c r="AE35" s="463" t="s">
        <v>3456</v>
      </c>
      <c r="AF35" s="584">
        <f t="shared" si="2"/>
        <v>26</v>
      </c>
      <c r="AG35" s="587"/>
      <c r="AH35" s="587"/>
      <c r="AI35" s="587"/>
      <c r="AJ35" s="587"/>
    </row>
    <row r="36" spans="1:36" s="597" customFormat="1" ht="123" customHeight="1">
      <c r="A36" s="898">
        <v>7028</v>
      </c>
      <c r="B36" s="427" t="s">
        <v>174</v>
      </c>
      <c r="C36" s="427" t="s">
        <v>3254</v>
      </c>
      <c r="D36" s="410" t="s">
        <v>3446</v>
      </c>
      <c r="E36" s="427" t="s">
        <v>176</v>
      </c>
      <c r="F36" s="410" t="s">
        <v>3446</v>
      </c>
      <c r="G36" s="410" t="s">
        <v>3255</v>
      </c>
      <c r="H36" s="410" t="s">
        <v>3447</v>
      </c>
      <c r="I36" s="410" t="s">
        <v>3448</v>
      </c>
      <c r="J36" s="410" t="s">
        <v>3449</v>
      </c>
      <c r="K36" s="410" t="s">
        <v>3450</v>
      </c>
      <c r="L36" s="591" t="s">
        <v>2352</v>
      </c>
      <c r="M36" s="427" t="s">
        <v>5</v>
      </c>
      <c r="N36" s="591" t="s">
        <v>4213</v>
      </c>
      <c r="O36" s="427" t="s">
        <v>3451</v>
      </c>
      <c r="P36" s="582">
        <v>41.295038160485703</v>
      </c>
      <c r="Q36" s="582">
        <v>-73.079763566280207</v>
      </c>
      <c r="R36" s="576">
        <v>12</v>
      </c>
      <c r="S36" s="464"/>
      <c r="T36" s="587"/>
      <c r="U36" s="587" t="s">
        <v>3452</v>
      </c>
      <c r="V36" s="587" t="s">
        <v>3448</v>
      </c>
      <c r="W36" s="587" t="s">
        <v>3453</v>
      </c>
      <c r="X36" s="591" t="s">
        <v>2601</v>
      </c>
      <c r="Y36" s="591" t="s">
        <v>907</v>
      </c>
      <c r="Z36" s="591" t="s">
        <v>172</v>
      </c>
      <c r="AA36" s="595">
        <v>44773</v>
      </c>
      <c r="AB36" s="410" t="s">
        <v>3454</v>
      </c>
      <c r="AC36" s="587"/>
      <c r="AD36" s="410" t="s">
        <v>3455</v>
      </c>
      <c r="AE36" s="463" t="s">
        <v>3456</v>
      </c>
      <c r="AF36" s="584">
        <f t="shared" si="2"/>
        <v>26</v>
      </c>
      <c r="AG36" s="587"/>
      <c r="AH36" s="587"/>
      <c r="AI36" s="587"/>
      <c r="AJ36" s="587"/>
    </row>
    <row r="37" spans="1:36" s="597" customFormat="1" ht="203.25" customHeight="1">
      <c r="A37" s="580">
        <v>7029</v>
      </c>
      <c r="B37" s="427" t="s">
        <v>174</v>
      </c>
      <c r="C37" s="427" t="s">
        <v>3254</v>
      </c>
      <c r="D37" s="410" t="s">
        <v>3446</v>
      </c>
      <c r="E37" s="427" t="s">
        <v>176</v>
      </c>
      <c r="F37" s="410" t="s">
        <v>3446</v>
      </c>
      <c r="G37" s="410" t="s">
        <v>3255</v>
      </c>
      <c r="H37" s="410" t="s">
        <v>3457</v>
      </c>
      <c r="I37" s="410" t="s">
        <v>3448</v>
      </c>
      <c r="J37" s="410" t="s">
        <v>3449</v>
      </c>
      <c r="K37" s="410" t="s">
        <v>3450</v>
      </c>
      <c r="L37" s="591" t="s">
        <v>2352</v>
      </c>
      <c r="M37" s="427" t="s">
        <v>5</v>
      </c>
      <c r="N37" s="591" t="s">
        <v>4213</v>
      </c>
      <c r="O37" s="427" t="s">
        <v>3451</v>
      </c>
      <c r="P37" s="582">
        <v>41.295038160485703</v>
      </c>
      <c r="Q37" s="582">
        <v>-73.079763566280207</v>
      </c>
      <c r="R37" s="576">
        <v>12</v>
      </c>
      <c r="S37" s="464"/>
      <c r="T37" s="587"/>
      <c r="U37" s="587" t="s">
        <v>3452</v>
      </c>
      <c r="V37" s="587" t="s">
        <v>3448</v>
      </c>
      <c r="W37" s="587" t="s">
        <v>3453</v>
      </c>
      <c r="X37" s="591" t="s">
        <v>2601</v>
      </c>
      <c r="Y37" s="591" t="s">
        <v>907</v>
      </c>
      <c r="Z37" s="591" t="s">
        <v>172</v>
      </c>
      <c r="AA37" s="595">
        <v>44773</v>
      </c>
      <c r="AB37" s="410" t="s">
        <v>3454</v>
      </c>
      <c r="AC37" s="587"/>
      <c r="AD37" s="410" t="s">
        <v>3455</v>
      </c>
      <c r="AE37" s="463" t="s">
        <v>3456</v>
      </c>
      <c r="AF37" s="584">
        <f t="shared" si="2"/>
        <v>26</v>
      </c>
      <c r="AG37" s="587"/>
      <c r="AH37" s="587"/>
      <c r="AI37" s="587"/>
      <c r="AJ37" s="587"/>
    </row>
    <row r="38" spans="1:36" s="597" customFormat="1" ht="114" customHeight="1">
      <c r="A38" s="898">
        <v>7030</v>
      </c>
      <c r="B38" s="427" t="s">
        <v>174</v>
      </c>
      <c r="C38" s="427" t="s">
        <v>3254</v>
      </c>
      <c r="D38" s="410" t="s">
        <v>3446</v>
      </c>
      <c r="E38" s="427" t="s">
        <v>176</v>
      </c>
      <c r="F38" s="410" t="s">
        <v>3446</v>
      </c>
      <c r="G38" s="410" t="s">
        <v>3255</v>
      </c>
      <c r="H38" s="410" t="s">
        <v>3458</v>
      </c>
      <c r="I38" s="410" t="s">
        <v>3448</v>
      </c>
      <c r="J38" s="410" t="s">
        <v>3449</v>
      </c>
      <c r="K38" s="410" t="s">
        <v>3450</v>
      </c>
      <c r="L38" s="591" t="s">
        <v>2352</v>
      </c>
      <c r="M38" s="427" t="s">
        <v>5</v>
      </c>
      <c r="N38" s="591" t="s">
        <v>4213</v>
      </c>
      <c r="O38" s="427" t="s">
        <v>3451</v>
      </c>
      <c r="P38" s="582">
        <v>41.295038160485703</v>
      </c>
      <c r="Q38" s="582">
        <v>-73.079763566280207</v>
      </c>
      <c r="R38" s="576">
        <v>12</v>
      </c>
      <c r="S38" s="464"/>
      <c r="T38" s="587"/>
      <c r="U38" s="587" t="s">
        <v>3452</v>
      </c>
      <c r="V38" s="587" t="s">
        <v>3448</v>
      </c>
      <c r="W38" s="587" t="s">
        <v>3453</v>
      </c>
      <c r="X38" s="591" t="s">
        <v>2601</v>
      </c>
      <c r="Y38" s="591" t="s">
        <v>907</v>
      </c>
      <c r="Z38" s="591" t="s">
        <v>172</v>
      </c>
      <c r="AA38" s="595">
        <v>44773</v>
      </c>
      <c r="AB38" s="410" t="s">
        <v>3454</v>
      </c>
      <c r="AC38" s="587"/>
      <c r="AD38" s="410" t="s">
        <v>3455</v>
      </c>
      <c r="AE38" s="463" t="s">
        <v>3456</v>
      </c>
      <c r="AF38" s="584">
        <f t="shared" si="2"/>
        <v>26</v>
      </c>
      <c r="AG38" s="587"/>
      <c r="AH38" s="587"/>
      <c r="AI38" s="587"/>
      <c r="AJ38" s="587"/>
    </row>
    <row r="39" spans="1:36" s="597" customFormat="1" ht="72.5">
      <c r="A39" s="580">
        <v>7031</v>
      </c>
      <c r="B39" s="427" t="s">
        <v>174</v>
      </c>
      <c r="C39" s="427" t="s">
        <v>3254</v>
      </c>
      <c r="D39" s="410" t="s">
        <v>3446</v>
      </c>
      <c r="E39" s="427" t="s">
        <v>176</v>
      </c>
      <c r="F39" s="410" t="s">
        <v>3446</v>
      </c>
      <c r="G39" s="410" t="s">
        <v>3255</v>
      </c>
      <c r="H39" s="410" t="s">
        <v>3459</v>
      </c>
      <c r="I39" s="410" t="s">
        <v>3448</v>
      </c>
      <c r="J39" s="410" t="s">
        <v>3449</v>
      </c>
      <c r="K39" s="410" t="s">
        <v>3450</v>
      </c>
      <c r="L39" s="591" t="s">
        <v>2352</v>
      </c>
      <c r="M39" s="427" t="s">
        <v>5</v>
      </c>
      <c r="N39" s="591" t="s">
        <v>4213</v>
      </c>
      <c r="O39" s="427" t="s">
        <v>3451</v>
      </c>
      <c r="P39" s="582">
        <v>41.295038160485703</v>
      </c>
      <c r="Q39" s="582">
        <v>-73.079763566280207</v>
      </c>
      <c r="R39" s="576">
        <v>12</v>
      </c>
      <c r="S39" s="464"/>
      <c r="T39" s="587"/>
      <c r="U39" s="587" t="s">
        <v>3452</v>
      </c>
      <c r="V39" s="587" t="s">
        <v>3448</v>
      </c>
      <c r="W39" s="587" t="s">
        <v>3453</v>
      </c>
      <c r="X39" s="591" t="s">
        <v>2601</v>
      </c>
      <c r="Y39" s="591" t="s">
        <v>907</v>
      </c>
      <c r="Z39" s="591" t="s">
        <v>172</v>
      </c>
      <c r="AA39" s="595">
        <v>44773</v>
      </c>
      <c r="AB39" s="410" t="s">
        <v>3454</v>
      </c>
      <c r="AC39" s="587"/>
      <c r="AD39" s="410" t="s">
        <v>3460</v>
      </c>
      <c r="AE39" s="463" t="s">
        <v>3456</v>
      </c>
      <c r="AF39" s="584">
        <f t="shared" si="2"/>
        <v>26</v>
      </c>
      <c r="AG39" s="587"/>
      <c r="AH39" s="587"/>
      <c r="AI39" s="587"/>
      <c r="AJ39" s="587"/>
    </row>
    <row r="40" spans="1:36" s="597" customFormat="1" ht="72.5">
      <c r="A40" s="898">
        <v>7032</v>
      </c>
      <c r="B40" s="427" t="s">
        <v>174</v>
      </c>
      <c r="C40" s="427" t="s">
        <v>3254</v>
      </c>
      <c r="D40" s="410" t="s">
        <v>3446</v>
      </c>
      <c r="E40" s="427" t="s">
        <v>176</v>
      </c>
      <c r="F40" s="410" t="s">
        <v>3446</v>
      </c>
      <c r="G40" s="410" t="s">
        <v>3255</v>
      </c>
      <c r="H40" s="410" t="s">
        <v>3461</v>
      </c>
      <c r="I40" s="410" t="s">
        <v>3448</v>
      </c>
      <c r="J40" s="410" t="s">
        <v>3449</v>
      </c>
      <c r="K40" s="410" t="s">
        <v>3450</v>
      </c>
      <c r="L40" s="591" t="s">
        <v>2352</v>
      </c>
      <c r="M40" s="427" t="s">
        <v>5</v>
      </c>
      <c r="N40" s="591" t="s">
        <v>4213</v>
      </c>
      <c r="O40" s="427" t="s">
        <v>3451</v>
      </c>
      <c r="P40" s="582">
        <v>41.295038160485703</v>
      </c>
      <c r="Q40" s="582">
        <v>-73.079763566280207</v>
      </c>
      <c r="R40" s="576">
        <v>12</v>
      </c>
      <c r="S40" s="464"/>
      <c r="T40" s="587"/>
      <c r="U40" s="587" t="s">
        <v>3452</v>
      </c>
      <c r="V40" s="587" t="s">
        <v>3448</v>
      </c>
      <c r="W40" s="587" t="s">
        <v>3453</v>
      </c>
      <c r="X40" s="591" t="s">
        <v>2601</v>
      </c>
      <c r="Y40" s="591" t="s">
        <v>907</v>
      </c>
      <c r="Z40" s="591" t="s">
        <v>172</v>
      </c>
      <c r="AA40" s="595">
        <v>44773</v>
      </c>
      <c r="AB40" s="410" t="s">
        <v>3454</v>
      </c>
      <c r="AC40" s="587"/>
      <c r="AD40" s="410" t="s">
        <v>3455</v>
      </c>
      <c r="AE40" s="463" t="s">
        <v>3456</v>
      </c>
      <c r="AF40" s="584">
        <f t="shared" si="2"/>
        <v>26</v>
      </c>
      <c r="AG40" s="587"/>
      <c r="AH40" s="587"/>
      <c r="AI40" s="587"/>
      <c r="AJ40" s="587"/>
    </row>
    <row r="41" spans="1:36" s="597" customFormat="1" ht="72.5">
      <c r="A41" s="580">
        <v>7033</v>
      </c>
      <c r="B41" s="427" t="s">
        <v>174</v>
      </c>
      <c r="C41" s="427" t="s">
        <v>3254</v>
      </c>
      <c r="D41" s="410" t="s">
        <v>3446</v>
      </c>
      <c r="E41" s="427" t="s">
        <v>176</v>
      </c>
      <c r="F41" s="410" t="s">
        <v>3446</v>
      </c>
      <c r="G41" s="410" t="s">
        <v>3255</v>
      </c>
      <c r="H41" s="410" t="s">
        <v>3395</v>
      </c>
      <c r="I41" s="410" t="s">
        <v>3448</v>
      </c>
      <c r="J41" s="410" t="s">
        <v>3449</v>
      </c>
      <c r="K41" s="410" t="s">
        <v>3450</v>
      </c>
      <c r="L41" s="591" t="s">
        <v>2352</v>
      </c>
      <c r="M41" s="427" t="s">
        <v>5</v>
      </c>
      <c r="N41" s="591" t="s">
        <v>4213</v>
      </c>
      <c r="O41" s="427" t="s">
        <v>3451</v>
      </c>
      <c r="P41" s="582">
        <v>41.295038160485703</v>
      </c>
      <c r="Q41" s="582">
        <v>-73.079763566280207</v>
      </c>
      <c r="R41" s="576">
        <v>12</v>
      </c>
      <c r="S41" s="464"/>
      <c r="T41" s="587"/>
      <c r="U41" s="587" t="s">
        <v>3452</v>
      </c>
      <c r="V41" s="587" t="s">
        <v>3448</v>
      </c>
      <c r="W41" s="587" t="s">
        <v>3453</v>
      </c>
      <c r="X41" s="591" t="s">
        <v>2601</v>
      </c>
      <c r="Y41" s="591" t="s">
        <v>907</v>
      </c>
      <c r="Z41" s="591" t="s">
        <v>172</v>
      </c>
      <c r="AA41" s="595">
        <v>44773</v>
      </c>
      <c r="AB41" s="410" t="s">
        <v>3454</v>
      </c>
      <c r="AC41" s="587"/>
      <c r="AD41" s="410" t="s">
        <v>3460</v>
      </c>
      <c r="AE41" s="463" t="s">
        <v>3456</v>
      </c>
      <c r="AF41" s="584">
        <f t="shared" si="2"/>
        <v>26</v>
      </c>
      <c r="AG41" s="587"/>
      <c r="AH41" s="587"/>
      <c r="AI41" s="587"/>
      <c r="AJ41" s="587"/>
    </row>
    <row r="42" spans="1:36" s="597" customFormat="1" ht="72.5">
      <c r="A42" s="898">
        <v>7034</v>
      </c>
      <c r="B42" s="427" t="s">
        <v>174</v>
      </c>
      <c r="C42" s="427" t="s">
        <v>3254</v>
      </c>
      <c r="D42" s="410" t="s">
        <v>3446</v>
      </c>
      <c r="E42" s="427" t="s">
        <v>176</v>
      </c>
      <c r="F42" s="410" t="s">
        <v>3446</v>
      </c>
      <c r="G42" s="410" t="s">
        <v>3255</v>
      </c>
      <c r="H42" s="410" t="s">
        <v>3462</v>
      </c>
      <c r="I42" s="410" t="s">
        <v>3448</v>
      </c>
      <c r="J42" s="410" t="s">
        <v>3449</v>
      </c>
      <c r="K42" s="410" t="s">
        <v>3450</v>
      </c>
      <c r="L42" s="591" t="s">
        <v>2352</v>
      </c>
      <c r="M42" s="427" t="s">
        <v>5</v>
      </c>
      <c r="N42" s="591" t="s">
        <v>4213</v>
      </c>
      <c r="O42" s="427" t="s">
        <v>3451</v>
      </c>
      <c r="P42" s="582">
        <v>41.295038160485703</v>
      </c>
      <c r="Q42" s="582">
        <v>-73.079763566280207</v>
      </c>
      <c r="R42" s="576">
        <v>12</v>
      </c>
      <c r="S42" s="464"/>
      <c r="T42" s="587"/>
      <c r="U42" s="587" t="s">
        <v>3452</v>
      </c>
      <c r="V42" s="587" t="s">
        <v>3448</v>
      </c>
      <c r="W42" s="587" t="s">
        <v>3453</v>
      </c>
      <c r="X42" s="591" t="s">
        <v>2601</v>
      </c>
      <c r="Y42" s="591" t="s">
        <v>907</v>
      </c>
      <c r="Z42" s="591" t="s">
        <v>172</v>
      </c>
      <c r="AA42" s="595">
        <v>44773</v>
      </c>
      <c r="AB42" s="410" t="s">
        <v>3454</v>
      </c>
      <c r="AC42" s="587"/>
      <c r="AD42" s="410" t="s">
        <v>3460</v>
      </c>
      <c r="AE42" s="463" t="s">
        <v>3456</v>
      </c>
      <c r="AF42" s="584">
        <f t="shared" si="2"/>
        <v>26</v>
      </c>
      <c r="AG42" s="587"/>
      <c r="AH42" s="587"/>
      <c r="AI42" s="587"/>
      <c r="AJ42" s="587"/>
    </row>
    <row r="43" spans="1:36" s="597" customFormat="1" ht="194.25" customHeight="1">
      <c r="A43" s="580">
        <v>7035</v>
      </c>
      <c r="B43" s="427" t="s">
        <v>174</v>
      </c>
      <c r="C43" s="410" t="s">
        <v>3254</v>
      </c>
      <c r="D43" s="351" t="s">
        <v>3463</v>
      </c>
      <c r="E43" s="427" t="s">
        <v>176</v>
      </c>
      <c r="F43" s="351" t="s">
        <v>3463</v>
      </c>
      <c r="G43" s="352" t="s">
        <v>3255</v>
      </c>
      <c r="H43" s="352" t="s">
        <v>3464</v>
      </c>
      <c r="I43" s="410" t="s">
        <v>3465</v>
      </c>
      <c r="J43" s="351" t="s">
        <v>3466</v>
      </c>
      <c r="K43" s="351" t="s">
        <v>3467</v>
      </c>
      <c r="L43" s="591" t="s">
        <v>529</v>
      </c>
      <c r="M43" s="591" t="s">
        <v>5</v>
      </c>
      <c r="N43" s="592" t="s">
        <v>7298</v>
      </c>
      <c r="O43" s="351" t="s">
        <v>3468</v>
      </c>
      <c r="P43" s="593">
        <v>44.8342187020342</v>
      </c>
      <c r="Q43" s="593">
        <v>-93.297224415340494</v>
      </c>
      <c r="R43" s="576">
        <v>20</v>
      </c>
      <c r="S43" s="464"/>
      <c r="T43" s="587"/>
      <c r="U43" s="351" t="s">
        <v>3463</v>
      </c>
      <c r="V43" s="410" t="s">
        <v>3469</v>
      </c>
      <c r="W43" s="351" t="s">
        <v>3467</v>
      </c>
      <c r="X43" s="591" t="s">
        <v>529</v>
      </c>
      <c r="Y43" s="591" t="s">
        <v>5</v>
      </c>
      <c r="Z43" s="427" t="s">
        <v>172</v>
      </c>
      <c r="AA43" s="583">
        <v>45412</v>
      </c>
      <c r="AB43" s="410" t="s">
        <v>3470</v>
      </c>
      <c r="AC43" s="587"/>
      <c r="AD43" s="352" t="s">
        <v>3471</v>
      </c>
      <c r="AE43" s="410" t="s">
        <v>3469</v>
      </c>
      <c r="AF43" s="584">
        <f t="shared" si="2"/>
        <v>28</v>
      </c>
      <c r="AG43" s="351" t="s">
        <v>3472</v>
      </c>
      <c r="AH43" s="351" t="s">
        <v>3474</v>
      </c>
      <c r="AI43" s="351" t="s">
        <v>3473</v>
      </c>
      <c r="AJ43" s="587"/>
    </row>
    <row r="44" spans="1:36" s="934" customFormat="1" ht="101.5" customHeight="1">
      <c r="A44" s="898">
        <v>7036</v>
      </c>
      <c r="B44" s="427" t="s">
        <v>174</v>
      </c>
      <c r="C44" s="427" t="s">
        <v>3254</v>
      </c>
      <c r="D44" s="410" t="s">
        <v>3475</v>
      </c>
      <c r="E44" s="427" t="s">
        <v>164</v>
      </c>
      <c r="F44" s="410" t="s">
        <v>3476</v>
      </c>
      <c r="G44" s="410" t="s">
        <v>3255</v>
      </c>
      <c r="H44" s="410" t="s">
        <v>3477</v>
      </c>
      <c r="I44" s="410" t="s">
        <v>3478</v>
      </c>
      <c r="J44" s="410" t="s">
        <v>3479</v>
      </c>
      <c r="K44" s="410" t="s">
        <v>1776</v>
      </c>
      <c r="L44" s="427" t="s">
        <v>188</v>
      </c>
      <c r="M44" s="427" t="s">
        <v>5</v>
      </c>
      <c r="N44" s="427">
        <v>27560</v>
      </c>
      <c r="O44" s="427" t="s">
        <v>3480</v>
      </c>
      <c r="P44" s="582">
        <v>35.8284107707915</v>
      </c>
      <c r="Q44" s="582">
        <v>-78.821617204542093</v>
      </c>
      <c r="R44" s="460"/>
      <c r="S44" s="410"/>
      <c r="T44" s="410"/>
      <c r="U44" s="410" t="s">
        <v>3481</v>
      </c>
      <c r="V44" s="410" t="s">
        <v>3478</v>
      </c>
      <c r="W44" s="410" t="s">
        <v>1776</v>
      </c>
      <c r="X44" s="427" t="s">
        <v>188</v>
      </c>
      <c r="Y44" s="427" t="s">
        <v>5</v>
      </c>
      <c r="Z44" s="427" t="s">
        <v>172</v>
      </c>
      <c r="AA44" s="583">
        <v>44801</v>
      </c>
      <c r="AB44" s="410" t="s">
        <v>3482</v>
      </c>
      <c r="AC44" s="410"/>
      <c r="AD44" s="410" t="s">
        <v>3483</v>
      </c>
      <c r="AE44" s="463" t="s">
        <v>3478</v>
      </c>
      <c r="AF44" s="584">
        <f t="shared" si="2"/>
        <v>16</v>
      </c>
      <c r="AG44" s="587"/>
      <c r="AH44" s="587"/>
      <c r="AI44" s="587"/>
      <c r="AJ44" s="587"/>
    </row>
    <row r="45" spans="1:36" s="597" customFormat="1" ht="165" customHeight="1">
      <c r="A45" s="580">
        <v>7037</v>
      </c>
      <c r="B45" s="427" t="s">
        <v>174</v>
      </c>
      <c r="C45" s="427" t="s">
        <v>3254</v>
      </c>
      <c r="D45" s="410" t="s">
        <v>3484</v>
      </c>
      <c r="E45" s="427" t="s">
        <v>176</v>
      </c>
      <c r="F45" s="410" t="s">
        <v>3485</v>
      </c>
      <c r="G45" s="410" t="s">
        <v>3280</v>
      </c>
      <c r="H45" s="410" t="s">
        <v>3486</v>
      </c>
      <c r="I45" s="410" t="s">
        <v>3487</v>
      </c>
      <c r="J45" s="410" t="s">
        <v>3488</v>
      </c>
      <c r="K45" s="410" t="s">
        <v>3489</v>
      </c>
      <c r="L45" s="427" t="s">
        <v>436</v>
      </c>
      <c r="M45" s="427" t="s">
        <v>5</v>
      </c>
      <c r="N45" s="427">
        <v>48360</v>
      </c>
      <c r="O45" s="427"/>
      <c r="P45" s="582">
        <v>42.727176200754897</v>
      </c>
      <c r="Q45" s="582">
        <v>-83.2437039332615</v>
      </c>
      <c r="R45" s="459">
        <v>20</v>
      </c>
      <c r="S45" s="464"/>
      <c r="T45" s="587"/>
      <c r="U45" s="460" t="s">
        <v>3484</v>
      </c>
      <c r="V45" s="410" t="s">
        <v>3487</v>
      </c>
      <c r="W45" s="410" t="s">
        <v>3490</v>
      </c>
      <c r="X45" s="427" t="s">
        <v>3491</v>
      </c>
      <c r="Y45" s="427" t="s">
        <v>311</v>
      </c>
      <c r="Z45" s="427" t="s">
        <v>172</v>
      </c>
      <c r="AA45" s="583">
        <v>44891</v>
      </c>
      <c r="AB45" s="410" t="s">
        <v>3492</v>
      </c>
      <c r="AC45" s="467" t="s">
        <v>3494</v>
      </c>
      <c r="AD45" s="410" t="s">
        <v>3493</v>
      </c>
      <c r="AE45" s="463" t="s">
        <v>3495</v>
      </c>
      <c r="AF45" s="584">
        <f t="shared" si="2"/>
        <v>22</v>
      </c>
      <c r="AG45" s="587"/>
      <c r="AH45" s="587"/>
      <c r="AI45" s="587"/>
      <c r="AJ45" s="587"/>
    </row>
    <row r="46" spans="1:36" s="597" customFormat="1" ht="72.5">
      <c r="A46" s="898">
        <v>7038</v>
      </c>
      <c r="B46" s="427" t="s">
        <v>174</v>
      </c>
      <c r="C46" s="427" t="s">
        <v>3254</v>
      </c>
      <c r="D46" s="410" t="s">
        <v>3496</v>
      </c>
      <c r="E46" s="427" t="s">
        <v>176</v>
      </c>
      <c r="F46" s="410" t="s">
        <v>3497</v>
      </c>
      <c r="G46" s="410" t="s">
        <v>3255</v>
      </c>
      <c r="H46" s="410" t="s">
        <v>3375</v>
      </c>
      <c r="I46" s="410" t="s">
        <v>3498</v>
      </c>
      <c r="J46" s="410" t="s">
        <v>3499</v>
      </c>
      <c r="K46" s="410" t="s">
        <v>3500</v>
      </c>
      <c r="L46" s="591" t="s">
        <v>987</v>
      </c>
      <c r="M46" s="427" t="s">
        <v>5</v>
      </c>
      <c r="N46" s="591">
        <v>54156</v>
      </c>
      <c r="O46" s="427" t="s">
        <v>3501</v>
      </c>
      <c r="P46" s="582">
        <v>44.422480746442197</v>
      </c>
      <c r="Q46" s="582">
        <v>-88.060159185485503</v>
      </c>
      <c r="R46" s="576">
        <v>230</v>
      </c>
      <c r="S46" s="464"/>
      <c r="T46" s="587"/>
      <c r="U46" s="587" t="s">
        <v>3497</v>
      </c>
      <c r="V46" s="410" t="s">
        <v>3498</v>
      </c>
      <c r="W46" s="587" t="s">
        <v>3500</v>
      </c>
      <c r="X46" s="591" t="s">
        <v>987</v>
      </c>
      <c r="Y46" s="591" t="s">
        <v>5</v>
      </c>
      <c r="Z46" s="591" t="s">
        <v>172</v>
      </c>
      <c r="AA46" s="595">
        <v>44778</v>
      </c>
      <c r="AB46" s="410" t="s">
        <v>3502</v>
      </c>
      <c r="AC46" s="410" t="s">
        <v>3504</v>
      </c>
      <c r="AD46" s="410" t="s">
        <v>3503</v>
      </c>
      <c r="AE46" s="463" t="s">
        <v>3498</v>
      </c>
      <c r="AF46" s="584">
        <f t="shared" si="2"/>
        <v>20</v>
      </c>
      <c r="AG46" s="587"/>
      <c r="AH46" s="587"/>
      <c r="AI46" s="587"/>
      <c r="AJ46" s="587"/>
    </row>
    <row r="47" spans="1:36" s="597" customFormat="1" ht="72.5">
      <c r="A47" s="580">
        <v>7039</v>
      </c>
      <c r="B47" s="427" t="s">
        <v>174</v>
      </c>
      <c r="C47" s="427" t="s">
        <v>3254</v>
      </c>
      <c r="D47" s="410" t="s">
        <v>3496</v>
      </c>
      <c r="E47" s="427" t="s">
        <v>176</v>
      </c>
      <c r="F47" s="410" t="s">
        <v>3497</v>
      </c>
      <c r="G47" s="410" t="s">
        <v>3255</v>
      </c>
      <c r="H47" s="410" t="s">
        <v>3505</v>
      </c>
      <c r="I47" s="410" t="s">
        <v>3498</v>
      </c>
      <c r="J47" s="410" t="s">
        <v>3499</v>
      </c>
      <c r="K47" s="410" t="s">
        <v>3500</v>
      </c>
      <c r="L47" s="591" t="s">
        <v>987</v>
      </c>
      <c r="M47" s="427" t="s">
        <v>5</v>
      </c>
      <c r="N47" s="591">
        <v>54156</v>
      </c>
      <c r="O47" s="427" t="s">
        <v>3501</v>
      </c>
      <c r="P47" s="582">
        <v>44.422480746442197</v>
      </c>
      <c r="Q47" s="582">
        <v>-88.060159185485503</v>
      </c>
      <c r="R47" s="576">
        <v>230</v>
      </c>
      <c r="S47" s="464"/>
      <c r="T47" s="587"/>
      <c r="U47" s="587" t="s">
        <v>3497</v>
      </c>
      <c r="V47" s="410" t="s">
        <v>3498</v>
      </c>
      <c r="W47" s="587" t="s">
        <v>3500</v>
      </c>
      <c r="X47" s="591" t="s">
        <v>987</v>
      </c>
      <c r="Y47" s="591" t="s">
        <v>5</v>
      </c>
      <c r="Z47" s="591" t="s">
        <v>172</v>
      </c>
      <c r="AA47" s="595">
        <v>44778</v>
      </c>
      <c r="AB47" s="410" t="s">
        <v>3502</v>
      </c>
      <c r="AC47" s="410" t="s">
        <v>3506</v>
      </c>
      <c r="AD47" s="410" t="s">
        <v>3503</v>
      </c>
      <c r="AE47" s="463" t="s">
        <v>3498</v>
      </c>
      <c r="AF47" s="584">
        <f t="shared" si="2"/>
        <v>20</v>
      </c>
      <c r="AG47" s="587"/>
      <c r="AH47" s="587"/>
      <c r="AI47" s="587"/>
      <c r="AJ47" s="587"/>
    </row>
    <row r="48" spans="1:36" s="597" customFormat="1" ht="87">
      <c r="A48" s="898">
        <v>7040</v>
      </c>
      <c r="B48" s="427" t="s">
        <v>174</v>
      </c>
      <c r="C48" s="427" t="s">
        <v>3254</v>
      </c>
      <c r="D48" s="410" t="s">
        <v>3507</v>
      </c>
      <c r="E48" s="427" t="s">
        <v>176</v>
      </c>
      <c r="F48" s="410" t="s">
        <v>3508</v>
      </c>
      <c r="G48" s="410" t="s">
        <v>3509</v>
      </c>
      <c r="H48" s="410" t="s">
        <v>3510</v>
      </c>
      <c r="I48" s="410" t="s">
        <v>1668</v>
      </c>
      <c r="J48" s="410" t="s">
        <v>3511</v>
      </c>
      <c r="K48" s="410" t="s">
        <v>1670</v>
      </c>
      <c r="L48" s="427" t="s">
        <v>487</v>
      </c>
      <c r="M48" s="427" t="s">
        <v>5</v>
      </c>
      <c r="N48" s="427">
        <v>64801</v>
      </c>
      <c r="O48" s="427" t="s">
        <v>1678</v>
      </c>
      <c r="P48" s="582">
        <v>37.094725920602201</v>
      </c>
      <c r="Q48" s="582">
        <v>-94.528379527252596</v>
      </c>
      <c r="R48" s="459">
        <v>750</v>
      </c>
      <c r="S48" s="464"/>
      <c r="T48" s="587"/>
      <c r="U48" s="464" t="s">
        <v>3508</v>
      </c>
      <c r="V48" s="587" t="s">
        <v>1668</v>
      </c>
      <c r="W48" s="410" t="s">
        <v>491</v>
      </c>
      <c r="X48" s="427" t="s">
        <v>487</v>
      </c>
      <c r="Y48" s="427" t="s">
        <v>5</v>
      </c>
      <c r="Z48" s="427" t="s">
        <v>172</v>
      </c>
      <c r="AA48" s="583">
        <v>44778</v>
      </c>
      <c r="AB48" s="410" t="s">
        <v>3512</v>
      </c>
      <c r="AC48" s="410" t="s">
        <v>3513</v>
      </c>
      <c r="AD48" s="410" t="s">
        <v>1674</v>
      </c>
      <c r="AE48" s="463" t="s">
        <v>1668</v>
      </c>
      <c r="AF48" s="584">
        <f t="shared" si="2"/>
        <v>23</v>
      </c>
      <c r="AG48" s="587"/>
      <c r="AH48" s="587"/>
      <c r="AI48" s="587"/>
      <c r="AJ48" s="587"/>
    </row>
    <row r="49" spans="1:36" s="597" customFormat="1" ht="159.5">
      <c r="A49" s="580">
        <v>7041</v>
      </c>
      <c r="B49" s="427" t="s">
        <v>174</v>
      </c>
      <c r="C49" s="427" t="s">
        <v>3254</v>
      </c>
      <c r="D49" s="410" t="s">
        <v>3514</v>
      </c>
      <c r="E49" s="427" t="s">
        <v>164</v>
      </c>
      <c r="F49" s="410" t="s">
        <v>3515</v>
      </c>
      <c r="G49" s="410" t="s">
        <v>3255</v>
      </c>
      <c r="H49" s="410" t="s">
        <v>3395</v>
      </c>
      <c r="I49" s="410" t="s">
        <v>3516</v>
      </c>
      <c r="J49" s="410" t="s">
        <v>3517</v>
      </c>
      <c r="K49" s="410" t="s">
        <v>3518</v>
      </c>
      <c r="L49" s="427" t="s">
        <v>3405</v>
      </c>
      <c r="M49" s="427" t="s">
        <v>5</v>
      </c>
      <c r="N49" s="427">
        <v>97124</v>
      </c>
      <c r="O49" s="427" t="s">
        <v>3519</v>
      </c>
      <c r="P49" s="582">
        <v>45.565044314154903</v>
      </c>
      <c r="Q49" s="582">
        <v>-122.91031800245599</v>
      </c>
      <c r="R49" s="459">
        <v>250</v>
      </c>
      <c r="S49" s="464"/>
      <c r="T49" s="587"/>
      <c r="U49" s="464" t="s">
        <v>3520</v>
      </c>
      <c r="V49" s="410" t="s">
        <v>3521</v>
      </c>
      <c r="W49" s="410" t="s">
        <v>3522</v>
      </c>
      <c r="X49" s="427" t="s">
        <v>2512</v>
      </c>
      <c r="Y49" s="427" t="s">
        <v>2514</v>
      </c>
      <c r="Z49" s="427" t="s">
        <v>172</v>
      </c>
      <c r="AA49" s="583">
        <v>44766</v>
      </c>
      <c r="AB49" s="410" t="s">
        <v>3523</v>
      </c>
      <c r="AC49" s="410" t="s">
        <v>3525</v>
      </c>
      <c r="AD49" s="601" t="s">
        <v>3524</v>
      </c>
      <c r="AE49" s="463" t="s">
        <v>3516</v>
      </c>
      <c r="AF49" s="584">
        <f t="shared" si="2"/>
        <v>17</v>
      </c>
      <c r="AG49" s="587"/>
      <c r="AH49" s="587"/>
      <c r="AI49" s="587"/>
      <c r="AJ49" s="587"/>
    </row>
    <row r="50" spans="1:36" s="597" customFormat="1" ht="319">
      <c r="A50" s="898">
        <v>7042</v>
      </c>
      <c r="B50" s="427" t="s">
        <v>174</v>
      </c>
      <c r="C50" s="410" t="s">
        <v>3254</v>
      </c>
      <c r="D50" s="410" t="s">
        <v>3526</v>
      </c>
      <c r="E50" s="410" t="s">
        <v>164</v>
      </c>
      <c r="F50" s="410" t="s">
        <v>3527</v>
      </c>
      <c r="G50" s="410" t="s">
        <v>3255</v>
      </c>
      <c r="H50" s="410" t="s">
        <v>3528</v>
      </c>
      <c r="I50" s="410" t="s">
        <v>3529</v>
      </c>
      <c r="J50" s="410" t="s">
        <v>3530</v>
      </c>
      <c r="K50" s="410" t="s">
        <v>3531</v>
      </c>
      <c r="L50" s="587" t="s">
        <v>3405</v>
      </c>
      <c r="M50" s="410" t="s">
        <v>5</v>
      </c>
      <c r="N50" s="587">
        <v>97355</v>
      </c>
      <c r="O50" s="582" t="s">
        <v>3532</v>
      </c>
      <c r="P50" s="582">
        <v>44.549052367809303</v>
      </c>
      <c r="Q50" s="582">
        <v>-122.91976220768601</v>
      </c>
      <c r="R50" s="576">
        <v>170</v>
      </c>
      <c r="S50" s="602"/>
      <c r="T50" s="587"/>
      <c r="U50" s="587" t="s">
        <v>3526</v>
      </c>
      <c r="V50" s="587" t="s">
        <v>3533</v>
      </c>
      <c r="W50" s="587" t="s">
        <v>3531</v>
      </c>
      <c r="X50" s="587" t="s">
        <v>3405</v>
      </c>
      <c r="Y50" s="587" t="s">
        <v>5</v>
      </c>
      <c r="Z50" s="591" t="s">
        <v>172</v>
      </c>
      <c r="AA50" s="603">
        <v>45095</v>
      </c>
      <c r="AB50" s="410" t="s">
        <v>3534</v>
      </c>
      <c r="AC50" s="587" t="s">
        <v>3536</v>
      </c>
      <c r="AD50" s="410" t="s">
        <v>3535</v>
      </c>
      <c r="AE50" s="463" t="s">
        <v>3537</v>
      </c>
      <c r="AF50" s="584">
        <f t="shared" si="2"/>
        <v>24</v>
      </c>
      <c r="AG50" s="587"/>
      <c r="AH50" s="587"/>
      <c r="AI50" s="587"/>
      <c r="AJ50" s="587"/>
    </row>
    <row r="51" spans="1:36" s="597" customFormat="1" ht="101.5" customHeight="1">
      <c r="A51" s="580">
        <v>7043</v>
      </c>
      <c r="B51" s="914" t="s">
        <v>174</v>
      </c>
      <c r="C51" s="913" t="s">
        <v>3254</v>
      </c>
      <c r="D51" s="913" t="s">
        <v>8608</v>
      </c>
      <c r="E51" s="914" t="s">
        <v>164</v>
      </c>
      <c r="F51" s="913" t="s">
        <v>8608</v>
      </c>
      <c r="G51" s="913" t="s">
        <v>3255</v>
      </c>
      <c r="H51" s="913" t="s">
        <v>3586</v>
      </c>
      <c r="I51" s="935" t="s">
        <v>8612</v>
      </c>
      <c r="J51" s="913" t="s">
        <v>8609</v>
      </c>
      <c r="K51" s="913" t="s">
        <v>8610</v>
      </c>
      <c r="L51" s="925" t="s">
        <v>1857</v>
      </c>
      <c r="M51" s="914" t="s">
        <v>5</v>
      </c>
      <c r="N51" s="925">
        <v>20878</v>
      </c>
      <c r="O51" s="914" t="s">
        <v>8611</v>
      </c>
      <c r="P51" s="916">
        <v>39.146745238928503</v>
      </c>
      <c r="Q51" s="916">
        <v>-77.231581088848799</v>
      </c>
      <c r="R51" s="927">
        <v>150</v>
      </c>
      <c r="S51" s="928"/>
      <c r="T51" s="929"/>
      <c r="U51" s="929" t="s">
        <v>8608</v>
      </c>
      <c r="V51" s="935" t="s">
        <v>8613</v>
      </c>
      <c r="W51" s="929" t="s">
        <v>3218</v>
      </c>
      <c r="X51" s="925" t="s">
        <v>1300</v>
      </c>
      <c r="Y51" s="925" t="s">
        <v>5</v>
      </c>
      <c r="Z51" s="914" t="s">
        <v>8379</v>
      </c>
      <c r="AA51" s="930" t="s">
        <v>8614</v>
      </c>
      <c r="AB51" s="913" t="s">
        <v>3587</v>
      </c>
      <c r="AC51" s="938" t="s">
        <v>8615</v>
      </c>
      <c r="AD51" s="913" t="s">
        <v>8984</v>
      </c>
      <c r="AE51" s="929" t="s">
        <v>8616</v>
      </c>
      <c r="AF51" s="932">
        <f t="shared" si="2"/>
        <v>25</v>
      </c>
      <c r="AG51" s="929"/>
      <c r="AH51" s="939" t="s">
        <v>8617</v>
      </c>
      <c r="AI51" s="929"/>
      <c r="AJ51" s="929"/>
    </row>
    <row r="52" spans="1:36" s="597" customFormat="1" ht="87" customHeight="1">
      <c r="A52" s="898">
        <v>7044</v>
      </c>
      <c r="B52" s="427" t="s">
        <v>174</v>
      </c>
      <c r="C52" s="410" t="s">
        <v>3254</v>
      </c>
      <c r="D52" s="410" t="s">
        <v>7814</v>
      </c>
      <c r="E52" s="427" t="s">
        <v>176</v>
      </c>
      <c r="F52" s="587" t="s">
        <v>7815</v>
      </c>
      <c r="G52" s="410" t="s">
        <v>7348</v>
      </c>
      <c r="H52" s="410" t="s">
        <v>7816</v>
      </c>
      <c r="I52" s="410" t="s">
        <v>7817</v>
      </c>
      <c r="J52" s="410" t="s">
        <v>7818</v>
      </c>
      <c r="K52" s="410" t="s">
        <v>6850</v>
      </c>
      <c r="L52" s="591" t="s">
        <v>916</v>
      </c>
      <c r="M52" s="591" t="s">
        <v>5</v>
      </c>
      <c r="N52" s="634">
        <v>45039</v>
      </c>
      <c r="O52" s="427"/>
      <c r="P52" s="593">
        <v>39.3253651574149</v>
      </c>
      <c r="Q52" s="593">
        <v>-84.285016775042095</v>
      </c>
      <c r="R52" s="576">
        <v>150</v>
      </c>
      <c r="S52" s="464"/>
      <c r="T52" s="587"/>
      <c r="U52" s="587" t="s">
        <v>7815</v>
      </c>
      <c r="V52" s="575" t="s">
        <v>7819</v>
      </c>
      <c r="W52" s="587"/>
      <c r="X52" s="591"/>
      <c r="Y52" s="591"/>
      <c r="Z52" s="427"/>
      <c r="AA52" s="583"/>
      <c r="AB52" s="410" t="s">
        <v>7820</v>
      </c>
      <c r="AC52" s="410"/>
      <c r="AD52" s="635" t="s">
        <v>8124</v>
      </c>
      <c r="AE52" s="410"/>
      <c r="AF52" s="584">
        <f t="shared" si="2"/>
        <v>27</v>
      </c>
      <c r="AG52" s="587"/>
      <c r="AH52" s="587"/>
      <c r="AI52" s="587"/>
      <c r="AJ52" s="587"/>
    </row>
    <row r="53" spans="1:36" s="597" customFormat="1" ht="87">
      <c r="A53" s="580">
        <v>7045</v>
      </c>
      <c r="B53" s="427" t="s">
        <v>174</v>
      </c>
      <c r="C53" s="410" t="s">
        <v>3254</v>
      </c>
      <c r="D53" s="410" t="s">
        <v>3538</v>
      </c>
      <c r="E53" s="427" t="s">
        <v>164</v>
      </c>
      <c r="F53" s="587" t="s">
        <v>2079</v>
      </c>
      <c r="G53" s="410" t="s">
        <v>3255</v>
      </c>
      <c r="H53" s="604" t="s">
        <v>3539</v>
      </c>
      <c r="I53" s="463" t="s">
        <v>3540</v>
      </c>
      <c r="J53" s="604" t="s">
        <v>3541</v>
      </c>
      <c r="K53" s="604" t="s">
        <v>3543</v>
      </c>
      <c r="L53" s="604" t="s">
        <v>8024</v>
      </c>
      <c r="M53" s="604" t="s">
        <v>5</v>
      </c>
      <c r="N53" s="605">
        <v>29356</v>
      </c>
      <c r="O53" s="604" t="s">
        <v>3542</v>
      </c>
      <c r="P53" s="593">
        <v>35.124587856677202</v>
      </c>
      <c r="Q53" s="606">
        <v>-82.312263284438004</v>
      </c>
      <c r="R53" s="576"/>
      <c r="S53" s="464"/>
      <c r="T53" s="587"/>
      <c r="U53" s="410" t="s">
        <v>3538</v>
      </c>
      <c r="V53" s="463" t="s">
        <v>3540</v>
      </c>
      <c r="W53" s="587" t="s">
        <v>3543</v>
      </c>
      <c r="X53" s="591" t="s">
        <v>786</v>
      </c>
      <c r="Y53" s="591" t="s">
        <v>5</v>
      </c>
      <c r="Z53" s="427" t="s">
        <v>172</v>
      </c>
      <c r="AA53" s="583" t="s">
        <v>8025</v>
      </c>
      <c r="AB53" s="410" t="s">
        <v>3544</v>
      </c>
      <c r="AC53" s="587"/>
      <c r="AD53" s="607" t="s">
        <v>3545</v>
      </c>
      <c r="AE53" s="587"/>
      <c r="AF53" s="584">
        <f t="shared" si="2"/>
        <v>28</v>
      </c>
      <c r="AG53" s="351" t="s">
        <v>3546</v>
      </c>
      <c r="AH53" s="351" t="s">
        <v>3547</v>
      </c>
      <c r="AI53" s="351" t="s">
        <v>3542</v>
      </c>
      <c r="AJ53" s="587"/>
    </row>
    <row r="54" spans="1:36" s="597" customFormat="1" ht="58">
      <c r="A54" s="898">
        <v>7046</v>
      </c>
      <c r="B54" s="427" t="s">
        <v>174</v>
      </c>
      <c r="C54" s="410" t="s">
        <v>3254</v>
      </c>
      <c r="D54" s="410" t="s">
        <v>3548</v>
      </c>
      <c r="E54" s="427" t="s">
        <v>164</v>
      </c>
      <c r="F54" s="410" t="s">
        <v>3548</v>
      </c>
      <c r="G54" s="410" t="s">
        <v>3255</v>
      </c>
      <c r="H54" s="410" t="s">
        <v>3549</v>
      </c>
      <c r="I54" s="463" t="s">
        <v>3550</v>
      </c>
      <c r="J54" s="410" t="s">
        <v>3551</v>
      </c>
      <c r="K54" s="410" t="s">
        <v>3387</v>
      </c>
      <c r="L54" s="591" t="s">
        <v>740</v>
      </c>
      <c r="M54" s="427" t="s">
        <v>5</v>
      </c>
      <c r="N54" s="605" t="s">
        <v>7299</v>
      </c>
      <c r="O54" s="608" t="s">
        <v>3552</v>
      </c>
      <c r="P54" s="582">
        <v>41.9547466251354</v>
      </c>
      <c r="Q54" s="582">
        <v>-70.701545790245902</v>
      </c>
      <c r="R54" s="576">
        <v>20</v>
      </c>
      <c r="S54" s="464"/>
      <c r="T54" s="587"/>
      <c r="U54" s="587" t="s">
        <v>3553</v>
      </c>
      <c r="V54" s="463" t="s">
        <v>3550</v>
      </c>
      <c r="W54" s="587" t="s">
        <v>3387</v>
      </c>
      <c r="X54" s="591" t="s">
        <v>740</v>
      </c>
      <c r="Y54" s="591" t="s">
        <v>5</v>
      </c>
      <c r="Z54" s="427" t="s">
        <v>172</v>
      </c>
      <c r="AA54" s="583">
        <v>45300</v>
      </c>
      <c r="AB54" s="592" t="s">
        <v>3554</v>
      </c>
      <c r="AC54" s="587"/>
      <c r="AD54" s="410" t="s">
        <v>3555</v>
      </c>
      <c r="AE54" s="462"/>
      <c r="AF54" s="584">
        <f t="shared" si="2"/>
        <v>22</v>
      </c>
      <c r="AG54" s="587"/>
      <c r="AH54" s="587"/>
      <c r="AI54" s="587"/>
      <c r="AJ54" s="587"/>
    </row>
    <row r="55" spans="1:36" s="597" customFormat="1" ht="87">
      <c r="A55" s="580">
        <v>7047</v>
      </c>
      <c r="B55" s="427" t="s">
        <v>174</v>
      </c>
      <c r="C55" s="427" t="s">
        <v>3254</v>
      </c>
      <c r="D55" s="410" t="s">
        <v>1765</v>
      </c>
      <c r="E55" s="427" t="s">
        <v>176</v>
      </c>
      <c r="F55" s="410" t="s">
        <v>1765</v>
      </c>
      <c r="G55" s="410" t="s">
        <v>3255</v>
      </c>
      <c r="H55" s="410" t="s">
        <v>3375</v>
      </c>
      <c r="I55" s="410" t="s">
        <v>1767</v>
      </c>
      <c r="J55" s="410" t="s">
        <v>1768</v>
      </c>
      <c r="K55" s="410" t="s">
        <v>1769</v>
      </c>
      <c r="L55" s="591" t="s">
        <v>723</v>
      </c>
      <c r="M55" s="427" t="s">
        <v>5</v>
      </c>
      <c r="N55" s="591">
        <v>80241</v>
      </c>
      <c r="O55" s="427" t="s">
        <v>1770</v>
      </c>
      <c r="P55" s="582">
        <v>39.920424677799602</v>
      </c>
      <c r="Q55" s="582">
        <v>-104.98311545595</v>
      </c>
      <c r="R55" s="576">
        <v>50</v>
      </c>
      <c r="S55" s="464"/>
      <c r="T55" s="587"/>
      <c r="U55" s="587" t="s">
        <v>1765</v>
      </c>
      <c r="V55" s="587" t="s">
        <v>1767</v>
      </c>
      <c r="W55" s="587" t="s">
        <v>1769</v>
      </c>
      <c r="X55" s="591" t="s">
        <v>723</v>
      </c>
      <c r="Y55" s="591" t="s">
        <v>5</v>
      </c>
      <c r="Z55" s="591" t="s">
        <v>172</v>
      </c>
      <c r="AA55" s="595">
        <v>44778</v>
      </c>
      <c r="AB55" s="410" t="s">
        <v>3556</v>
      </c>
      <c r="AC55" s="410" t="s">
        <v>3558</v>
      </c>
      <c r="AD55" s="410" t="s">
        <v>3557</v>
      </c>
      <c r="AE55" s="463" t="s">
        <v>1767</v>
      </c>
      <c r="AF55" s="584">
        <f t="shared" si="2"/>
        <v>24</v>
      </c>
      <c r="AG55" s="587"/>
      <c r="AH55" s="587"/>
      <c r="AI55" s="587"/>
      <c r="AJ55" s="587"/>
    </row>
    <row r="56" spans="1:36" s="597" customFormat="1" ht="87">
      <c r="A56" s="898">
        <v>7048</v>
      </c>
      <c r="B56" s="427" t="s">
        <v>174</v>
      </c>
      <c r="C56" s="427" t="s">
        <v>3254</v>
      </c>
      <c r="D56" s="410" t="s">
        <v>3559</v>
      </c>
      <c r="E56" s="427" t="s">
        <v>176</v>
      </c>
      <c r="F56" s="410" t="s">
        <v>3560</v>
      </c>
      <c r="G56" s="410" t="s">
        <v>3255</v>
      </c>
      <c r="H56" s="410" t="s">
        <v>3375</v>
      </c>
      <c r="I56" s="463" t="s">
        <v>3561</v>
      </c>
      <c r="J56" s="410" t="s">
        <v>3562</v>
      </c>
      <c r="K56" s="410" t="s">
        <v>3563</v>
      </c>
      <c r="L56" s="591" t="s">
        <v>529</v>
      </c>
      <c r="M56" s="427" t="s">
        <v>5</v>
      </c>
      <c r="N56" s="591">
        <v>55303</v>
      </c>
      <c r="O56" s="427" t="s">
        <v>3564</v>
      </c>
      <c r="P56" s="582">
        <v>45.240449451757399</v>
      </c>
      <c r="Q56" s="582">
        <v>-93.480062377784407</v>
      </c>
      <c r="R56" s="576">
        <v>115</v>
      </c>
      <c r="S56" s="464"/>
      <c r="T56" s="587"/>
      <c r="U56" s="587" t="s">
        <v>3565</v>
      </c>
      <c r="V56" s="587" t="s">
        <v>3566</v>
      </c>
      <c r="W56" s="587" t="s">
        <v>3563</v>
      </c>
      <c r="X56" s="591" t="s">
        <v>529</v>
      </c>
      <c r="Y56" s="591" t="s">
        <v>5</v>
      </c>
      <c r="Z56" s="591" t="s">
        <v>172</v>
      </c>
      <c r="AA56" s="595">
        <v>44778</v>
      </c>
      <c r="AB56" s="410" t="s">
        <v>3567</v>
      </c>
      <c r="AC56" s="587" t="s">
        <v>3569</v>
      </c>
      <c r="AD56" s="410" t="s">
        <v>3568</v>
      </c>
      <c r="AE56" s="463" t="s">
        <v>3570</v>
      </c>
      <c r="AF56" s="584">
        <f t="shared" si="2"/>
        <v>26</v>
      </c>
      <c r="AG56" s="587"/>
      <c r="AH56" s="587"/>
      <c r="AI56" s="587"/>
      <c r="AJ56" s="587"/>
    </row>
    <row r="57" spans="1:36" s="597" customFormat="1" ht="87">
      <c r="A57" s="580">
        <v>7049</v>
      </c>
      <c r="B57" s="427" t="s">
        <v>174</v>
      </c>
      <c r="C57" s="427" t="s">
        <v>3254</v>
      </c>
      <c r="D57" s="410" t="s">
        <v>3559</v>
      </c>
      <c r="E57" s="427" t="s">
        <v>176</v>
      </c>
      <c r="F57" s="410" t="s">
        <v>3571</v>
      </c>
      <c r="G57" s="410" t="s">
        <v>3255</v>
      </c>
      <c r="H57" s="410" t="s">
        <v>3375</v>
      </c>
      <c r="I57" s="410" t="s">
        <v>3561</v>
      </c>
      <c r="J57" s="410" t="s">
        <v>3572</v>
      </c>
      <c r="K57" s="410" t="s">
        <v>3573</v>
      </c>
      <c r="L57" s="591" t="s">
        <v>1300</v>
      </c>
      <c r="M57" s="427" t="s">
        <v>5</v>
      </c>
      <c r="N57" s="591">
        <v>18848</v>
      </c>
      <c r="O57" s="427" t="s">
        <v>3574</v>
      </c>
      <c r="P57" s="582">
        <v>41.796116345304902</v>
      </c>
      <c r="Q57" s="582">
        <v>-76.468541389026598</v>
      </c>
      <c r="R57" s="576">
        <v>23</v>
      </c>
      <c r="S57" s="464"/>
      <c r="T57" s="587"/>
      <c r="U57" s="587" t="s">
        <v>3565</v>
      </c>
      <c r="V57" s="587" t="s">
        <v>3566</v>
      </c>
      <c r="W57" s="587" t="s">
        <v>3563</v>
      </c>
      <c r="X57" s="591" t="s">
        <v>529</v>
      </c>
      <c r="Y57" s="591" t="s">
        <v>5</v>
      </c>
      <c r="Z57" s="591" t="s">
        <v>172</v>
      </c>
      <c r="AA57" s="595">
        <v>44778</v>
      </c>
      <c r="AB57" s="410" t="s">
        <v>3567</v>
      </c>
      <c r="AC57" s="587" t="s">
        <v>3575</v>
      </c>
      <c r="AD57" s="410" t="s">
        <v>3568</v>
      </c>
      <c r="AE57" s="463" t="s">
        <v>3570</v>
      </c>
      <c r="AF57" s="584">
        <f t="shared" si="2"/>
        <v>26</v>
      </c>
      <c r="AG57" s="587"/>
      <c r="AH57" s="587"/>
      <c r="AI57" s="587"/>
      <c r="AJ57" s="587"/>
    </row>
    <row r="58" spans="1:36" s="597" customFormat="1" ht="101.5">
      <c r="A58" s="898">
        <v>7050</v>
      </c>
      <c r="B58" s="427" t="s">
        <v>174</v>
      </c>
      <c r="C58" s="410" t="s">
        <v>3254</v>
      </c>
      <c r="D58" s="410" t="s">
        <v>7822</v>
      </c>
      <c r="E58" s="427" t="s">
        <v>176</v>
      </c>
      <c r="F58" s="587" t="s">
        <v>7328</v>
      </c>
      <c r="G58" s="410" t="s">
        <v>3318</v>
      </c>
      <c r="H58" s="410" t="s">
        <v>7329</v>
      </c>
      <c r="I58" s="410" t="s">
        <v>7330</v>
      </c>
      <c r="J58" s="410" t="s">
        <v>7331</v>
      </c>
      <c r="K58" s="410" t="s">
        <v>4534</v>
      </c>
      <c r="L58" s="591" t="s">
        <v>836</v>
      </c>
      <c r="M58" s="591" t="s">
        <v>5</v>
      </c>
      <c r="N58" s="591">
        <v>60173</v>
      </c>
      <c r="O58" s="427"/>
      <c r="P58" s="593">
        <v>42.0363197876881</v>
      </c>
      <c r="Q58" s="593">
        <v>-88.034420242327798</v>
      </c>
      <c r="R58" s="576"/>
      <c r="S58" s="464"/>
      <c r="T58" s="587"/>
      <c r="U58" s="410" t="s">
        <v>7327</v>
      </c>
      <c r="V58" s="410" t="s">
        <v>7330</v>
      </c>
      <c r="W58" s="587" t="s">
        <v>7332</v>
      </c>
      <c r="X58" s="591" t="s">
        <v>7333</v>
      </c>
      <c r="Y58" s="591" t="s">
        <v>963</v>
      </c>
      <c r="Z58" s="427" t="s">
        <v>172</v>
      </c>
      <c r="AA58" s="583" t="s">
        <v>7824</v>
      </c>
      <c r="AB58" s="410" t="s">
        <v>7330</v>
      </c>
      <c r="AC58" s="587"/>
      <c r="AD58" s="410" t="s">
        <v>8116</v>
      </c>
      <c r="AE58" s="587"/>
      <c r="AF58" s="584">
        <f t="shared" si="2"/>
        <v>30</v>
      </c>
      <c r="AG58" s="587"/>
      <c r="AH58" s="587"/>
      <c r="AI58" s="587"/>
      <c r="AJ58" s="587"/>
    </row>
    <row r="59" spans="1:36" s="597" customFormat="1" ht="87">
      <c r="A59" s="580">
        <v>7051</v>
      </c>
      <c r="B59" s="427" t="s">
        <v>174</v>
      </c>
      <c r="C59" s="427" t="s">
        <v>3254</v>
      </c>
      <c r="D59" s="410" t="s">
        <v>3576</v>
      </c>
      <c r="E59" s="427" t="s">
        <v>164</v>
      </c>
      <c r="F59" s="410" t="s">
        <v>3576</v>
      </c>
      <c r="G59" s="410" t="s">
        <v>3255</v>
      </c>
      <c r="H59" s="410" t="s">
        <v>3577</v>
      </c>
      <c r="I59" s="410" t="s">
        <v>3578</v>
      </c>
      <c r="J59" s="410" t="s">
        <v>3579</v>
      </c>
      <c r="K59" s="410" t="s">
        <v>3580</v>
      </c>
      <c r="L59" s="591" t="s">
        <v>1357</v>
      </c>
      <c r="M59" s="427" t="s">
        <v>5</v>
      </c>
      <c r="N59" s="591" t="s">
        <v>7300</v>
      </c>
      <c r="O59" s="427" t="s">
        <v>3581</v>
      </c>
      <c r="P59" s="582">
        <v>40.402879850201103</v>
      </c>
      <c r="Q59" s="582">
        <v>-74.853876544878105</v>
      </c>
      <c r="R59" s="576">
        <v>15</v>
      </c>
      <c r="S59" s="464"/>
      <c r="T59" s="587"/>
      <c r="U59" s="587" t="s">
        <v>3576</v>
      </c>
      <c r="V59" s="587" t="s">
        <v>3578</v>
      </c>
      <c r="W59" s="587" t="s">
        <v>3580</v>
      </c>
      <c r="X59" s="591" t="s">
        <v>1357</v>
      </c>
      <c r="Y59" s="591" t="s">
        <v>5</v>
      </c>
      <c r="Z59" s="591" t="s">
        <v>172</v>
      </c>
      <c r="AA59" s="595">
        <v>44778</v>
      </c>
      <c r="AB59" s="410" t="s">
        <v>3582</v>
      </c>
      <c r="AC59" s="410" t="s">
        <v>3584</v>
      </c>
      <c r="AD59" s="609" t="s">
        <v>3583</v>
      </c>
      <c r="AE59" s="463" t="s">
        <v>3585</v>
      </c>
      <c r="AF59" s="584">
        <f t="shared" si="2"/>
        <v>30</v>
      </c>
      <c r="AG59" s="587"/>
      <c r="AH59" s="587"/>
      <c r="AI59" s="587"/>
      <c r="AJ59" s="587"/>
    </row>
    <row r="60" spans="1:36" s="597" customFormat="1" ht="103.75" customHeight="1">
      <c r="A60" s="580">
        <v>7139</v>
      </c>
      <c r="B60" s="1099" t="s">
        <v>174</v>
      </c>
      <c r="C60" s="1100" t="s">
        <v>3254</v>
      </c>
      <c r="D60" s="1100" t="s">
        <v>9447</v>
      </c>
      <c r="E60" s="1099" t="s">
        <v>164</v>
      </c>
      <c r="F60" s="1100" t="s">
        <v>9448</v>
      </c>
      <c r="G60" s="1100" t="s">
        <v>3255</v>
      </c>
      <c r="H60" s="1100" t="s">
        <v>3458</v>
      </c>
      <c r="I60" s="1101" t="s">
        <v>9449</v>
      </c>
      <c r="J60" s="1100" t="s">
        <v>9450</v>
      </c>
      <c r="K60" s="1100" t="s">
        <v>3085</v>
      </c>
      <c r="L60" s="1102" t="s">
        <v>836</v>
      </c>
      <c r="M60" s="1102" t="s">
        <v>5</v>
      </c>
      <c r="N60" s="1102">
        <v>60103</v>
      </c>
      <c r="O60" s="1099" t="s">
        <v>9451</v>
      </c>
      <c r="P60" s="1103">
        <v>41.986800000000002</v>
      </c>
      <c r="Q60" s="1103">
        <v>-88.225499999999997</v>
      </c>
      <c r="R60" s="1104"/>
      <c r="S60" s="1105"/>
      <c r="T60" s="1106"/>
      <c r="U60" s="1153" t="s">
        <v>9452</v>
      </c>
      <c r="V60" s="1101" t="s">
        <v>9453</v>
      </c>
      <c r="W60" s="1106" t="s">
        <v>9454</v>
      </c>
      <c r="X60" s="1102"/>
      <c r="Y60" s="1102" t="s">
        <v>907</v>
      </c>
      <c r="Z60" s="1099" t="s">
        <v>7932</v>
      </c>
      <c r="AA60" s="1107">
        <v>45872</v>
      </c>
      <c r="AB60" s="1101" t="s">
        <v>313</v>
      </c>
      <c r="AC60" s="1100"/>
      <c r="AD60" s="1507" t="s">
        <v>10334</v>
      </c>
      <c r="AE60" s="1108"/>
      <c r="AF60" s="1109">
        <f t="shared" ref="AF60:AF91" si="3">IF(LEN(TRIM(AD60))=0,0,LEN(TRIM(AD60))-LEN(SUBSTITUTE(AD60," ",""))+1)</f>
        <v>30</v>
      </c>
      <c r="AG60" s="1106" t="s">
        <v>9455</v>
      </c>
      <c r="AH60" s="1153" t="s">
        <v>9456</v>
      </c>
      <c r="AI60" s="1521" t="s">
        <v>9457</v>
      </c>
      <c r="AJ60" s="410"/>
    </row>
    <row r="61" spans="1:36" s="597" customFormat="1" ht="103.75" customHeight="1">
      <c r="A61" s="898">
        <v>7052</v>
      </c>
      <c r="B61" s="427" t="s">
        <v>174</v>
      </c>
      <c r="C61" s="427" t="s">
        <v>3254</v>
      </c>
      <c r="D61" s="410" t="s">
        <v>3588</v>
      </c>
      <c r="E61" s="427" t="s">
        <v>176</v>
      </c>
      <c r="F61" s="410" t="s">
        <v>3589</v>
      </c>
      <c r="G61" s="410" t="s">
        <v>3255</v>
      </c>
      <c r="H61" s="410" t="s">
        <v>3461</v>
      </c>
      <c r="I61" s="463" t="s">
        <v>3590</v>
      </c>
      <c r="J61" s="410" t="s">
        <v>3591</v>
      </c>
      <c r="K61" s="410" t="s">
        <v>2467</v>
      </c>
      <c r="L61" s="591" t="s">
        <v>1418</v>
      </c>
      <c r="M61" s="427" t="s">
        <v>5</v>
      </c>
      <c r="N61" s="591">
        <v>34232</v>
      </c>
      <c r="O61" s="427" t="s">
        <v>3592</v>
      </c>
      <c r="P61" s="582">
        <v>27.323053541664301</v>
      </c>
      <c r="Q61" s="582">
        <v>-82.449116540496803</v>
      </c>
      <c r="R61" s="576">
        <v>108</v>
      </c>
      <c r="S61" s="464"/>
      <c r="T61" s="587"/>
      <c r="U61" s="410" t="s">
        <v>3593</v>
      </c>
      <c r="V61" s="587" t="s">
        <v>3590</v>
      </c>
      <c r="W61" s="587" t="s">
        <v>2467</v>
      </c>
      <c r="X61" s="591" t="s">
        <v>1418</v>
      </c>
      <c r="Y61" s="591" t="s">
        <v>5</v>
      </c>
      <c r="Z61" s="427" t="s">
        <v>172</v>
      </c>
      <c r="AA61" s="583">
        <v>44801</v>
      </c>
      <c r="AB61" s="410" t="s">
        <v>3594</v>
      </c>
      <c r="AC61" s="587"/>
      <c r="AD61" s="410" t="s">
        <v>3595</v>
      </c>
      <c r="AE61" s="463" t="s">
        <v>3596</v>
      </c>
      <c r="AF61" s="584">
        <f t="shared" si="3"/>
        <v>28</v>
      </c>
      <c r="AG61" s="587"/>
      <c r="AH61" s="587"/>
      <c r="AI61" s="587"/>
      <c r="AJ61" s="587"/>
    </row>
    <row r="62" spans="1:36" s="597" customFormat="1" ht="72.5">
      <c r="A62" s="580">
        <v>7053</v>
      </c>
      <c r="B62" s="427" t="s">
        <v>174</v>
      </c>
      <c r="C62" s="427" t="s">
        <v>3254</v>
      </c>
      <c r="D62" s="410" t="s">
        <v>2731</v>
      </c>
      <c r="E62" s="427" t="s">
        <v>164</v>
      </c>
      <c r="F62" s="410" t="s">
        <v>2731</v>
      </c>
      <c r="G62" s="410" t="s">
        <v>3255</v>
      </c>
      <c r="H62" s="410" t="s">
        <v>3597</v>
      </c>
      <c r="I62" s="410" t="s">
        <v>2733</v>
      </c>
      <c r="J62" s="410" t="s">
        <v>3598</v>
      </c>
      <c r="K62" s="410" t="s">
        <v>187</v>
      </c>
      <c r="L62" s="591" t="s">
        <v>188</v>
      </c>
      <c r="M62" s="427" t="s">
        <v>5</v>
      </c>
      <c r="N62" s="591">
        <v>28202</v>
      </c>
      <c r="O62" s="427" t="s">
        <v>2735</v>
      </c>
      <c r="P62" s="582">
        <v>35.224141438955201</v>
      </c>
      <c r="Q62" s="582">
        <v>-80.851357648248396</v>
      </c>
      <c r="R62" s="576">
        <v>1300</v>
      </c>
      <c r="S62" s="464"/>
      <c r="T62" s="587"/>
      <c r="U62" s="410" t="s">
        <v>2731</v>
      </c>
      <c r="V62" s="410" t="s">
        <v>2733</v>
      </c>
      <c r="W62" s="587" t="s">
        <v>187</v>
      </c>
      <c r="X62" s="591" t="s">
        <v>188</v>
      </c>
      <c r="Y62" s="591" t="s">
        <v>5</v>
      </c>
      <c r="Z62" s="427" t="s">
        <v>172</v>
      </c>
      <c r="AA62" s="583">
        <v>45295</v>
      </c>
      <c r="AB62" s="410" t="s">
        <v>3599</v>
      </c>
      <c r="AC62" s="587"/>
      <c r="AD62" s="610" t="s">
        <v>3600</v>
      </c>
      <c r="AE62" s="462" t="s">
        <v>2738</v>
      </c>
      <c r="AF62" s="584">
        <f t="shared" si="3"/>
        <v>22</v>
      </c>
      <c r="AG62" s="351" t="s">
        <v>2748</v>
      </c>
      <c r="AH62" s="351" t="s">
        <v>2749</v>
      </c>
      <c r="AI62" s="592" t="s">
        <v>3601</v>
      </c>
      <c r="AJ62" s="587"/>
    </row>
    <row r="63" spans="1:36" s="597" customFormat="1" ht="87">
      <c r="A63" s="898">
        <v>7054</v>
      </c>
      <c r="B63" s="427" t="s">
        <v>174</v>
      </c>
      <c r="C63" s="410" t="s">
        <v>3254</v>
      </c>
      <c r="D63" s="410" t="s">
        <v>7321</v>
      </c>
      <c r="E63" s="427" t="s">
        <v>164</v>
      </c>
      <c r="F63" s="410" t="s">
        <v>7321</v>
      </c>
      <c r="G63" s="410" t="s">
        <v>3318</v>
      </c>
      <c r="H63" s="410" t="s">
        <v>7322</v>
      </c>
      <c r="I63" s="575" t="s">
        <v>7323</v>
      </c>
      <c r="J63" s="629" t="s">
        <v>7747</v>
      </c>
      <c r="K63" s="630" t="s">
        <v>4124</v>
      </c>
      <c r="L63" s="591" t="s">
        <v>2003</v>
      </c>
      <c r="M63" s="591" t="s">
        <v>5</v>
      </c>
      <c r="N63" s="591" t="s">
        <v>7748</v>
      </c>
      <c r="O63" s="427" t="s">
        <v>7749</v>
      </c>
      <c r="P63" s="593">
        <v>39.034416612730197</v>
      </c>
      <c r="Q63" s="593">
        <v>-94.669892777269695</v>
      </c>
      <c r="R63" s="576">
        <v>200</v>
      </c>
      <c r="S63" s="464"/>
      <c r="T63" s="587"/>
      <c r="U63" s="410" t="s">
        <v>7324</v>
      </c>
      <c r="V63" s="575" t="s">
        <v>7744</v>
      </c>
      <c r="W63" s="587" t="s">
        <v>4124</v>
      </c>
      <c r="X63" s="591" t="s">
        <v>2003</v>
      </c>
      <c r="Y63" s="591" t="s">
        <v>5</v>
      </c>
      <c r="Z63" s="427" t="s">
        <v>172</v>
      </c>
      <c r="AA63" s="583" t="s">
        <v>7746</v>
      </c>
      <c r="AB63" s="410"/>
      <c r="AC63" s="587"/>
      <c r="AD63" s="410" t="s">
        <v>8114</v>
      </c>
      <c r="AE63" s="575" t="s">
        <v>7323</v>
      </c>
      <c r="AF63" s="584">
        <f t="shared" si="3"/>
        <v>30</v>
      </c>
      <c r="AG63" s="587"/>
      <c r="AH63" s="587"/>
      <c r="AI63" s="587"/>
      <c r="AJ63" s="587"/>
    </row>
    <row r="64" spans="1:36" s="597" customFormat="1" ht="88.5" customHeight="1">
      <c r="A64" s="580">
        <v>7055</v>
      </c>
      <c r="B64" s="427" t="s">
        <v>174</v>
      </c>
      <c r="C64" s="427" t="s">
        <v>3254</v>
      </c>
      <c r="D64" s="410" t="s">
        <v>3602</v>
      </c>
      <c r="E64" s="427" t="s">
        <v>176</v>
      </c>
      <c r="F64" s="410" t="s">
        <v>3602</v>
      </c>
      <c r="G64" s="410" t="s">
        <v>3255</v>
      </c>
      <c r="H64" s="410" t="s">
        <v>3603</v>
      </c>
      <c r="I64" s="410" t="s">
        <v>3604</v>
      </c>
      <c r="J64" s="410" t="s">
        <v>3605</v>
      </c>
      <c r="K64" s="410" t="s">
        <v>3606</v>
      </c>
      <c r="L64" s="591" t="s">
        <v>720</v>
      </c>
      <c r="M64" s="427" t="s">
        <v>5</v>
      </c>
      <c r="N64" s="591">
        <v>35217</v>
      </c>
      <c r="O64" s="427" t="s">
        <v>3607</v>
      </c>
      <c r="P64" s="582">
        <v>33.637110399690698</v>
      </c>
      <c r="Q64" s="582">
        <v>-86.729701173916794</v>
      </c>
      <c r="R64" s="576">
        <v>28</v>
      </c>
      <c r="S64" s="464"/>
      <c r="T64" s="587"/>
      <c r="U64" s="587" t="s">
        <v>3602</v>
      </c>
      <c r="V64" s="410" t="s">
        <v>3604</v>
      </c>
      <c r="W64" s="587" t="s">
        <v>3606</v>
      </c>
      <c r="X64" s="591" t="s">
        <v>720</v>
      </c>
      <c r="Y64" s="591" t="s">
        <v>5</v>
      </c>
      <c r="Z64" s="591" t="s">
        <v>172</v>
      </c>
      <c r="AA64" s="595">
        <v>44778</v>
      </c>
      <c r="AB64" s="410" t="s">
        <v>3608</v>
      </c>
      <c r="AC64" s="587"/>
      <c r="AD64" s="410" t="s">
        <v>3609</v>
      </c>
      <c r="AE64" s="463" t="s">
        <v>3604</v>
      </c>
      <c r="AF64" s="584">
        <f t="shared" si="3"/>
        <v>27</v>
      </c>
      <c r="AG64" s="587"/>
      <c r="AH64" s="587"/>
      <c r="AI64" s="587"/>
      <c r="AJ64" s="587"/>
    </row>
    <row r="65" spans="1:36" s="597" customFormat="1" ht="87.75" customHeight="1">
      <c r="A65" s="898">
        <v>7056</v>
      </c>
      <c r="B65" s="427" t="s">
        <v>174</v>
      </c>
      <c r="C65" s="427" t="s">
        <v>3254</v>
      </c>
      <c r="D65" s="410" t="s">
        <v>3602</v>
      </c>
      <c r="E65" s="427" t="s">
        <v>176</v>
      </c>
      <c r="F65" s="410" t="s">
        <v>3602</v>
      </c>
      <c r="G65" s="410" t="s">
        <v>3255</v>
      </c>
      <c r="H65" s="410" t="s">
        <v>3375</v>
      </c>
      <c r="I65" s="410" t="s">
        <v>3604</v>
      </c>
      <c r="J65" s="410" t="s">
        <v>3605</v>
      </c>
      <c r="K65" s="410" t="s">
        <v>3606</v>
      </c>
      <c r="L65" s="591" t="s">
        <v>720</v>
      </c>
      <c r="M65" s="427" t="s">
        <v>5</v>
      </c>
      <c r="N65" s="591">
        <v>35217</v>
      </c>
      <c r="O65" s="427" t="s">
        <v>3610</v>
      </c>
      <c r="P65" s="582">
        <v>33.637110399690698</v>
      </c>
      <c r="Q65" s="582">
        <v>-86.729701173916794</v>
      </c>
      <c r="R65" s="576">
        <v>28</v>
      </c>
      <c r="S65" s="464"/>
      <c r="T65" s="587"/>
      <c r="U65" s="587" t="s">
        <v>3602</v>
      </c>
      <c r="V65" s="410" t="s">
        <v>3604</v>
      </c>
      <c r="W65" s="587" t="s">
        <v>3606</v>
      </c>
      <c r="X65" s="591" t="s">
        <v>720</v>
      </c>
      <c r="Y65" s="591" t="s">
        <v>5</v>
      </c>
      <c r="Z65" s="591" t="s">
        <v>172</v>
      </c>
      <c r="AA65" s="595">
        <v>44778</v>
      </c>
      <c r="AB65" s="410" t="s">
        <v>3608</v>
      </c>
      <c r="AC65" s="68"/>
      <c r="AD65" s="410" t="s">
        <v>3609</v>
      </c>
      <c r="AE65" s="463" t="s">
        <v>3604</v>
      </c>
      <c r="AF65" s="584">
        <f t="shared" si="3"/>
        <v>27</v>
      </c>
      <c r="AG65" s="587"/>
      <c r="AH65" s="587"/>
      <c r="AI65" s="587"/>
      <c r="AJ65" s="587"/>
    </row>
    <row r="66" spans="1:36" s="597" customFormat="1" ht="87">
      <c r="A66" s="580">
        <v>7057</v>
      </c>
      <c r="B66" s="427" t="s">
        <v>174</v>
      </c>
      <c r="C66" s="427" t="s">
        <v>3254</v>
      </c>
      <c r="D66" s="410" t="s">
        <v>3602</v>
      </c>
      <c r="E66" s="427" t="s">
        <v>176</v>
      </c>
      <c r="F66" s="410" t="s">
        <v>3602</v>
      </c>
      <c r="G66" s="410" t="s">
        <v>3255</v>
      </c>
      <c r="H66" s="410" t="s">
        <v>3447</v>
      </c>
      <c r="I66" s="410" t="s">
        <v>3604</v>
      </c>
      <c r="J66" s="410" t="s">
        <v>3605</v>
      </c>
      <c r="K66" s="410" t="s">
        <v>3606</v>
      </c>
      <c r="L66" s="591" t="s">
        <v>720</v>
      </c>
      <c r="M66" s="427" t="s">
        <v>5</v>
      </c>
      <c r="N66" s="591">
        <v>35218</v>
      </c>
      <c r="O66" s="427" t="s">
        <v>3610</v>
      </c>
      <c r="P66" s="582">
        <v>33.637110399690698</v>
      </c>
      <c r="Q66" s="582">
        <v>-86.729701173916794</v>
      </c>
      <c r="R66" s="576">
        <v>28</v>
      </c>
      <c r="S66" s="464"/>
      <c r="T66" s="587"/>
      <c r="U66" s="587" t="s">
        <v>3602</v>
      </c>
      <c r="V66" s="410" t="s">
        <v>3604</v>
      </c>
      <c r="W66" s="587" t="s">
        <v>3606</v>
      </c>
      <c r="X66" s="591" t="s">
        <v>720</v>
      </c>
      <c r="Y66" s="591" t="s">
        <v>5</v>
      </c>
      <c r="Z66" s="591" t="s">
        <v>172</v>
      </c>
      <c r="AA66" s="595">
        <v>44778</v>
      </c>
      <c r="AB66" s="410" t="s">
        <v>3608</v>
      </c>
      <c r="AC66" s="587"/>
      <c r="AD66" s="410" t="s">
        <v>3609</v>
      </c>
      <c r="AE66" s="463" t="s">
        <v>3604</v>
      </c>
      <c r="AF66" s="584">
        <f t="shared" si="3"/>
        <v>27</v>
      </c>
      <c r="AG66" s="587"/>
      <c r="AH66" s="587"/>
      <c r="AI66" s="587"/>
      <c r="AJ66" s="587"/>
    </row>
    <row r="67" spans="1:36" s="597" customFormat="1" ht="145.5" customHeight="1">
      <c r="A67" s="898">
        <v>7058</v>
      </c>
      <c r="B67" s="427" t="s">
        <v>161</v>
      </c>
      <c r="C67" s="427" t="s">
        <v>3254</v>
      </c>
      <c r="D67" s="410" t="s">
        <v>3611</v>
      </c>
      <c r="E67" s="427" t="s">
        <v>176</v>
      </c>
      <c r="F67" s="410" t="s">
        <v>3611</v>
      </c>
      <c r="G67" s="410" t="s">
        <v>3255</v>
      </c>
      <c r="H67" s="65" t="s">
        <v>3375</v>
      </c>
      <c r="I67" s="410" t="s">
        <v>3612</v>
      </c>
      <c r="J67" s="410" t="s">
        <v>3613</v>
      </c>
      <c r="K67" s="410" t="s">
        <v>2756</v>
      </c>
      <c r="L67" s="591" t="s">
        <v>436</v>
      </c>
      <c r="M67" s="427" t="s">
        <v>5</v>
      </c>
      <c r="N67" s="591">
        <v>48084</v>
      </c>
      <c r="O67" s="427" t="s">
        <v>3614</v>
      </c>
      <c r="P67" s="582">
        <v>42.5491193458056</v>
      </c>
      <c r="Q67" s="582">
        <v>-83.153751088999499</v>
      </c>
      <c r="R67" s="576">
        <v>10</v>
      </c>
      <c r="S67" s="464"/>
      <c r="T67" s="587"/>
      <c r="U67" s="587" t="s">
        <v>3611</v>
      </c>
      <c r="V67" s="463" t="s">
        <v>3615</v>
      </c>
      <c r="W67" s="587" t="s">
        <v>2756</v>
      </c>
      <c r="X67" s="591" t="s">
        <v>436</v>
      </c>
      <c r="Y67" s="591" t="s">
        <v>5</v>
      </c>
      <c r="Z67" s="427" t="s">
        <v>172</v>
      </c>
      <c r="AA67" s="583">
        <v>44801</v>
      </c>
      <c r="AB67" s="410" t="s">
        <v>3616</v>
      </c>
      <c r="AC67" s="410" t="s">
        <v>3618</v>
      </c>
      <c r="AD67" s="65" t="s">
        <v>3617</v>
      </c>
      <c r="AE67" s="463" t="s">
        <v>3619</v>
      </c>
      <c r="AF67" s="584">
        <f t="shared" si="3"/>
        <v>17</v>
      </c>
      <c r="AG67" s="587"/>
      <c r="AH67" s="587"/>
      <c r="AI67" s="587"/>
      <c r="AJ67" s="587"/>
    </row>
    <row r="68" spans="1:36" s="597" customFormat="1" ht="145.5" customHeight="1">
      <c r="A68" s="580">
        <v>7059</v>
      </c>
      <c r="B68" s="427" t="s">
        <v>174</v>
      </c>
      <c r="C68" s="410" t="s">
        <v>3254</v>
      </c>
      <c r="D68" s="410" t="s">
        <v>7373</v>
      </c>
      <c r="E68" s="427" t="s">
        <v>164</v>
      </c>
      <c r="F68" s="587" t="s">
        <v>7374</v>
      </c>
      <c r="G68" s="410" t="s">
        <v>7375</v>
      </c>
      <c r="H68" s="410" t="s">
        <v>7376</v>
      </c>
      <c r="I68" s="463" t="s">
        <v>7377</v>
      </c>
      <c r="J68" s="410" t="s">
        <v>7378</v>
      </c>
      <c r="K68" s="410" t="s">
        <v>2467</v>
      </c>
      <c r="L68" s="591" t="s">
        <v>1418</v>
      </c>
      <c r="M68" s="591" t="s">
        <v>5</v>
      </c>
      <c r="N68" s="427">
        <v>34232</v>
      </c>
      <c r="O68" s="427" t="s">
        <v>7379</v>
      </c>
      <c r="P68" s="593">
        <v>27.3353130355082</v>
      </c>
      <c r="Q68" s="593">
        <v>-82.458177999999904</v>
      </c>
      <c r="R68" s="576"/>
      <c r="S68" s="464"/>
      <c r="T68" s="587"/>
      <c r="U68" s="587" t="s">
        <v>7380</v>
      </c>
      <c r="V68" s="463" t="s">
        <v>7377</v>
      </c>
      <c r="W68" s="587" t="s">
        <v>2467</v>
      </c>
      <c r="X68" s="591" t="s">
        <v>1418</v>
      </c>
      <c r="Y68" s="591" t="s">
        <v>5</v>
      </c>
      <c r="Z68" s="427" t="s">
        <v>172</v>
      </c>
      <c r="AA68" s="583" t="s">
        <v>7830</v>
      </c>
      <c r="AB68" s="410" t="s">
        <v>313</v>
      </c>
      <c r="AC68" s="587"/>
      <c r="AD68" s="410" t="s">
        <v>8122</v>
      </c>
      <c r="AE68" s="587"/>
      <c r="AF68" s="584">
        <f t="shared" si="3"/>
        <v>31</v>
      </c>
      <c r="AG68" s="587" t="s">
        <v>7381</v>
      </c>
      <c r="AH68" s="600" t="s">
        <v>7382</v>
      </c>
      <c r="AI68" s="587">
        <v>6178175659</v>
      </c>
      <c r="AJ68" s="587"/>
    </row>
    <row r="69" spans="1:36" s="597" customFormat="1" ht="156.75" customHeight="1">
      <c r="A69" s="898">
        <v>7060</v>
      </c>
      <c r="B69" s="427" t="s">
        <v>161</v>
      </c>
      <c r="C69" s="427" t="s">
        <v>3254</v>
      </c>
      <c r="D69" s="410" t="s">
        <v>3620</v>
      </c>
      <c r="E69" s="427" t="s">
        <v>176</v>
      </c>
      <c r="F69" s="410" t="s">
        <v>3621</v>
      </c>
      <c r="G69" s="410" t="s">
        <v>3255</v>
      </c>
      <c r="H69" s="410" t="s">
        <v>3622</v>
      </c>
      <c r="I69" s="410" t="s">
        <v>3623</v>
      </c>
      <c r="J69" s="410" t="s">
        <v>3624</v>
      </c>
      <c r="K69" s="410" t="s">
        <v>3625</v>
      </c>
      <c r="L69" s="427" t="s">
        <v>529</v>
      </c>
      <c r="M69" s="427" t="s">
        <v>5</v>
      </c>
      <c r="N69" s="427">
        <v>55432</v>
      </c>
      <c r="O69" s="427" t="s">
        <v>3626</v>
      </c>
      <c r="P69" s="582">
        <v>45.067211150281601</v>
      </c>
      <c r="Q69" s="582">
        <v>-93.233538802389504</v>
      </c>
      <c r="R69" s="459">
        <v>5</v>
      </c>
      <c r="S69" s="460"/>
      <c r="T69" s="410"/>
      <c r="U69" s="460" t="s">
        <v>3627</v>
      </c>
      <c r="V69" s="410" t="s">
        <v>3623</v>
      </c>
      <c r="W69" s="410" t="s">
        <v>3625</v>
      </c>
      <c r="X69" s="427" t="s">
        <v>529</v>
      </c>
      <c r="Y69" s="427" t="s">
        <v>5</v>
      </c>
      <c r="Z69" s="427" t="s">
        <v>172</v>
      </c>
      <c r="AA69" s="583">
        <v>44892</v>
      </c>
      <c r="AB69" s="427" t="s">
        <v>3628</v>
      </c>
      <c r="AC69" s="587"/>
      <c r="AD69" s="410" t="s">
        <v>3629</v>
      </c>
      <c r="AE69" s="463" t="s">
        <v>3623</v>
      </c>
      <c r="AF69" s="584">
        <f t="shared" si="3"/>
        <v>11</v>
      </c>
      <c r="AG69" s="587"/>
      <c r="AH69" s="587"/>
      <c r="AI69" s="587"/>
      <c r="AJ69" s="587"/>
    </row>
    <row r="70" spans="1:36" s="597" customFormat="1" ht="96.75" customHeight="1">
      <c r="A70" s="580">
        <v>7061</v>
      </c>
      <c r="B70" s="427" t="s">
        <v>174</v>
      </c>
      <c r="C70" s="410" t="s">
        <v>3254</v>
      </c>
      <c r="D70" s="410" t="s">
        <v>3630</v>
      </c>
      <c r="E70" s="427" t="s">
        <v>176</v>
      </c>
      <c r="F70" s="410" t="s">
        <v>3631</v>
      </c>
      <c r="G70" s="410" t="s">
        <v>3318</v>
      </c>
      <c r="H70" s="410" t="s">
        <v>3632</v>
      </c>
      <c r="I70" s="410" t="s">
        <v>3633</v>
      </c>
      <c r="J70" s="410" t="s">
        <v>3634</v>
      </c>
      <c r="K70" s="410" t="s">
        <v>3635</v>
      </c>
      <c r="L70" s="427" t="s">
        <v>436</v>
      </c>
      <c r="M70" s="427" t="s">
        <v>5</v>
      </c>
      <c r="N70" s="427">
        <v>49048</v>
      </c>
      <c r="O70" s="427"/>
      <c r="P70" s="582">
        <v>42.246417687560402</v>
      </c>
      <c r="Q70" s="582">
        <v>-85.5153510460501</v>
      </c>
      <c r="R70" s="459">
        <v>51</v>
      </c>
      <c r="S70" s="460"/>
      <c r="T70" s="410"/>
      <c r="U70" s="461" t="s">
        <v>3630</v>
      </c>
      <c r="V70" s="462" t="s">
        <v>3636</v>
      </c>
      <c r="W70" s="410" t="s">
        <v>3635</v>
      </c>
      <c r="X70" s="427" t="s">
        <v>436</v>
      </c>
      <c r="Y70" s="427" t="s">
        <v>5</v>
      </c>
      <c r="Z70" s="427" t="s">
        <v>172</v>
      </c>
      <c r="AA70" s="583">
        <v>45339</v>
      </c>
      <c r="AB70" s="410" t="s">
        <v>313</v>
      </c>
      <c r="AC70" s="410"/>
      <c r="AD70" s="510" t="s">
        <v>3637</v>
      </c>
      <c r="AE70" s="462"/>
      <c r="AF70" s="584">
        <f t="shared" si="3"/>
        <v>28</v>
      </c>
      <c r="AG70" s="351" t="s">
        <v>3638</v>
      </c>
      <c r="AH70" s="352" t="s">
        <v>3639</v>
      </c>
      <c r="AI70" s="587"/>
      <c r="AJ70" s="587"/>
    </row>
    <row r="71" spans="1:36" s="597" customFormat="1" ht="101.25" customHeight="1">
      <c r="A71" s="898">
        <v>7062</v>
      </c>
      <c r="B71" s="427" t="s">
        <v>174</v>
      </c>
      <c r="C71" s="410" t="s">
        <v>3254</v>
      </c>
      <c r="D71" s="410" t="s">
        <v>3630</v>
      </c>
      <c r="E71" s="427" t="s">
        <v>176</v>
      </c>
      <c r="F71" s="410" t="s">
        <v>3631</v>
      </c>
      <c r="G71" s="410" t="s">
        <v>3318</v>
      </c>
      <c r="H71" s="410" t="s">
        <v>3640</v>
      </c>
      <c r="I71" s="410" t="s">
        <v>3633</v>
      </c>
      <c r="J71" s="410" t="s">
        <v>3641</v>
      </c>
      <c r="K71" s="410" t="s">
        <v>3642</v>
      </c>
      <c r="L71" s="427" t="s">
        <v>529</v>
      </c>
      <c r="M71" s="427" t="s">
        <v>5</v>
      </c>
      <c r="N71" s="427">
        <v>55330</v>
      </c>
      <c r="O71" s="427"/>
      <c r="P71" s="582">
        <v>45.319278752075597</v>
      </c>
      <c r="Q71" s="582">
        <v>-93.560071259372705</v>
      </c>
      <c r="R71" s="459">
        <v>25</v>
      </c>
      <c r="S71" s="460"/>
      <c r="T71" s="410"/>
      <c r="U71" s="461" t="s">
        <v>3630</v>
      </c>
      <c r="V71" s="462" t="s">
        <v>3636</v>
      </c>
      <c r="W71" s="410" t="s">
        <v>3635</v>
      </c>
      <c r="X71" s="427" t="s">
        <v>436</v>
      </c>
      <c r="Y71" s="427" t="s">
        <v>5</v>
      </c>
      <c r="Z71" s="427" t="s">
        <v>172</v>
      </c>
      <c r="AA71" s="583">
        <v>45339</v>
      </c>
      <c r="AB71" s="410" t="s">
        <v>313</v>
      </c>
      <c r="AC71" s="410"/>
      <c r="AD71" s="510" t="s">
        <v>3637</v>
      </c>
      <c r="AE71" s="462"/>
      <c r="AF71" s="584">
        <f t="shared" si="3"/>
        <v>28</v>
      </c>
      <c r="AG71" s="351" t="s">
        <v>3638</v>
      </c>
      <c r="AH71" s="352" t="s">
        <v>3639</v>
      </c>
      <c r="AI71" s="587"/>
      <c r="AJ71" s="587"/>
    </row>
    <row r="72" spans="1:36" s="597" customFormat="1" ht="61.5" customHeight="1">
      <c r="A72" s="580">
        <v>7063</v>
      </c>
      <c r="B72" s="427" t="s">
        <v>174</v>
      </c>
      <c r="C72" s="410" t="s">
        <v>3254</v>
      </c>
      <c r="D72" s="410" t="s">
        <v>3630</v>
      </c>
      <c r="E72" s="427" t="s">
        <v>176</v>
      </c>
      <c r="F72" s="410" t="s">
        <v>3631</v>
      </c>
      <c r="G72" s="410" t="s">
        <v>3318</v>
      </c>
      <c r="H72" s="410" t="s">
        <v>3643</v>
      </c>
      <c r="I72" s="410" t="s">
        <v>3633</v>
      </c>
      <c r="J72" s="410" t="s">
        <v>3644</v>
      </c>
      <c r="K72" s="410" t="s">
        <v>754</v>
      </c>
      <c r="L72" s="427" t="s">
        <v>755</v>
      </c>
      <c r="M72" s="427" t="s">
        <v>5</v>
      </c>
      <c r="N72" s="427">
        <v>75223</v>
      </c>
      <c r="O72" s="427"/>
      <c r="P72" s="582">
        <v>32.783952852216203</v>
      </c>
      <c r="Q72" s="582">
        <v>-96.761838604174201</v>
      </c>
      <c r="R72" s="459">
        <v>18</v>
      </c>
      <c r="S72" s="460"/>
      <c r="T72" s="410"/>
      <c r="U72" s="461" t="s">
        <v>3630</v>
      </c>
      <c r="V72" s="462" t="s">
        <v>3636</v>
      </c>
      <c r="W72" s="410" t="s">
        <v>3635</v>
      </c>
      <c r="X72" s="427" t="s">
        <v>436</v>
      </c>
      <c r="Y72" s="427" t="s">
        <v>5</v>
      </c>
      <c r="Z72" s="427" t="s">
        <v>172</v>
      </c>
      <c r="AA72" s="583">
        <v>45339</v>
      </c>
      <c r="AB72" s="410" t="s">
        <v>313</v>
      </c>
      <c r="AC72" s="410"/>
      <c r="AD72" s="510" t="s">
        <v>3637</v>
      </c>
      <c r="AE72" s="462"/>
      <c r="AF72" s="584">
        <f t="shared" si="3"/>
        <v>28</v>
      </c>
      <c r="AG72" s="351" t="s">
        <v>3638</v>
      </c>
      <c r="AH72" s="352" t="s">
        <v>3639</v>
      </c>
      <c r="AI72" s="587"/>
      <c r="AJ72" s="587"/>
    </row>
    <row r="73" spans="1:36" s="597" customFormat="1" ht="117" customHeight="1">
      <c r="A73" s="898">
        <v>7064</v>
      </c>
      <c r="B73" s="427" t="s">
        <v>174</v>
      </c>
      <c r="C73" s="410" t="s">
        <v>3254</v>
      </c>
      <c r="D73" s="410" t="s">
        <v>7339</v>
      </c>
      <c r="E73" s="427" t="s">
        <v>176</v>
      </c>
      <c r="F73" s="410" t="s">
        <v>7339</v>
      </c>
      <c r="G73" s="410" t="s">
        <v>3318</v>
      </c>
      <c r="H73" s="410" t="s">
        <v>7340</v>
      </c>
      <c r="I73" s="410" t="s">
        <v>7341</v>
      </c>
      <c r="J73" s="410" t="s">
        <v>7342</v>
      </c>
      <c r="K73" s="410" t="s">
        <v>7343</v>
      </c>
      <c r="L73" s="591" t="s">
        <v>1300</v>
      </c>
      <c r="M73" s="591" t="s">
        <v>5</v>
      </c>
      <c r="N73" s="591">
        <v>15632</v>
      </c>
      <c r="O73" s="427"/>
      <c r="P73" s="593">
        <v>40.399839780424799</v>
      </c>
      <c r="Q73" s="593">
        <v>-79.613656932265798</v>
      </c>
      <c r="R73" s="576"/>
      <c r="S73" s="464"/>
      <c r="T73" s="587"/>
      <c r="U73" s="587" t="s">
        <v>7344</v>
      </c>
      <c r="V73" s="410" t="s">
        <v>7341</v>
      </c>
      <c r="W73" s="587" t="s">
        <v>7345</v>
      </c>
      <c r="X73" s="591" t="s">
        <v>1300</v>
      </c>
      <c r="Y73" s="591" t="s">
        <v>5</v>
      </c>
      <c r="Z73" s="427" t="s">
        <v>172</v>
      </c>
      <c r="AA73" s="583">
        <v>45497</v>
      </c>
      <c r="AB73" s="410" t="s">
        <v>7346</v>
      </c>
      <c r="AC73" s="587"/>
      <c r="AD73" s="410" t="s">
        <v>8117</v>
      </c>
      <c r="AE73" s="587"/>
      <c r="AF73" s="584">
        <f t="shared" si="3"/>
        <v>26</v>
      </c>
      <c r="AG73" s="587"/>
      <c r="AH73" s="587"/>
      <c r="AI73" s="587"/>
      <c r="AJ73" s="587"/>
    </row>
    <row r="74" spans="1:36" s="597" customFormat="1" ht="106.5" customHeight="1">
      <c r="A74" s="580">
        <v>7065</v>
      </c>
      <c r="B74" s="427" t="s">
        <v>174</v>
      </c>
      <c r="C74" s="427" t="s">
        <v>3254</v>
      </c>
      <c r="D74" s="410" t="s">
        <v>3645</v>
      </c>
      <c r="E74" s="427" t="s">
        <v>176</v>
      </c>
      <c r="F74" s="410" t="s">
        <v>3645</v>
      </c>
      <c r="G74" s="410" t="s">
        <v>3280</v>
      </c>
      <c r="H74" s="410" t="s">
        <v>7</v>
      </c>
      <c r="I74" s="463" t="s">
        <v>3646</v>
      </c>
      <c r="J74" s="410" t="s">
        <v>3647</v>
      </c>
      <c r="K74" s="410" t="s">
        <v>2511</v>
      </c>
      <c r="L74" s="591" t="s">
        <v>170</v>
      </c>
      <c r="M74" s="427" t="s">
        <v>5</v>
      </c>
      <c r="N74" s="591">
        <v>94608</v>
      </c>
      <c r="O74" s="427" t="s">
        <v>3648</v>
      </c>
      <c r="P74" s="582">
        <v>37.832006233964101</v>
      </c>
      <c r="Q74" s="582">
        <v>-122.282006029633</v>
      </c>
      <c r="R74" s="576">
        <v>30</v>
      </c>
      <c r="S74" s="464"/>
      <c r="T74" s="587"/>
      <c r="U74" s="587" t="s">
        <v>3645</v>
      </c>
      <c r="V74" s="410" t="s">
        <v>3649</v>
      </c>
      <c r="W74" s="587" t="s">
        <v>2511</v>
      </c>
      <c r="X74" s="591" t="s">
        <v>170</v>
      </c>
      <c r="Y74" s="591" t="s">
        <v>5</v>
      </c>
      <c r="Z74" s="427" t="s">
        <v>172</v>
      </c>
      <c r="AA74" s="583">
        <v>44801</v>
      </c>
      <c r="AB74" s="410" t="s">
        <v>3650</v>
      </c>
      <c r="AC74" s="410" t="s">
        <v>3652</v>
      </c>
      <c r="AD74" s="410" t="s">
        <v>3651</v>
      </c>
      <c r="AE74" s="463" t="s">
        <v>3649</v>
      </c>
      <c r="AF74" s="584">
        <f t="shared" si="3"/>
        <v>25</v>
      </c>
      <c r="AG74" s="587"/>
      <c r="AH74" s="587"/>
      <c r="AI74" s="587"/>
      <c r="AJ74" s="587"/>
    </row>
    <row r="75" spans="1:36" s="597" customFormat="1" ht="72.5">
      <c r="A75" s="898">
        <v>7066</v>
      </c>
      <c r="B75" s="1099" t="s">
        <v>174</v>
      </c>
      <c r="C75" s="1099" t="s">
        <v>3254</v>
      </c>
      <c r="D75" s="1100" t="s">
        <v>3653</v>
      </c>
      <c r="E75" s="1099" t="s">
        <v>176</v>
      </c>
      <c r="F75" s="1106" t="s">
        <v>3653</v>
      </c>
      <c r="G75" s="1100" t="s">
        <v>3255</v>
      </c>
      <c r="H75" s="1507" t="s">
        <v>9432</v>
      </c>
      <c r="I75" s="1143" t="s">
        <v>8593</v>
      </c>
      <c r="J75" s="1100" t="s">
        <v>3655</v>
      </c>
      <c r="K75" s="1100" t="s">
        <v>3656</v>
      </c>
      <c r="L75" s="1099" t="s">
        <v>3657</v>
      </c>
      <c r="M75" s="1099" t="s">
        <v>5</v>
      </c>
      <c r="N75" s="1099">
        <v>74107</v>
      </c>
      <c r="O75" s="1099" t="s">
        <v>3658</v>
      </c>
      <c r="P75" s="1151">
        <v>36.100172230309099</v>
      </c>
      <c r="Q75" s="1151">
        <v>-96.048643631518999</v>
      </c>
      <c r="R75" s="1152">
        <v>130</v>
      </c>
      <c r="S75" s="1105"/>
      <c r="T75" s="1106"/>
      <c r="U75" s="1100" t="s">
        <v>3659</v>
      </c>
      <c r="V75" s="1143" t="s">
        <v>8593</v>
      </c>
      <c r="W75" s="1100" t="s">
        <v>3656</v>
      </c>
      <c r="X75" s="1099" t="s">
        <v>3657</v>
      </c>
      <c r="Y75" s="1099" t="s">
        <v>5</v>
      </c>
      <c r="Z75" s="1099" t="s">
        <v>8379</v>
      </c>
      <c r="AA75" s="1107" t="s">
        <v>8592</v>
      </c>
      <c r="AB75" s="1100" t="s">
        <v>3660</v>
      </c>
      <c r="AC75" s="1106"/>
      <c r="AD75" s="1507" t="s">
        <v>9433</v>
      </c>
      <c r="AE75" s="1143" t="s">
        <v>3662</v>
      </c>
      <c r="AF75" s="1109">
        <f t="shared" si="3"/>
        <v>28</v>
      </c>
      <c r="AG75" s="1106" t="s">
        <v>8591</v>
      </c>
      <c r="AH75" s="1153" t="s">
        <v>8590</v>
      </c>
      <c r="AI75" s="1106" t="s">
        <v>3658</v>
      </c>
      <c r="AJ75" s="587"/>
    </row>
    <row r="76" spans="1:36" s="597" customFormat="1" ht="87">
      <c r="A76" s="580">
        <v>7067</v>
      </c>
      <c r="B76" s="427" t="s">
        <v>174</v>
      </c>
      <c r="C76" s="410" t="s">
        <v>3254</v>
      </c>
      <c r="D76" s="410" t="s">
        <v>3653</v>
      </c>
      <c r="E76" s="427" t="s">
        <v>176</v>
      </c>
      <c r="F76" s="410" t="s">
        <v>8594</v>
      </c>
      <c r="G76" s="410" t="s">
        <v>8597</v>
      </c>
      <c r="H76" s="410" t="s">
        <v>3654</v>
      </c>
      <c r="I76" s="463" t="s">
        <v>8593</v>
      </c>
      <c r="J76" s="351" t="s">
        <v>8595</v>
      </c>
      <c r="K76" s="351" t="s">
        <v>8595</v>
      </c>
      <c r="L76" s="427" t="s">
        <v>170</v>
      </c>
      <c r="M76" s="427" t="s">
        <v>5</v>
      </c>
      <c r="N76" s="592" t="s">
        <v>8596</v>
      </c>
      <c r="O76" s="427"/>
      <c r="P76" s="582">
        <v>37.396636701557</v>
      </c>
      <c r="Q76" s="582">
        <v>-121.913564304282</v>
      </c>
      <c r="R76" s="459">
        <v>30</v>
      </c>
      <c r="S76" s="464"/>
      <c r="T76" s="587"/>
      <c r="U76" s="410" t="s">
        <v>3659</v>
      </c>
      <c r="V76" s="463" t="s">
        <v>8593</v>
      </c>
      <c r="W76" s="410" t="s">
        <v>3656</v>
      </c>
      <c r="X76" s="427" t="s">
        <v>3657</v>
      </c>
      <c r="Y76" s="427" t="s">
        <v>5</v>
      </c>
      <c r="Z76" s="427" t="s">
        <v>7932</v>
      </c>
      <c r="AA76" s="583">
        <v>45689</v>
      </c>
      <c r="AB76" s="410" t="s">
        <v>313</v>
      </c>
      <c r="AC76" s="587" t="s">
        <v>8598</v>
      </c>
      <c r="AD76" s="410" t="s">
        <v>3661</v>
      </c>
      <c r="AE76" s="462"/>
      <c r="AF76" s="584">
        <f t="shared" si="3"/>
        <v>24</v>
      </c>
      <c r="AG76" s="587" t="s">
        <v>8591</v>
      </c>
      <c r="AH76" s="351" t="s">
        <v>8590</v>
      </c>
      <c r="AI76" s="587" t="s">
        <v>3658</v>
      </c>
      <c r="AJ76" s="587"/>
    </row>
    <row r="77" spans="1:36" s="597" customFormat="1" ht="80.25" customHeight="1">
      <c r="A77" s="898">
        <v>7068</v>
      </c>
      <c r="B77" s="427" t="s">
        <v>174</v>
      </c>
      <c r="C77" s="427" t="s">
        <v>3254</v>
      </c>
      <c r="D77" s="410" t="s">
        <v>3663</v>
      </c>
      <c r="E77" s="427" t="s">
        <v>164</v>
      </c>
      <c r="F77" s="410" t="s">
        <v>3663</v>
      </c>
      <c r="G77" s="410" t="s">
        <v>3255</v>
      </c>
      <c r="H77" s="410" t="s">
        <v>3539</v>
      </c>
      <c r="I77" s="410" t="s">
        <v>3664</v>
      </c>
      <c r="J77" s="410" t="s">
        <v>3665</v>
      </c>
      <c r="K77" s="410" t="s">
        <v>3666</v>
      </c>
      <c r="L77" s="591" t="s">
        <v>3667</v>
      </c>
      <c r="M77" s="427" t="s">
        <v>5</v>
      </c>
      <c r="N77" s="591">
        <v>52302</v>
      </c>
      <c r="O77" s="427" t="s">
        <v>3668</v>
      </c>
      <c r="P77" s="582">
        <v>42.0291358457551</v>
      </c>
      <c r="Q77" s="582">
        <v>-91.572182402495798</v>
      </c>
      <c r="R77" s="576"/>
      <c r="S77" s="464"/>
      <c r="T77" s="587"/>
      <c r="U77" s="587" t="s">
        <v>3663</v>
      </c>
      <c r="V77" s="410" t="s">
        <v>3664</v>
      </c>
      <c r="W77" s="587" t="s">
        <v>3666</v>
      </c>
      <c r="X77" s="591" t="s">
        <v>3667</v>
      </c>
      <c r="Y77" s="591" t="s">
        <v>5</v>
      </c>
      <c r="Z77" s="591"/>
      <c r="AA77" s="595"/>
      <c r="AB77" s="410" t="s">
        <v>3669</v>
      </c>
      <c r="AC77" s="587"/>
      <c r="AD77" s="410" t="s">
        <v>3670</v>
      </c>
      <c r="AE77" s="463" t="s">
        <v>3671</v>
      </c>
      <c r="AF77" s="584">
        <f t="shared" si="3"/>
        <v>18</v>
      </c>
      <c r="AG77" s="587"/>
      <c r="AH77" s="587"/>
      <c r="AI77" s="587"/>
      <c r="AJ77" s="587"/>
    </row>
    <row r="78" spans="1:36" s="597" customFormat="1" ht="58">
      <c r="A78" s="580">
        <v>7069</v>
      </c>
      <c r="B78" s="427" t="s">
        <v>174</v>
      </c>
      <c r="C78" s="427" t="s">
        <v>3254</v>
      </c>
      <c r="D78" s="410" t="s">
        <v>3663</v>
      </c>
      <c r="E78" s="427" t="s">
        <v>164</v>
      </c>
      <c r="F78" s="410" t="s">
        <v>3663</v>
      </c>
      <c r="G78" s="410" t="s">
        <v>3255</v>
      </c>
      <c r="H78" s="410" t="s">
        <v>3577</v>
      </c>
      <c r="I78" s="410" t="s">
        <v>3664</v>
      </c>
      <c r="J78" s="410" t="s">
        <v>3665</v>
      </c>
      <c r="K78" s="410" t="s">
        <v>3666</v>
      </c>
      <c r="L78" s="591" t="s">
        <v>3667</v>
      </c>
      <c r="M78" s="427" t="s">
        <v>5</v>
      </c>
      <c r="N78" s="591">
        <v>52302</v>
      </c>
      <c r="O78" s="427" t="s">
        <v>3668</v>
      </c>
      <c r="P78" s="582">
        <v>42.0291358457551</v>
      </c>
      <c r="Q78" s="582">
        <v>-91.572182402495798</v>
      </c>
      <c r="R78" s="576"/>
      <c r="S78" s="464"/>
      <c r="T78" s="587"/>
      <c r="U78" s="587" t="s">
        <v>3663</v>
      </c>
      <c r="V78" s="410" t="s">
        <v>3664</v>
      </c>
      <c r="W78" s="587" t="s">
        <v>3666</v>
      </c>
      <c r="X78" s="591" t="s">
        <v>3667</v>
      </c>
      <c r="Y78" s="591" t="s">
        <v>5</v>
      </c>
      <c r="Z78" s="591"/>
      <c r="AA78" s="595"/>
      <c r="AB78" s="410" t="s">
        <v>3669</v>
      </c>
      <c r="AC78" s="587"/>
      <c r="AD78" s="410" t="s">
        <v>3670</v>
      </c>
      <c r="AE78" s="463" t="s">
        <v>3671</v>
      </c>
      <c r="AF78" s="584">
        <f t="shared" si="3"/>
        <v>18</v>
      </c>
      <c r="AG78" s="587"/>
      <c r="AH78" s="587"/>
      <c r="AI78" s="587"/>
      <c r="AJ78" s="587"/>
    </row>
    <row r="79" spans="1:36" s="597" customFormat="1" ht="87">
      <c r="A79" s="898">
        <v>7070</v>
      </c>
      <c r="B79" s="427" t="s">
        <v>174</v>
      </c>
      <c r="C79" s="410" t="s">
        <v>3254</v>
      </c>
      <c r="D79" s="410" t="s">
        <v>8541</v>
      </c>
      <c r="E79" s="427" t="s">
        <v>164</v>
      </c>
      <c r="F79" s="410" t="s">
        <v>8543</v>
      </c>
      <c r="G79" s="410" t="s">
        <v>7354</v>
      </c>
      <c r="H79" s="410" t="s">
        <v>8544</v>
      </c>
      <c r="I79" s="463" t="s">
        <v>8542</v>
      </c>
      <c r="J79" s="352" t="s">
        <v>8535</v>
      </c>
      <c r="K79" s="410" t="s">
        <v>4592</v>
      </c>
      <c r="L79" s="591" t="s">
        <v>3657</v>
      </c>
      <c r="M79" s="591" t="s">
        <v>5</v>
      </c>
      <c r="N79" s="591">
        <v>73114</v>
      </c>
      <c r="O79" s="427" t="s">
        <v>8536</v>
      </c>
      <c r="P79" s="593">
        <v>35.607934373560198</v>
      </c>
      <c r="Q79" s="593">
        <v>-97.517048117863993</v>
      </c>
      <c r="R79" s="576">
        <v>200</v>
      </c>
      <c r="S79" s="464"/>
      <c r="T79" s="587"/>
      <c r="U79" s="587" t="s">
        <v>8541</v>
      </c>
      <c r="V79" s="462" t="s">
        <v>8542</v>
      </c>
      <c r="W79" s="587" t="s">
        <v>8534</v>
      </c>
      <c r="X79" s="591" t="s">
        <v>836</v>
      </c>
      <c r="Y79" s="591" t="s">
        <v>5</v>
      </c>
      <c r="Z79" s="427" t="s">
        <v>7932</v>
      </c>
      <c r="AA79" s="583">
        <v>45688</v>
      </c>
      <c r="AB79" s="462" t="s">
        <v>313</v>
      </c>
      <c r="AC79" s="587"/>
      <c r="AD79" s="410" t="s">
        <v>8985</v>
      </c>
      <c r="AE79" s="587"/>
      <c r="AF79" s="584">
        <f t="shared" si="3"/>
        <v>24</v>
      </c>
      <c r="AG79" s="587" t="s">
        <v>8531</v>
      </c>
      <c r="AH79" s="351" t="s">
        <v>8532</v>
      </c>
      <c r="AI79" s="592" t="s">
        <v>8533</v>
      </c>
      <c r="AJ79" s="587"/>
    </row>
    <row r="80" spans="1:36" s="597" customFormat="1" ht="87">
      <c r="A80" s="580">
        <v>7071</v>
      </c>
      <c r="B80" s="427" t="s">
        <v>174</v>
      </c>
      <c r="C80" s="410" t="s">
        <v>3254</v>
      </c>
      <c r="D80" s="410" t="s">
        <v>8541</v>
      </c>
      <c r="E80" s="427" t="s">
        <v>164</v>
      </c>
      <c r="F80" s="410" t="s">
        <v>8537</v>
      </c>
      <c r="G80" s="410" t="s">
        <v>7354</v>
      </c>
      <c r="H80" s="410" t="s">
        <v>8544</v>
      </c>
      <c r="I80" s="463" t="s">
        <v>8542</v>
      </c>
      <c r="J80" s="410" t="s">
        <v>8538</v>
      </c>
      <c r="K80" s="410" t="s">
        <v>8539</v>
      </c>
      <c r="L80" s="591" t="s">
        <v>987</v>
      </c>
      <c r="M80" s="591" t="s">
        <v>5</v>
      </c>
      <c r="N80" s="591">
        <v>54956</v>
      </c>
      <c r="O80" s="427" t="s">
        <v>8540</v>
      </c>
      <c r="P80" s="593">
        <v>44.1571937279287</v>
      </c>
      <c r="Q80" s="593">
        <v>-88.493594134596407</v>
      </c>
      <c r="R80" s="576">
        <v>100</v>
      </c>
      <c r="S80" s="464"/>
      <c r="T80" s="587"/>
      <c r="U80" s="587" t="s">
        <v>8541</v>
      </c>
      <c r="V80" s="462" t="s">
        <v>8542</v>
      </c>
      <c r="W80" s="587" t="s">
        <v>8534</v>
      </c>
      <c r="X80" s="591" t="s">
        <v>836</v>
      </c>
      <c r="Y80" s="591" t="s">
        <v>5</v>
      </c>
      <c r="Z80" s="427" t="s">
        <v>7932</v>
      </c>
      <c r="AA80" s="583">
        <v>45688</v>
      </c>
      <c r="AB80" s="463" t="s">
        <v>8986</v>
      </c>
      <c r="AC80" s="587"/>
      <c r="AD80" s="410" t="s">
        <v>8985</v>
      </c>
      <c r="AE80" s="587"/>
      <c r="AF80" s="584">
        <f t="shared" si="3"/>
        <v>24</v>
      </c>
      <c r="AG80" s="587" t="s">
        <v>8531</v>
      </c>
      <c r="AH80" s="600" t="s">
        <v>8532</v>
      </c>
      <c r="AI80" s="940" t="s">
        <v>8533</v>
      </c>
      <c r="AJ80" s="587"/>
    </row>
    <row r="81" spans="1:88" s="597" customFormat="1" ht="87">
      <c r="A81" s="898">
        <v>7072</v>
      </c>
      <c r="B81" s="427" t="s">
        <v>174</v>
      </c>
      <c r="C81" s="427" t="s">
        <v>3254</v>
      </c>
      <c r="D81" s="410" t="s">
        <v>3672</v>
      </c>
      <c r="E81" s="427" t="s">
        <v>176</v>
      </c>
      <c r="F81" s="410" t="s">
        <v>3672</v>
      </c>
      <c r="G81" s="410" t="s">
        <v>3509</v>
      </c>
      <c r="H81" s="410" t="s">
        <v>3510</v>
      </c>
      <c r="I81" s="410" t="s">
        <v>3673</v>
      </c>
      <c r="J81" s="410" t="s">
        <v>3674</v>
      </c>
      <c r="K81" s="410" t="s">
        <v>3675</v>
      </c>
      <c r="L81" s="427" t="s">
        <v>836</v>
      </c>
      <c r="M81" s="427" t="s">
        <v>5</v>
      </c>
      <c r="N81" s="427">
        <v>60527</v>
      </c>
      <c r="O81" s="427" t="s">
        <v>3676</v>
      </c>
      <c r="P81" s="582">
        <v>41.760090603818497</v>
      </c>
      <c r="Q81" s="582">
        <v>-87.938255744833199</v>
      </c>
      <c r="R81" s="459">
        <v>150</v>
      </c>
      <c r="S81" s="464"/>
      <c r="T81" s="587"/>
      <c r="U81" s="410" t="s">
        <v>3677</v>
      </c>
      <c r="V81" s="410" t="s">
        <v>3673</v>
      </c>
      <c r="W81" s="410" t="s">
        <v>3675</v>
      </c>
      <c r="X81" s="427" t="s">
        <v>836</v>
      </c>
      <c r="Y81" s="427" t="s">
        <v>5</v>
      </c>
      <c r="Z81" s="427" t="s">
        <v>172</v>
      </c>
      <c r="AA81" s="583">
        <v>44766</v>
      </c>
      <c r="AB81" s="410" t="s">
        <v>3678</v>
      </c>
      <c r="AC81" s="587"/>
      <c r="AD81" s="410" t="s">
        <v>3679</v>
      </c>
      <c r="AE81" s="463" t="s">
        <v>3680</v>
      </c>
      <c r="AF81" s="584">
        <f t="shared" si="3"/>
        <v>17</v>
      </c>
      <c r="AG81" s="587"/>
      <c r="AH81" s="587"/>
      <c r="AI81" s="587"/>
      <c r="AJ81" s="587"/>
    </row>
    <row r="82" spans="1:88" s="597" customFormat="1" ht="101.25" customHeight="1">
      <c r="A82" s="580">
        <v>7073</v>
      </c>
      <c r="B82" s="427" t="s">
        <v>174</v>
      </c>
      <c r="C82" s="427" t="s">
        <v>3254</v>
      </c>
      <c r="D82" s="410" t="s">
        <v>3672</v>
      </c>
      <c r="E82" s="427" t="s">
        <v>176</v>
      </c>
      <c r="F82" s="410" t="s">
        <v>3672</v>
      </c>
      <c r="G82" s="410" t="s">
        <v>3509</v>
      </c>
      <c r="H82" s="410" t="s">
        <v>3681</v>
      </c>
      <c r="I82" s="410" t="s">
        <v>3673</v>
      </c>
      <c r="J82" s="410" t="s">
        <v>3674</v>
      </c>
      <c r="K82" s="410" t="s">
        <v>3675</v>
      </c>
      <c r="L82" s="427" t="s">
        <v>836</v>
      </c>
      <c r="M82" s="427" t="s">
        <v>5</v>
      </c>
      <c r="N82" s="427">
        <v>60527</v>
      </c>
      <c r="O82" s="427" t="s">
        <v>3676</v>
      </c>
      <c r="P82" s="582">
        <v>41.760090603818497</v>
      </c>
      <c r="Q82" s="582">
        <v>-87.938255744833199</v>
      </c>
      <c r="R82" s="459">
        <v>150</v>
      </c>
      <c r="S82" s="464"/>
      <c r="T82" s="587"/>
      <c r="U82" s="410" t="s">
        <v>3677</v>
      </c>
      <c r="V82" s="410" t="s">
        <v>3673</v>
      </c>
      <c r="W82" s="410" t="s">
        <v>3675</v>
      </c>
      <c r="X82" s="427" t="s">
        <v>836</v>
      </c>
      <c r="Y82" s="427" t="s">
        <v>5</v>
      </c>
      <c r="Z82" s="427" t="s">
        <v>172</v>
      </c>
      <c r="AA82" s="583">
        <v>44766</v>
      </c>
      <c r="AB82" s="410" t="s">
        <v>3678</v>
      </c>
      <c r="AC82" s="587"/>
      <c r="AD82" s="410" t="s">
        <v>3682</v>
      </c>
      <c r="AE82" s="463" t="s">
        <v>3680</v>
      </c>
      <c r="AF82" s="584">
        <f t="shared" si="3"/>
        <v>22</v>
      </c>
      <c r="AG82" s="587"/>
      <c r="AH82" s="587"/>
      <c r="AI82" s="587"/>
      <c r="AJ82" s="587"/>
    </row>
    <row r="83" spans="1:88" s="597" customFormat="1" ht="126" customHeight="1">
      <c r="A83" s="898">
        <v>7074</v>
      </c>
      <c r="B83" s="427" t="s">
        <v>174</v>
      </c>
      <c r="C83" s="427" t="s">
        <v>3254</v>
      </c>
      <c r="D83" s="410" t="s">
        <v>3672</v>
      </c>
      <c r="E83" s="427" t="s">
        <v>176</v>
      </c>
      <c r="F83" s="410" t="s">
        <v>3672</v>
      </c>
      <c r="G83" s="410" t="s">
        <v>3509</v>
      </c>
      <c r="H83" s="410" t="s">
        <v>3683</v>
      </c>
      <c r="I83" s="410" t="s">
        <v>3673</v>
      </c>
      <c r="J83" s="410" t="s">
        <v>3674</v>
      </c>
      <c r="K83" s="410" t="s">
        <v>3675</v>
      </c>
      <c r="L83" s="427" t="s">
        <v>836</v>
      </c>
      <c r="M83" s="427" t="s">
        <v>5</v>
      </c>
      <c r="N83" s="427">
        <v>60527</v>
      </c>
      <c r="O83" s="427" t="s">
        <v>3676</v>
      </c>
      <c r="P83" s="582">
        <v>41.760090603818497</v>
      </c>
      <c r="Q83" s="582">
        <v>-87.938255744833199</v>
      </c>
      <c r="R83" s="459">
        <v>50</v>
      </c>
      <c r="S83" s="464"/>
      <c r="T83" s="587"/>
      <c r="U83" s="410" t="s">
        <v>3677</v>
      </c>
      <c r="V83" s="410" t="s">
        <v>3673</v>
      </c>
      <c r="W83" s="410" t="s">
        <v>3675</v>
      </c>
      <c r="X83" s="427" t="s">
        <v>836</v>
      </c>
      <c r="Y83" s="427" t="s">
        <v>5</v>
      </c>
      <c r="Z83" s="427" t="s">
        <v>172</v>
      </c>
      <c r="AA83" s="583">
        <v>44766</v>
      </c>
      <c r="AB83" s="410" t="s">
        <v>3678</v>
      </c>
      <c r="AC83" s="587"/>
      <c r="AD83" s="410" t="s">
        <v>3682</v>
      </c>
      <c r="AE83" s="463" t="s">
        <v>3680</v>
      </c>
      <c r="AF83" s="584">
        <f t="shared" si="3"/>
        <v>22</v>
      </c>
      <c r="AG83" s="587"/>
      <c r="AH83" s="587"/>
      <c r="AI83" s="587"/>
      <c r="AJ83" s="587"/>
    </row>
    <row r="84" spans="1:88" s="597" customFormat="1" ht="122.25" customHeight="1">
      <c r="A84" s="580">
        <v>7075</v>
      </c>
      <c r="B84" s="427" t="s">
        <v>174</v>
      </c>
      <c r="C84" s="410" t="s">
        <v>3254</v>
      </c>
      <c r="D84" s="410" t="s">
        <v>7368</v>
      </c>
      <c r="E84" s="427" t="s">
        <v>176</v>
      </c>
      <c r="F84" s="587" t="s">
        <v>7368</v>
      </c>
      <c r="G84" s="410" t="s">
        <v>7354</v>
      </c>
      <c r="H84" s="410" t="s">
        <v>7832</v>
      </c>
      <c r="I84" s="410" t="s">
        <v>7369</v>
      </c>
      <c r="J84" s="410" t="s">
        <v>7370</v>
      </c>
      <c r="K84" s="410" t="s">
        <v>4534</v>
      </c>
      <c r="L84" s="591" t="s">
        <v>836</v>
      </c>
      <c r="M84" s="591" t="s">
        <v>5</v>
      </c>
      <c r="N84" s="591">
        <v>6013</v>
      </c>
      <c r="O84" s="427" t="s">
        <v>7371</v>
      </c>
      <c r="P84" s="593">
        <v>42.042444750142103</v>
      </c>
      <c r="Q84" s="593">
        <v>-88.043141984655705</v>
      </c>
      <c r="R84" s="576">
        <v>5000</v>
      </c>
      <c r="S84" s="464"/>
      <c r="T84" s="587"/>
      <c r="U84" s="587" t="s">
        <v>7368</v>
      </c>
      <c r="V84" s="410" t="s">
        <v>7369</v>
      </c>
      <c r="W84" s="410" t="s">
        <v>4534</v>
      </c>
      <c r="X84" s="591" t="s">
        <v>836</v>
      </c>
      <c r="Y84" s="591" t="s">
        <v>5</v>
      </c>
      <c r="Z84" s="427" t="s">
        <v>172</v>
      </c>
      <c r="AA84" s="583">
        <v>45504</v>
      </c>
      <c r="AB84" s="410" t="s">
        <v>7369</v>
      </c>
      <c r="AC84" s="587"/>
      <c r="AD84" s="410" t="s">
        <v>8121</v>
      </c>
      <c r="AE84" s="587"/>
      <c r="AF84" s="584">
        <f t="shared" si="3"/>
        <v>25</v>
      </c>
      <c r="AG84" s="587"/>
      <c r="AH84" s="587"/>
      <c r="AI84" s="587"/>
      <c r="AJ84" s="410" t="s">
        <v>7372</v>
      </c>
    </row>
    <row r="85" spans="1:88" s="597" customFormat="1" ht="126" customHeight="1">
      <c r="A85" s="898">
        <v>7076</v>
      </c>
      <c r="B85" s="427" t="s">
        <v>174</v>
      </c>
      <c r="C85" s="410" t="s">
        <v>3254</v>
      </c>
      <c r="D85" s="509" t="s">
        <v>7325</v>
      </c>
      <c r="E85" s="427" t="s">
        <v>164</v>
      </c>
      <c r="F85" s="509" t="s">
        <v>7756</v>
      </c>
      <c r="G85" s="509" t="s">
        <v>7751</v>
      </c>
      <c r="H85" s="509" t="s">
        <v>7750</v>
      </c>
      <c r="I85" s="509" t="s">
        <v>7326</v>
      </c>
      <c r="J85" s="509" t="s">
        <v>7757</v>
      </c>
      <c r="K85" s="509" t="s">
        <v>1390</v>
      </c>
      <c r="L85" s="591" t="s">
        <v>755</v>
      </c>
      <c r="M85" s="591" t="s">
        <v>5</v>
      </c>
      <c r="N85" s="591">
        <v>78757</v>
      </c>
      <c r="O85" s="618"/>
      <c r="P85" s="599">
        <v>30.360394007423</v>
      </c>
      <c r="Q85" s="599">
        <v>-97.742139760381306</v>
      </c>
      <c r="R85" s="612">
        <v>10000</v>
      </c>
      <c r="S85" s="631"/>
      <c r="T85" s="599"/>
      <c r="U85" s="509" t="s">
        <v>7325</v>
      </c>
      <c r="V85" s="575" t="s">
        <v>7326</v>
      </c>
      <c r="W85" s="599" t="s">
        <v>5183</v>
      </c>
      <c r="X85" s="591" t="s">
        <v>740</v>
      </c>
      <c r="Y85" s="591" t="s">
        <v>5</v>
      </c>
      <c r="Z85" s="427" t="s">
        <v>172</v>
      </c>
      <c r="AA85" s="583" t="s">
        <v>7753</v>
      </c>
      <c r="AB85" s="509" t="s">
        <v>7752</v>
      </c>
      <c r="AC85" s="509" t="s">
        <v>7755</v>
      </c>
      <c r="AD85" s="509" t="s">
        <v>8115</v>
      </c>
      <c r="AE85" s="558" t="s">
        <v>7754</v>
      </c>
      <c r="AF85" s="584">
        <f t="shared" si="3"/>
        <v>25</v>
      </c>
      <c r="AG85" s="599"/>
      <c r="AH85" s="599"/>
      <c r="AI85" s="599"/>
      <c r="AJ85" s="587"/>
    </row>
    <row r="86" spans="1:88" s="597" customFormat="1" ht="143.25" customHeight="1">
      <c r="A86" s="580">
        <v>7077</v>
      </c>
      <c r="B86" s="427" t="s">
        <v>174</v>
      </c>
      <c r="C86" s="427" t="s">
        <v>3254</v>
      </c>
      <c r="D86" s="410" t="s">
        <v>3684</v>
      </c>
      <c r="E86" s="427" t="s">
        <v>164</v>
      </c>
      <c r="F86" s="587" t="s">
        <v>3684</v>
      </c>
      <c r="G86" s="410" t="s">
        <v>3255</v>
      </c>
      <c r="H86" s="410" t="s">
        <v>7</v>
      </c>
      <c r="I86" s="410" t="s">
        <v>3685</v>
      </c>
      <c r="J86" s="410" t="s">
        <v>3686</v>
      </c>
      <c r="K86" s="410" t="s">
        <v>2274</v>
      </c>
      <c r="L86" s="591" t="s">
        <v>170</v>
      </c>
      <c r="M86" s="427" t="s">
        <v>5</v>
      </c>
      <c r="N86" s="591">
        <v>94804</v>
      </c>
      <c r="O86" s="427" t="s">
        <v>3687</v>
      </c>
      <c r="P86" s="582">
        <v>37.920155007071898</v>
      </c>
      <c r="Q86" s="582">
        <v>-122.35119301612001</v>
      </c>
      <c r="R86" s="576">
        <v>22</v>
      </c>
      <c r="S86" s="464"/>
      <c r="T86" s="587"/>
      <c r="U86" s="587" t="s">
        <v>3684</v>
      </c>
      <c r="V86" s="410" t="s">
        <v>3685</v>
      </c>
      <c r="W86" s="587" t="s">
        <v>2274</v>
      </c>
      <c r="X86" s="591" t="s">
        <v>170</v>
      </c>
      <c r="Y86" s="591" t="s">
        <v>5</v>
      </c>
      <c r="Z86" s="591" t="s">
        <v>172</v>
      </c>
      <c r="AA86" s="595">
        <v>44413</v>
      </c>
      <c r="AB86" s="410" t="s">
        <v>3688</v>
      </c>
      <c r="AC86" s="410"/>
      <c r="AD86" s="410" t="s">
        <v>3689</v>
      </c>
      <c r="AE86" s="463" t="s">
        <v>3690</v>
      </c>
      <c r="AF86" s="584">
        <f t="shared" si="3"/>
        <v>25</v>
      </c>
      <c r="AG86" s="587"/>
      <c r="AH86" s="587"/>
      <c r="AI86" s="587"/>
      <c r="AJ86" s="587"/>
    </row>
    <row r="87" spans="1:88" s="597" customFormat="1" ht="72.5">
      <c r="A87" s="898">
        <v>7078</v>
      </c>
      <c r="B87" s="427" t="s">
        <v>174</v>
      </c>
      <c r="C87" s="427" t="s">
        <v>3254</v>
      </c>
      <c r="D87" s="410" t="s">
        <v>3684</v>
      </c>
      <c r="E87" s="427" t="s">
        <v>164</v>
      </c>
      <c r="F87" s="587" t="s">
        <v>3684</v>
      </c>
      <c r="G87" s="410" t="s">
        <v>3280</v>
      </c>
      <c r="H87" s="410" t="s">
        <v>7</v>
      </c>
      <c r="I87" s="410" t="s">
        <v>3685</v>
      </c>
      <c r="J87" s="410" t="s">
        <v>3686</v>
      </c>
      <c r="K87" s="410" t="s">
        <v>2274</v>
      </c>
      <c r="L87" s="591" t="s">
        <v>170</v>
      </c>
      <c r="M87" s="427" t="s">
        <v>5</v>
      </c>
      <c r="N87" s="591">
        <v>94804</v>
      </c>
      <c r="O87" s="427" t="s">
        <v>3687</v>
      </c>
      <c r="P87" s="582">
        <v>37.920155007071898</v>
      </c>
      <c r="Q87" s="582">
        <v>-122.35119301612001</v>
      </c>
      <c r="R87" s="576">
        <v>21</v>
      </c>
      <c r="S87" s="464"/>
      <c r="T87" s="587"/>
      <c r="U87" s="587" t="s">
        <v>3684</v>
      </c>
      <c r="V87" s="410" t="s">
        <v>3685</v>
      </c>
      <c r="W87" s="587" t="s">
        <v>2274</v>
      </c>
      <c r="X87" s="591" t="s">
        <v>170</v>
      </c>
      <c r="Y87" s="591" t="s">
        <v>5</v>
      </c>
      <c r="Z87" s="591" t="s">
        <v>172</v>
      </c>
      <c r="AA87" s="595">
        <v>44413</v>
      </c>
      <c r="AB87" s="410" t="s">
        <v>3688</v>
      </c>
      <c r="AC87" s="410"/>
      <c r="AD87" s="410" t="s">
        <v>3689</v>
      </c>
      <c r="AE87" s="463" t="s">
        <v>3690</v>
      </c>
      <c r="AF87" s="584">
        <f t="shared" si="3"/>
        <v>25</v>
      </c>
      <c r="AG87" s="587"/>
      <c r="AH87" s="587"/>
      <c r="AI87" s="587"/>
      <c r="AJ87" s="587"/>
    </row>
    <row r="88" spans="1:88" s="597" customFormat="1" ht="72.5">
      <c r="A88" s="898">
        <v>7142</v>
      </c>
      <c r="B88" s="1099" t="s">
        <v>174</v>
      </c>
      <c r="C88" s="1100" t="s">
        <v>3254</v>
      </c>
      <c r="D88" s="1100" t="s">
        <v>9611</v>
      </c>
      <c r="E88" s="1099" t="s">
        <v>164</v>
      </c>
      <c r="F88" s="1100" t="s">
        <v>9448</v>
      </c>
      <c r="G88" s="1100" t="s">
        <v>3255</v>
      </c>
      <c r="H88" s="1507" t="s">
        <v>9612</v>
      </c>
      <c r="I88" s="1101" t="s">
        <v>9613</v>
      </c>
      <c r="J88" s="1100" t="s">
        <v>9614</v>
      </c>
      <c r="K88" s="1100" t="s">
        <v>6491</v>
      </c>
      <c r="L88" s="1102" t="s">
        <v>1613</v>
      </c>
      <c r="M88" s="1102" t="s">
        <v>5</v>
      </c>
      <c r="N88" s="1102">
        <v>23603</v>
      </c>
      <c r="O88" s="1099" t="s">
        <v>9615</v>
      </c>
      <c r="P88" s="1103">
        <v>37.113199999999999</v>
      </c>
      <c r="Q88" s="1103">
        <v>-76.531899999999993</v>
      </c>
      <c r="R88" s="1104">
        <v>50</v>
      </c>
      <c r="S88" s="1105">
        <v>10</v>
      </c>
      <c r="T88" s="1106" t="s">
        <v>822</v>
      </c>
      <c r="U88" s="1153" t="s">
        <v>9616</v>
      </c>
      <c r="V88" s="1101" t="s">
        <v>9613</v>
      </c>
      <c r="W88" s="1106" t="s">
        <v>9617</v>
      </c>
      <c r="X88" s="1102" t="s">
        <v>1606</v>
      </c>
      <c r="Y88" s="1102" t="s">
        <v>907</v>
      </c>
      <c r="Z88" s="1099" t="s">
        <v>7932</v>
      </c>
      <c r="AA88" s="1107">
        <v>45873</v>
      </c>
      <c r="AB88" s="1101" t="s">
        <v>313</v>
      </c>
      <c r="AC88" s="1100"/>
      <c r="AD88" s="1507" t="s">
        <v>10337</v>
      </c>
      <c r="AE88" s="1108"/>
      <c r="AF88" s="1109">
        <f t="shared" si="3"/>
        <v>30</v>
      </c>
      <c r="AG88" s="1153" t="s">
        <v>9618</v>
      </c>
      <c r="AH88" s="1153" t="s">
        <v>9619</v>
      </c>
      <c r="AI88" s="1160" t="s">
        <v>9620</v>
      </c>
      <c r="AJ88" s="410"/>
    </row>
    <row r="89" spans="1:88" s="597" customFormat="1" ht="145">
      <c r="A89" s="580">
        <v>7079</v>
      </c>
      <c r="B89" s="427" t="s">
        <v>174</v>
      </c>
      <c r="C89" s="427" t="s">
        <v>3254</v>
      </c>
      <c r="D89" s="410" t="s">
        <v>3691</v>
      </c>
      <c r="E89" s="427" t="s">
        <v>164</v>
      </c>
      <c r="F89" s="587" t="s">
        <v>187</v>
      </c>
      <c r="G89" s="410" t="s">
        <v>3318</v>
      </c>
      <c r="H89" s="410" t="s">
        <v>3692</v>
      </c>
      <c r="I89" s="410" t="s">
        <v>3693</v>
      </c>
      <c r="J89" s="410" t="s">
        <v>3694</v>
      </c>
      <c r="K89" s="410" t="s">
        <v>187</v>
      </c>
      <c r="L89" s="591" t="s">
        <v>188</v>
      </c>
      <c r="M89" s="427" t="s">
        <v>5</v>
      </c>
      <c r="N89" s="591">
        <v>28216</v>
      </c>
      <c r="O89" s="427" t="s">
        <v>3695</v>
      </c>
      <c r="P89" s="582">
        <v>35.279942840435801</v>
      </c>
      <c r="Q89" s="582">
        <v>-80.877288259885304</v>
      </c>
      <c r="R89" s="576">
        <v>60</v>
      </c>
      <c r="S89" s="464"/>
      <c r="T89" s="587"/>
      <c r="U89" s="587" t="s">
        <v>3696</v>
      </c>
      <c r="V89" s="410" t="s">
        <v>3697</v>
      </c>
      <c r="W89" s="587" t="s">
        <v>187</v>
      </c>
      <c r="X89" s="591" t="s">
        <v>188</v>
      </c>
      <c r="Y89" s="591" t="s">
        <v>5</v>
      </c>
      <c r="Z89" s="427" t="s">
        <v>172</v>
      </c>
      <c r="AA89" s="583">
        <v>45289</v>
      </c>
      <c r="AB89" s="410" t="s">
        <v>2738</v>
      </c>
      <c r="AC89" s="410"/>
      <c r="AD89" s="410" t="s">
        <v>3698</v>
      </c>
      <c r="AE89" s="587"/>
      <c r="AF89" s="584">
        <f t="shared" si="3"/>
        <v>25</v>
      </c>
      <c r="AG89" s="587"/>
      <c r="AH89" s="587"/>
      <c r="AI89" s="587"/>
      <c r="AJ89" s="587"/>
    </row>
    <row r="90" spans="1:88" s="597" customFormat="1" ht="58">
      <c r="A90" s="898">
        <v>7080</v>
      </c>
      <c r="B90" s="427" t="s">
        <v>174</v>
      </c>
      <c r="C90" s="427" t="s">
        <v>3254</v>
      </c>
      <c r="D90" s="410" t="s">
        <v>3699</v>
      </c>
      <c r="E90" s="427" t="s">
        <v>164</v>
      </c>
      <c r="F90" s="587" t="s">
        <v>187</v>
      </c>
      <c r="G90" s="410" t="s">
        <v>3318</v>
      </c>
      <c r="H90" s="410" t="s">
        <v>3700</v>
      </c>
      <c r="I90" s="463" t="s">
        <v>3701</v>
      </c>
      <c r="J90" s="410" t="s">
        <v>3694</v>
      </c>
      <c r="K90" s="410" t="s">
        <v>187</v>
      </c>
      <c r="L90" s="591" t="s">
        <v>188</v>
      </c>
      <c r="M90" s="427" t="s">
        <v>5</v>
      </c>
      <c r="N90" s="591">
        <v>28216</v>
      </c>
      <c r="O90" s="427" t="s">
        <v>3702</v>
      </c>
      <c r="P90" s="582">
        <v>35.279942840435801</v>
      </c>
      <c r="Q90" s="582">
        <v>-80.877288259885304</v>
      </c>
      <c r="R90" s="576">
        <v>150</v>
      </c>
      <c r="S90" s="464"/>
      <c r="T90" s="587"/>
      <c r="U90" s="587" t="s">
        <v>3696</v>
      </c>
      <c r="V90" s="410" t="s">
        <v>3697</v>
      </c>
      <c r="W90" s="587" t="s">
        <v>187</v>
      </c>
      <c r="X90" s="591" t="s">
        <v>188</v>
      </c>
      <c r="Y90" s="591" t="s">
        <v>5</v>
      </c>
      <c r="Z90" s="427" t="s">
        <v>172</v>
      </c>
      <c r="AA90" s="583">
        <v>45289</v>
      </c>
      <c r="AB90" s="410" t="s">
        <v>2738</v>
      </c>
      <c r="AC90" s="410"/>
      <c r="AD90" s="410" t="s">
        <v>3703</v>
      </c>
      <c r="AE90" s="587"/>
      <c r="AF90" s="584">
        <f t="shared" si="3"/>
        <v>17</v>
      </c>
      <c r="AG90" s="587"/>
      <c r="AH90" s="587"/>
      <c r="AI90" s="587"/>
      <c r="AJ90" s="587"/>
    </row>
    <row r="91" spans="1:88" s="597" customFormat="1" ht="72.5">
      <c r="A91" s="580">
        <v>7081</v>
      </c>
      <c r="B91" s="410" t="s">
        <v>174</v>
      </c>
      <c r="C91" s="410" t="s">
        <v>3254</v>
      </c>
      <c r="D91" s="410" t="s">
        <v>3704</v>
      </c>
      <c r="E91" s="427" t="s">
        <v>176</v>
      </c>
      <c r="F91" s="587" t="s">
        <v>3705</v>
      </c>
      <c r="G91" s="410" t="s">
        <v>3255</v>
      </c>
      <c r="H91" s="410" t="s">
        <v>3706</v>
      </c>
      <c r="I91" s="351" t="s">
        <v>3707</v>
      </c>
      <c r="J91" s="410" t="s">
        <v>3708</v>
      </c>
      <c r="K91" s="410" t="s">
        <v>2481</v>
      </c>
      <c r="L91" s="587" t="s">
        <v>1300</v>
      </c>
      <c r="M91" s="410" t="s">
        <v>5</v>
      </c>
      <c r="N91" s="611" t="s">
        <v>4440</v>
      </c>
      <c r="O91" s="410" t="s">
        <v>3709</v>
      </c>
      <c r="P91" s="582">
        <v>40.0596416265453</v>
      </c>
      <c r="Q91" s="582">
        <v>-75.642886545093603</v>
      </c>
      <c r="R91" s="612">
        <v>65</v>
      </c>
      <c r="S91" s="613"/>
      <c r="T91" s="587"/>
      <c r="U91" s="410" t="s">
        <v>3710</v>
      </c>
      <c r="V91" s="352" t="s">
        <v>3707</v>
      </c>
      <c r="W91" s="587" t="s">
        <v>3711</v>
      </c>
      <c r="X91" s="591" t="s">
        <v>1606</v>
      </c>
      <c r="Y91" s="427" t="s">
        <v>907</v>
      </c>
      <c r="Z91" s="427" t="s">
        <v>172</v>
      </c>
      <c r="AA91" s="583">
        <v>45084</v>
      </c>
      <c r="AB91" s="410" t="s">
        <v>3712</v>
      </c>
      <c r="AC91" s="410"/>
      <c r="AD91" s="614" t="s">
        <v>3713</v>
      </c>
      <c r="AE91" s="463" t="s">
        <v>3707</v>
      </c>
      <c r="AF91" s="584">
        <f t="shared" si="3"/>
        <v>29</v>
      </c>
      <c r="AG91" s="587"/>
      <c r="AH91" s="587"/>
      <c r="AI91" s="587"/>
      <c r="AJ91" s="587"/>
    </row>
    <row r="92" spans="1:88" s="597" customFormat="1" ht="58">
      <c r="A92" s="898">
        <v>7082</v>
      </c>
      <c r="B92" s="410" t="s">
        <v>174</v>
      </c>
      <c r="C92" s="410" t="s">
        <v>3254</v>
      </c>
      <c r="D92" s="410" t="s">
        <v>3714</v>
      </c>
      <c r="E92" s="427" t="s">
        <v>176</v>
      </c>
      <c r="F92" s="587" t="s">
        <v>3715</v>
      </c>
      <c r="G92" s="410" t="s">
        <v>3280</v>
      </c>
      <c r="H92" s="410" t="s">
        <v>3716</v>
      </c>
      <c r="I92" s="615" t="s">
        <v>3717</v>
      </c>
      <c r="J92" s="410" t="s">
        <v>3718</v>
      </c>
      <c r="K92" s="410" t="s">
        <v>2481</v>
      </c>
      <c r="L92" s="587" t="s">
        <v>1300</v>
      </c>
      <c r="M92" s="410" t="s">
        <v>5</v>
      </c>
      <c r="N92" s="611" t="s">
        <v>4440</v>
      </c>
      <c r="O92" s="410" t="s">
        <v>3709</v>
      </c>
      <c r="P92" s="582">
        <v>40.0596416265453</v>
      </c>
      <c r="Q92" s="582">
        <v>-75.642886545093603</v>
      </c>
      <c r="R92" s="612">
        <v>72</v>
      </c>
      <c r="S92" s="613"/>
      <c r="T92" s="587"/>
      <c r="U92" s="410" t="s">
        <v>3710</v>
      </c>
      <c r="V92" s="615" t="s">
        <v>3717</v>
      </c>
      <c r="W92" s="587" t="s">
        <v>3711</v>
      </c>
      <c r="X92" s="591" t="s">
        <v>1606</v>
      </c>
      <c r="Y92" s="427" t="s">
        <v>907</v>
      </c>
      <c r="Z92" s="427" t="s">
        <v>172</v>
      </c>
      <c r="AA92" s="583">
        <v>45084</v>
      </c>
      <c r="AB92" s="410" t="s">
        <v>3712</v>
      </c>
      <c r="AC92" s="410"/>
      <c r="AD92" s="596" t="s">
        <v>3719</v>
      </c>
      <c r="AE92" s="463" t="s">
        <v>3717</v>
      </c>
      <c r="AF92" s="584">
        <f t="shared" ref="AF92:AF100" si="4">IF(LEN(TRIM(AD92))=0,0,LEN(TRIM(AD92))-LEN(SUBSTITUTE(AD92," ",""))+1)</f>
        <v>16</v>
      </c>
      <c r="AG92" s="587"/>
      <c r="AH92" s="587"/>
      <c r="AI92" s="587"/>
      <c r="AJ92" s="587"/>
    </row>
    <row r="93" spans="1:88" s="597" customFormat="1" ht="87">
      <c r="A93" s="580">
        <v>7083</v>
      </c>
      <c r="B93" s="427" t="s">
        <v>174</v>
      </c>
      <c r="C93" s="427" t="s">
        <v>3254</v>
      </c>
      <c r="D93" s="410" t="s">
        <v>3720</v>
      </c>
      <c r="E93" s="427" t="s">
        <v>164</v>
      </c>
      <c r="F93" s="410" t="s">
        <v>3721</v>
      </c>
      <c r="G93" s="410" t="s">
        <v>3255</v>
      </c>
      <c r="H93" s="410" t="s">
        <v>3722</v>
      </c>
      <c r="I93" s="410" t="s">
        <v>3723</v>
      </c>
      <c r="J93" s="410" t="s">
        <v>3724</v>
      </c>
      <c r="K93" s="410" t="s">
        <v>3721</v>
      </c>
      <c r="L93" s="427" t="s">
        <v>916</v>
      </c>
      <c r="M93" s="427" t="s">
        <v>5</v>
      </c>
      <c r="N93" s="427">
        <v>43035</v>
      </c>
      <c r="O93" s="427" t="s">
        <v>3725</v>
      </c>
      <c r="P93" s="582">
        <v>40.154128985146201</v>
      </c>
      <c r="Q93" s="582">
        <v>-83.008964129321598</v>
      </c>
      <c r="R93" s="459">
        <v>65</v>
      </c>
      <c r="S93" s="464"/>
      <c r="T93" s="587"/>
      <c r="U93" s="460" t="s">
        <v>3720</v>
      </c>
      <c r="V93" s="410" t="s">
        <v>3723</v>
      </c>
      <c r="W93" s="410" t="s">
        <v>3721</v>
      </c>
      <c r="X93" s="427" t="s">
        <v>916</v>
      </c>
      <c r="Y93" s="427" t="s">
        <v>5</v>
      </c>
      <c r="Z93" s="427" t="s">
        <v>172</v>
      </c>
      <c r="AA93" s="595">
        <v>44891</v>
      </c>
      <c r="AB93" s="427" t="s">
        <v>3726</v>
      </c>
      <c r="AC93" s="410" t="s">
        <v>3728</v>
      </c>
      <c r="AD93" s="410" t="s">
        <v>3727</v>
      </c>
      <c r="AE93" s="463" t="s">
        <v>3729</v>
      </c>
      <c r="AF93" s="584">
        <f t="shared" si="4"/>
        <v>26</v>
      </c>
      <c r="AG93" s="587"/>
      <c r="AH93" s="587"/>
      <c r="AI93" s="587"/>
      <c r="AJ93" s="587"/>
    </row>
    <row r="94" spans="1:88" s="628" customFormat="1" ht="72.5">
      <c r="A94" s="898">
        <v>7084</v>
      </c>
      <c r="B94" s="427" t="s">
        <v>174</v>
      </c>
      <c r="C94" s="427" t="s">
        <v>3254</v>
      </c>
      <c r="D94" s="410" t="s">
        <v>3730</v>
      </c>
      <c r="E94" s="427" t="s">
        <v>164</v>
      </c>
      <c r="F94" s="410" t="s">
        <v>3730</v>
      </c>
      <c r="G94" s="410" t="s">
        <v>3255</v>
      </c>
      <c r="H94" s="616" t="s">
        <v>3731</v>
      </c>
      <c r="I94" s="410" t="s">
        <v>3732</v>
      </c>
      <c r="J94" s="410" t="s">
        <v>3733</v>
      </c>
      <c r="K94" s="410" t="s">
        <v>268</v>
      </c>
      <c r="L94" s="591" t="s">
        <v>170</v>
      </c>
      <c r="M94" s="427" t="s">
        <v>5</v>
      </c>
      <c r="N94" s="591">
        <v>92010</v>
      </c>
      <c r="O94" s="427" t="s">
        <v>3734</v>
      </c>
      <c r="P94" s="582">
        <v>33.133662545515897</v>
      </c>
      <c r="Q94" s="582">
        <v>-117.257091118109</v>
      </c>
      <c r="R94" s="576"/>
      <c r="S94" s="464"/>
      <c r="T94" s="587"/>
      <c r="U94" s="587" t="s">
        <v>3730</v>
      </c>
      <c r="V94" s="410" t="s">
        <v>3732</v>
      </c>
      <c r="W94" s="587" t="s">
        <v>268</v>
      </c>
      <c r="X94" s="591" t="s">
        <v>170</v>
      </c>
      <c r="Y94" s="591" t="s">
        <v>5</v>
      </c>
      <c r="Z94" s="591"/>
      <c r="AA94" s="595"/>
      <c r="AB94" s="463" t="s">
        <v>3735</v>
      </c>
      <c r="AC94" s="587"/>
      <c r="AD94" s="609" t="s">
        <v>3736</v>
      </c>
      <c r="AE94" s="410"/>
      <c r="AF94" s="584">
        <f t="shared" si="4"/>
        <v>20</v>
      </c>
      <c r="AG94" s="587"/>
      <c r="AH94" s="587"/>
      <c r="AI94" s="587"/>
      <c r="AJ94" s="587"/>
      <c r="AK94" s="597"/>
      <c r="AL94" s="597"/>
      <c r="AM94" s="597"/>
      <c r="AN94" s="597"/>
      <c r="AO94" s="597"/>
      <c r="AP94" s="597"/>
      <c r="AQ94" s="597"/>
      <c r="AR94" s="597"/>
      <c r="AS94" s="597"/>
      <c r="AT94" s="597"/>
      <c r="AU94" s="597"/>
      <c r="AV94" s="597"/>
      <c r="AW94" s="597"/>
      <c r="AX94" s="597"/>
      <c r="AY94" s="597"/>
      <c r="AZ94" s="597"/>
      <c r="BA94" s="597"/>
      <c r="BB94" s="597"/>
      <c r="BC94" s="597"/>
      <c r="BD94" s="597"/>
      <c r="BE94" s="597"/>
      <c r="BF94" s="597"/>
      <c r="BG94" s="597"/>
      <c r="BH94" s="597"/>
      <c r="BI94" s="597"/>
      <c r="BJ94" s="597"/>
      <c r="BK94" s="597"/>
      <c r="BL94" s="597"/>
      <c r="BM94" s="597"/>
      <c r="BN94" s="597"/>
      <c r="BO94" s="597"/>
      <c r="BP94" s="597"/>
      <c r="BQ94" s="597"/>
      <c r="BR94" s="597"/>
      <c r="BS94" s="597"/>
      <c r="BT94" s="597"/>
      <c r="BU94" s="597"/>
      <c r="BV94" s="597"/>
      <c r="BW94" s="597"/>
      <c r="BX94" s="597"/>
      <c r="BY94" s="597"/>
      <c r="BZ94" s="597"/>
      <c r="CA94" s="597"/>
      <c r="CB94" s="597"/>
      <c r="CC94" s="597"/>
      <c r="CD94" s="597"/>
      <c r="CE94" s="597"/>
      <c r="CF94" s="597"/>
      <c r="CG94" s="597"/>
      <c r="CH94" s="597"/>
      <c r="CI94" s="597"/>
      <c r="CJ94" s="597"/>
    </row>
    <row r="95" spans="1:88" s="597" customFormat="1" ht="87">
      <c r="A95" s="580">
        <v>7085</v>
      </c>
      <c r="B95" s="427" t="s">
        <v>174</v>
      </c>
      <c r="C95" s="427" t="s">
        <v>3254</v>
      </c>
      <c r="D95" s="352" t="s">
        <v>3737</v>
      </c>
      <c r="E95" s="598" t="s">
        <v>164</v>
      </c>
      <c r="F95" s="352" t="s">
        <v>3738</v>
      </c>
      <c r="G95" s="410" t="s">
        <v>3255</v>
      </c>
      <c r="H95" s="410" t="s">
        <v>3739</v>
      </c>
      <c r="I95" s="599" t="s">
        <v>1235</v>
      </c>
      <c r="J95" s="351" t="s">
        <v>3740</v>
      </c>
      <c r="K95" s="351" t="s">
        <v>3741</v>
      </c>
      <c r="L95" s="598" t="s">
        <v>3742</v>
      </c>
      <c r="M95" s="598" t="s">
        <v>6</v>
      </c>
      <c r="N95" s="598" t="s">
        <v>7301</v>
      </c>
      <c r="O95" s="598" t="s">
        <v>3743</v>
      </c>
      <c r="P95" s="587">
        <v>44.661161300000003</v>
      </c>
      <c r="Q95" s="617">
        <v>-63.5426839</v>
      </c>
      <c r="R95" s="598">
        <v>55</v>
      </c>
      <c r="S95" s="351"/>
      <c r="T95" s="351"/>
      <c r="U95" s="352" t="s">
        <v>3738</v>
      </c>
      <c r="V95" s="575" t="s">
        <v>3744</v>
      </c>
      <c r="W95" s="587" t="s">
        <v>3741</v>
      </c>
      <c r="X95" s="591" t="s">
        <v>3742</v>
      </c>
      <c r="Y95" s="591" t="s">
        <v>6</v>
      </c>
      <c r="Z95" s="427" t="s">
        <v>172</v>
      </c>
      <c r="AA95" s="583">
        <v>44774</v>
      </c>
      <c r="AB95" s="410" t="s">
        <v>3745</v>
      </c>
      <c r="AC95" s="410" t="s">
        <v>3747</v>
      </c>
      <c r="AD95" s="410" t="s">
        <v>3746</v>
      </c>
      <c r="AE95" s="463" t="s">
        <v>3748</v>
      </c>
      <c r="AF95" s="584">
        <f t="shared" si="4"/>
        <v>28</v>
      </c>
      <c r="AG95" s="587"/>
      <c r="AH95" s="587"/>
      <c r="AI95" s="587"/>
      <c r="AJ95" s="587"/>
    </row>
    <row r="96" spans="1:88" s="628" customFormat="1" ht="87">
      <c r="A96" s="898">
        <v>7086</v>
      </c>
      <c r="B96" s="427" t="s">
        <v>174</v>
      </c>
      <c r="C96" s="427" t="s">
        <v>3254</v>
      </c>
      <c r="D96" s="410" t="s">
        <v>3749</v>
      </c>
      <c r="E96" s="427" t="s">
        <v>164</v>
      </c>
      <c r="F96" s="410" t="s">
        <v>3750</v>
      </c>
      <c r="G96" s="410" t="s">
        <v>3255</v>
      </c>
      <c r="H96" s="587" t="s">
        <v>3458</v>
      </c>
      <c r="I96" s="463" t="s">
        <v>3751</v>
      </c>
      <c r="J96" s="410" t="s">
        <v>3752</v>
      </c>
      <c r="K96" s="410" t="s">
        <v>722</v>
      </c>
      <c r="L96" s="591" t="s">
        <v>723</v>
      </c>
      <c r="M96" s="427" t="s">
        <v>5</v>
      </c>
      <c r="N96" s="591">
        <v>80112</v>
      </c>
      <c r="O96" s="427" t="s">
        <v>3753</v>
      </c>
      <c r="P96" s="582">
        <v>39.581995868111598</v>
      </c>
      <c r="Q96" s="582">
        <v>-104.837602031412</v>
      </c>
      <c r="R96" s="576">
        <v>30</v>
      </c>
      <c r="S96" s="464"/>
      <c r="T96" s="587"/>
      <c r="U96" s="587" t="s">
        <v>3749</v>
      </c>
      <c r="V96" s="410" t="s">
        <v>3754</v>
      </c>
      <c r="W96" s="587" t="s">
        <v>722</v>
      </c>
      <c r="X96" s="591" t="s">
        <v>723</v>
      </c>
      <c r="Y96" s="591" t="s">
        <v>5</v>
      </c>
      <c r="Z96" s="427" t="s">
        <v>172</v>
      </c>
      <c r="AA96" s="583">
        <v>44443</v>
      </c>
      <c r="AB96" s="410" t="s">
        <v>3755</v>
      </c>
      <c r="AC96" s="587"/>
      <c r="AD96" s="410" t="s">
        <v>3756</v>
      </c>
      <c r="AE96" s="463" t="s">
        <v>3757</v>
      </c>
      <c r="AF96" s="584">
        <f t="shared" si="4"/>
        <v>26</v>
      </c>
      <c r="AG96" s="587"/>
      <c r="AH96" s="587"/>
      <c r="AI96" s="587"/>
      <c r="AJ96" s="587"/>
      <c r="AK96" s="597"/>
      <c r="AL96" s="597"/>
      <c r="AM96" s="597"/>
      <c r="AN96" s="597"/>
      <c r="AO96" s="597"/>
      <c r="AP96" s="597"/>
      <c r="AQ96" s="597"/>
      <c r="AR96" s="597"/>
      <c r="AS96" s="597"/>
      <c r="AT96" s="597"/>
      <c r="AU96" s="597"/>
      <c r="AV96" s="597"/>
      <c r="AW96" s="597"/>
      <c r="AX96" s="597"/>
      <c r="AY96" s="597"/>
      <c r="AZ96" s="597"/>
      <c r="BA96" s="597"/>
      <c r="BB96" s="597"/>
      <c r="BC96" s="597"/>
      <c r="BD96" s="597"/>
      <c r="BE96" s="597"/>
      <c r="BF96" s="597"/>
      <c r="BG96" s="597"/>
      <c r="BH96" s="597"/>
      <c r="BI96" s="597"/>
      <c r="BJ96" s="597"/>
      <c r="BK96" s="597"/>
      <c r="BL96" s="597"/>
      <c r="BM96" s="597"/>
      <c r="BN96" s="597"/>
      <c r="BO96" s="597"/>
      <c r="BP96" s="597"/>
      <c r="BQ96" s="597"/>
      <c r="BR96" s="597"/>
      <c r="BS96" s="597"/>
      <c r="BT96" s="597"/>
      <c r="BU96" s="597"/>
      <c r="BV96" s="597"/>
      <c r="BW96" s="597"/>
      <c r="BX96" s="597"/>
      <c r="BY96" s="597"/>
      <c r="BZ96" s="597"/>
      <c r="CA96" s="597"/>
      <c r="CB96" s="597"/>
      <c r="CC96" s="597"/>
      <c r="CD96" s="597"/>
      <c r="CE96" s="597"/>
      <c r="CF96" s="597"/>
      <c r="CG96" s="597"/>
      <c r="CH96" s="597"/>
      <c r="CI96" s="597"/>
      <c r="CJ96" s="597"/>
    </row>
    <row r="97" spans="1:88" s="628" customFormat="1" ht="93" customHeight="1">
      <c r="A97" s="580">
        <v>7087</v>
      </c>
      <c r="B97" s="427" t="s">
        <v>174</v>
      </c>
      <c r="C97" s="427" t="s">
        <v>3254</v>
      </c>
      <c r="D97" s="427" t="s">
        <v>3758</v>
      </c>
      <c r="E97" s="427" t="s">
        <v>164</v>
      </c>
      <c r="F97" s="427" t="s">
        <v>3758</v>
      </c>
      <c r="G97" s="427" t="s">
        <v>3255</v>
      </c>
      <c r="H97" s="427" t="s">
        <v>3759</v>
      </c>
      <c r="I97" s="427" t="s">
        <v>3760</v>
      </c>
      <c r="J97" s="427" t="s">
        <v>3761</v>
      </c>
      <c r="K97" s="427" t="s">
        <v>3762</v>
      </c>
      <c r="L97" s="427" t="s">
        <v>436</v>
      </c>
      <c r="M97" s="427" t="s">
        <v>5</v>
      </c>
      <c r="N97" s="427">
        <v>49707</v>
      </c>
      <c r="O97" s="427" t="s">
        <v>3763</v>
      </c>
      <c r="P97" s="427">
        <v>45.069170884781002</v>
      </c>
      <c r="Q97" s="427">
        <v>-83.439632203567101</v>
      </c>
      <c r="R97" s="427">
        <v>15</v>
      </c>
      <c r="S97" s="427"/>
      <c r="T97" s="427"/>
      <c r="U97" s="427" t="s">
        <v>3758</v>
      </c>
      <c r="V97" s="427" t="s">
        <v>3760</v>
      </c>
      <c r="W97" s="427" t="s">
        <v>3762</v>
      </c>
      <c r="X97" s="427" t="s">
        <v>436</v>
      </c>
      <c r="Y97" s="427" t="s">
        <v>5</v>
      </c>
      <c r="Z97" s="427" t="s">
        <v>172</v>
      </c>
      <c r="AA97" s="583">
        <v>45340</v>
      </c>
      <c r="AB97" s="427"/>
      <c r="AC97" s="427"/>
      <c r="AD97" s="427" t="s">
        <v>3764</v>
      </c>
      <c r="AE97" s="427"/>
      <c r="AF97" s="584">
        <f t="shared" si="4"/>
        <v>26</v>
      </c>
      <c r="AG97" s="351" t="s">
        <v>3765</v>
      </c>
      <c r="AH97" s="352" t="s">
        <v>3766</v>
      </c>
      <c r="AI97" s="427"/>
      <c r="AJ97" s="587"/>
      <c r="AK97" s="597"/>
      <c r="AL97" s="597"/>
      <c r="AM97" s="597"/>
      <c r="AN97" s="597"/>
      <c r="AO97" s="597"/>
      <c r="AP97" s="597"/>
      <c r="AQ97" s="597"/>
      <c r="AR97" s="597"/>
      <c r="AS97" s="597"/>
      <c r="AT97" s="597"/>
      <c r="AU97" s="597"/>
      <c r="AV97" s="597"/>
      <c r="AW97" s="597"/>
      <c r="AX97" s="597"/>
      <c r="AY97" s="597"/>
      <c r="AZ97" s="597"/>
      <c r="BA97" s="597"/>
      <c r="BB97" s="597"/>
      <c r="BC97" s="597"/>
      <c r="BD97" s="597"/>
      <c r="BE97" s="597"/>
      <c r="BF97" s="597"/>
      <c r="BG97" s="597"/>
      <c r="BH97" s="597"/>
      <c r="BI97" s="597"/>
      <c r="BJ97" s="597"/>
      <c r="BK97" s="597"/>
      <c r="BL97" s="597"/>
      <c r="BM97" s="597"/>
      <c r="BN97" s="597"/>
      <c r="BO97" s="597"/>
      <c r="BP97" s="597"/>
      <c r="BQ97" s="597"/>
      <c r="BR97" s="597"/>
      <c r="BS97" s="597"/>
      <c r="BT97" s="597"/>
      <c r="BU97" s="597"/>
      <c r="BV97" s="597"/>
      <c r="BW97" s="597"/>
      <c r="BX97" s="597"/>
      <c r="BY97" s="597"/>
      <c r="BZ97" s="597"/>
      <c r="CA97" s="597"/>
      <c r="CB97" s="597"/>
      <c r="CC97" s="597"/>
      <c r="CD97" s="597"/>
      <c r="CE97" s="597"/>
      <c r="CF97" s="597"/>
      <c r="CG97" s="597"/>
      <c r="CH97" s="597"/>
      <c r="CI97" s="597"/>
      <c r="CJ97" s="597"/>
    </row>
    <row r="98" spans="1:88" s="628" customFormat="1" ht="93" customHeight="1">
      <c r="A98" s="898">
        <v>7088</v>
      </c>
      <c r="B98" s="427" t="s">
        <v>174</v>
      </c>
      <c r="C98" s="410" t="s">
        <v>3254</v>
      </c>
      <c r="D98" s="410" t="s">
        <v>7363</v>
      </c>
      <c r="E98" s="427" t="s">
        <v>176</v>
      </c>
      <c r="F98" s="587" t="s">
        <v>7363</v>
      </c>
      <c r="G98" s="410" t="s">
        <v>8127</v>
      </c>
      <c r="H98" s="410" t="s">
        <v>7883</v>
      </c>
      <c r="I98" s="463" t="s">
        <v>7221</v>
      </c>
      <c r="J98" s="410" t="s">
        <v>7364</v>
      </c>
      <c r="K98" s="410" t="s">
        <v>7365</v>
      </c>
      <c r="L98" s="591" t="s">
        <v>2352</v>
      </c>
      <c r="M98" s="591" t="s">
        <v>5</v>
      </c>
      <c r="N98" s="591">
        <v>6795</v>
      </c>
      <c r="O98" s="427" t="s">
        <v>7366</v>
      </c>
      <c r="P98" s="633">
        <v>41.616210000000002</v>
      </c>
      <c r="Q98" s="633">
        <v>-73.09599</v>
      </c>
      <c r="R98" s="576">
        <v>30</v>
      </c>
      <c r="S98" s="464"/>
      <c r="T98" s="587"/>
      <c r="U98" s="587" t="s">
        <v>7363</v>
      </c>
      <c r="V98" s="463" t="s">
        <v>7221</v>
      </c>
      <c r="W98" s="587" t="s">
        <v>7365</v>
      </c>
      <c r="X98" s="591" t="s">
        <v>2352</v>
      </c>
      <c r="Y98" s="591" t="s">
        <v>5</v>
      </c>
      <c r="Z98" s="427" t="s">
        <v>172</v>
      </c>
      <c r="AA98" s="583" t="s">
        <v>7884</v>
      </c>
      <c r="AB98" s="463" t="s">
        <v>7221</v>
      </c>
      <c r="AC98" s="410" t="s">
        <v>7885</v>
      </c>
      <c r="AD98" s="410" t="s">
        <v>8120</v>
      </c>
      <c r="AE98" s="600" t="s">
        <v>7221</v>
      </c>
      <c r="AF98" s="584">
        <f t="shared" si="4"/>
        <v>22</v>
      </c>
      <c r="AG98" s="68"/>
      <c r="AH98" s="68"/>
      <c r="AI98" s="68"/>
      <c r="AJ98" s="410" t="s">
        <v>7367</v>
      </c>
      <c r="AK98" s="597"/>
      <c r="AL98" s="597"/>
      <c r="AM98" s="597"/>
      <c r="AN98" s="597"/>
      <c r="AO98" s="597"/>
      <c r="AP98" s="597"/>
      <c r="AQ98" s="597"/>
      <c r="AR98" s="597"/>
      <c r="AS98" s="597"/>
      <c r="AT98" s="597"/>
      <c r="AU98" s="597"/>
      <c r="AV98" s="597"/>
      <c r="AW98" s="597"/>
      <c r="AX98" s="597"/>
      <c r="AY98" s="597"/>
      <c r="AZ98" s="597"/>
      <c r="BA98" s="597"/>
      <c r="BB98" s="597"/>
      <c r="BC98" s="597"/>
      <c r="BD98" s="597"/>
      <c r="BE98" s="597"/>
      <c r="BF98" s="597"/>
      <c r="BG98" s="597"/>
      <c r="BH98" s="597"/>
      <c r="BI98" s="597"/>
      <c r="BJ98" s="597"/>
      <c r="BK98" s="597"/>
      <c r="BL98" s="597"/>
      <c r="BM98" s="597"/>
      <c r="BN98" s="597"/>
      <c r="BO98" s="597"/>
      <c r="BP98" s="597"/>
      <c r="BQ98" s="597"/>
      <c r="BR98" s="597"/>
      <c r="BS98" s="597"/>
      <c r="BT98" s="597"/>
      <c r="BU98" s="597"/>
      <c r="BV98" s="597"/>
      <c r="BW98" s="597"/>
      <c r="BX98" s="597"/>
      <c r="BY98" s="597"/>
      <c r="BZ98" s="597"/>
      <c r="CA98" s="597"/>
      <c r="CB98" s="597"/>
      <c r="CC98" s="597"/>
      <c r="CD98" s="597"/>
      <c r="CE98" s="597"/>
      <c r="CF98" s="597"/>
      <c r="CG98" s="597"/>
      <c r="CH98" s="597"/>
      <c r="CI98" s="597"/>
      <c r="CJ98" s="597"/>
    </row>
    <row r="99" spans="1:88" s="628" customFormat="1" ht="93" customHeight="1">
      <c r="A99" s="580">
        <v>7089</v>
      </c>
      <c r="B99" s="427" t="s">
        <v>174</v>
      </c>
      <c r="C99" s="427" t="s">
        <v>3254</v>
      </c>
      <c r="D99" s="410" t="s">
        <v>3767</v>
      </c>
      <c r="E99" s="427" t="s">
        <v>176</v>
      </c>
      <c r="F99" s="427" t="s">
        <v>3768</v>
      </c>
      <c r="G99" s="410" t="s">
        <v>3318</v>
      </c>
      <c r="H99" s="410" t="s">
        <v>3769</v>
      </c>
      <c r="I99" s="410" t="s">
        <v>3770</v>
      </c>
      <c r="J99" s="410" t="s">
        <v>3771</v>
      </c>
      <c r="K99" s="410" t="s">
        <v>3772</v>
      </c>
      <c r="L99" s="427" t="s">
        <v>1418</v>
      </c>
      <c r="M99" s="427" t="s">
        <v>5</v>
      </c>
      <c r="N99" s="427">
        <v>33431</v>
      </c>
      <c r="O99" s="427" t="s">
        <v>3773</v>
      </c>
      <c r="P99" s="582">
        <v>26.369944576213701</v>
      </c>
      <c r="Q99" s="582">
        <v>-80.128639904416701</v>
      </c>
      <c r="R99" s="459">
        <v>10</v>
      </c>
      <c r="S99" s="464">
        <v>20</v>
      </c>
      <c r="T99" s="410" t="s">
        <v>3774</v>
      </c>
      <c r="U99" s="460" t="s">
        <v>3775</v>
      </c>
      <c r="V99" s="410" t="s">
        <v>3776</v>
      </c>
      <c r="W99" s="410" t="s">
        <v>3777</v>
      </c>
      <c r="X99" s="427"/>
      <c r="Y99" s="427" t="s">
        <v>1452</v>
      </c>
      <c r="Z99" s="427" t="s">
        <v>172</v>
      </c>
      <c r="AA99" s="583">
        <v>45340</v>
      </c>
      <c r="AB99" s="410"/>
      <c r="AC99" s="467"/>
      <c r="AD99" s="410" t="s">
        <v>3778</v>
      </c>
      <c r="AE99" s="410"/>
      <c r="AF99" s="618">
        <f t="shared" si="4"/>
        <v>11</v>
      </c>
      <c r="AG99" s="587" t="s">
        <v>3779</v>
      </c>
      <c r="AH99" s="352" t="s">
        <v>3780</v>
      </c>
      <c r="AI99" s="587"/>
      <c r="AJ99" s="587"/>
      <c r="AK99" s="597"/>
      <c r="AL99" s="597"/>
      <c r="AM99" s="597"/>
      <c r="AN99" s="597"/>
      <c r="AO99" s="597"/>
      <c r="AP99" s="597"/>
      <c r="AQ99" s="597"/>
      <c r="AR99" s="597"/>
      <c r="AS99" s="597"/>
      <c r="AT99" s="597"/>
      <c r="AU99" s="597"/>
      <c r="AV99" s="597"/>
      <c r="AW99" s="597"/>
      <c r="AX99" s="597"/>
      <c r="AY99" s="597"/>
      <c r="AZ99" s="597"/>
      <c r="BA99" s="597"/>
      <c r="BB99" s="597"/>
      <c r="BC99" s="597"/>
      <c r="BD99" s="597"/>
      <c r="BE99" s="597"/>
      <c r="BF99" s="597"/>
      <c r="BG99" s="597"/>
      <c r="BH99" s="597"/>
      <c r="BI99" s="597"/>
      <c r="BJ99" s="597"/>
      <c r="BK99" s="597"/>
      <c r="BL99" s="597"/>
      <c r="BM99" s="597"/>
      <c r="BN99" s="597"/>
      <c r="BO99" s="597"/>
      <c r="BP99" s="597"/>
      <c r="BQ99" s="597"/>
      <c r="BR99" s="597"/>
      <c r="BS99" s="597"/>
      <c r="BT99" s="597"/>
      <c r="BU99" s="597"/>
      <c r="BV99" s="597"/>
      <c r="BW99" s="597"/>
      <c r="BX99" s="597"/>
      <c r="BY99" s="597"/>
      <c r="BZ99" s="597"/>
      <c r="CA99" s="597"/>
      <c r="CB99" s="597"/>
      <c r="CC99" s="597"/>
      <c r="CD99" s="597"/>
      <c r="CE99" s="597"/>
      <c r="CF99" s="597"/>
      <c r="CG99" s="597"/>
      <c r="CH99" s="597"/>
      <c r="CI99" s="597"/>
      <c r="CJ99" s="597"/>
    </row>
    <row r="100" spans="1:88" s="628" customFormat="1" ht="93" customHeight="1">
      <c r="A100" s="898">
        <v>7090</v>
      </c>
      <c r="B100" s="1099" t="s">
        <v>174</v>
      </c>
      <c r="C100" s="1099" t="s">
        <v>3254</v>
      </c>
      <c r="D100" s="1100" t="s">
        <v>3781</v>
      </c>
      <c r="E100" s="1099" t="s">
        <v>164</v>
      </c>
      <c r="F100" s="1100" t="s">
        <v>3782</v>
      </c>
      <c r="G100" s="1100" t="s">
        <v>3255</v>
      </c>
      <c r="H100" s="1100" t="s">
        <v>3783</v>
      </c>
      <c r="I100" s="1100" t="s">
        <v>3784</v>
      </c>
      <c r="J100" s="1100" t="s">
        <v>11326</v>
      </c>
      <c r="K100" s="1100" t="s">
        <v>3785</v>
      </c>
      <c r="L100" s="1102" t="s">
        <v>836</v>
      </c>
      <c r="M100" s="1099" t="s">
        <v>5</v>
      </c>
      <c r="N100" s="1102">
        <v>60124</v>
      </c>
      <c r="O100" s="1099" t="s">
        <v>3786</v>
      </c>
      <c r="P100" s="1151">
        <v>42.090009521817798</v>
      </c>
      <c r="Q100" s="1151">
        <v>-88.340825019074799</v>
      </c>
      <c r="R100" s="1104"/>
      <c r="S100" s="1105"/>
      <c r="T100" s="1106"/>
      <c r="U100" s="1106" t="s">
        <v>3787</v>
      </c>
      <c r="V100" s="1100" t="s">
        <v>3784</v>
      </c>
      <c r="W100" s="1106" t="s">
        <v>3788</v>
      </c>
      <c r="X100" s="1102"/>
      <c r="Y100" s="1102" t="s">
        <v>907</v>
      </c>
      <c r="Z100" s="1099" t="s">
        <v>8379</v>
      </c>
      <c r="AA100" s="1107" t="s">
        <v>11327</v>
      </c>
      <c r="AB100" s="1100" t="s">
        <v>3789</v>
      </c>
      <c r="AC100" s="1106"/>
      <c r="AD100" s="1100" t="s">
        <v>3790</v>
      </c>
      <c r="AE100" s="1106"/>
      <c r="AF100" s="1109">
        <f t="shared" si="4"/>
        <v>23</v>
      </c>
      <c r="AG100" s="1058" t="s">
        <v>11328</v>
      </c>
      <c r="AH100" s="1026" t="s">
        <v>11329</v>
      </c>
      <c r="AI100" s="1106" t="s">
        <v>3786</v>
      </c>
      <c r="AJ100" s="587"/>
      <c r="AK100" s="597"/>
      <c r="AL100" s="597"/>
      <c r="AM100" s="597"/>
      <c r="AN100" s="597"/>
      <c r="AO100" s="597"/>
      <c r="AP100" s="597"/>
      <c r="AQ100" s="597"/>
      <c r="AR100" s="597"/>
      <c r="AS100" s="597"/>
      <c r="AT100" s="597"/>
      <c r="AU100" s="597"/>
      <c r="AV100" s="597"/>
      <c r="AW100" s="597"/>
      <c r="AX100" s="597"/>
      <c r="AY100" s="597"/>
      <c r="AZ100" s="597"/>
      <c r="BA100" s="597"/>
      <c r="BB100" s="597"/>
      <c r="BC100" s="597"/>
      <c r="BD100" s="597"/>
      <c r="BE100" s="597"/>
      <c r="BF100" s="597"/>
      <c r="BG100" s="597"/>
      <c r="BH100" s="597"/>
      <c r="BI100" s="597"/>
      <c r="BJ100" s="597"/>
      <c r="BK100" s="597"/>
      <c r="BL100" s="597"/>
      <c r="BM100" s="597"/>
      <c r="BN100" s="597"/>
      <c r="BO100" s="597"/>
      <c r="BP100" s="597"/>
      <c r="BQ100" s="597"/>
      <c r="BR100" s="597"/>
      <c r="BS100" s="597"/>
      <c r="BT100" s="597"/>
      <c r="BU100" s="597"/>
      <c r="BV100" s="597"/>
      <c r="BW100" s="597"/>
      <c r="BX100" s="597"/>
      <c r="BY100" s="597"/>
      <c r="BZ100" s="597"/>
      <c r="CA100" s="597"/>
      <c r="CB100" s="597"/>
      <c r="CC100" s="597"/>
      <c r="CD100" s="597"/>
      <c r="CE100" s="597"/>
      <c r="CF100" s="597"/>
      <c r="CG100" s="597"/>
      <c r="CH100" s="597"/>
      <c r="CI100" s="597"/>
      <c r="CJ100" s="597"/>
    </row>
    <row r="101" spans="1:88" s="628" customFormat="1" ht="93" customHeight="1">
      <c r="A101" s="580">
        <v>7091</v>
      </c>
      <c r="B101" s="427" t="s">
        <v>174</v>
      </c>
      <c r="C101" s="410" t="s">
        <v>3254</v>
      </c>
      <c r="D101" s="410" t="s">
        <v>3791</v>
      </c>
      <c r="E101" s="427" t="s">
        <v>164</v>
      </c>
      <c r="F101" s="410" t="s">
        <v>3792</v>
      </c>
      <c r="G101" s="410" t="s">
        <v>3318</v>
      </c>
      <c r="H101" s="410" t="s">
        <v>3793</v>
      </c>
      <c r="I101" s="410" t="s">
        <v>3794</v>
      </c>
      <c r="J101" s="410" t="s">
        <v>3795</v>
      </c>
      <c r="K101" s="410" t="s">
        <v>1483</v>
      </c>
      <c r="L101" s="427" t="s">
        <v>755</v>
      </c>
      <c r="M101" s="427" t="s">
        <v>5</v>
      </c>
      <c r="N101" s="427" t="s">
        <v>7302</v>
      </c>
      <c r="O101" s="427" t="s">
        <v>3796</v>
      </c>
      <c r="P101" s="582">
        <v>29.833266780371801</v>
      </c>
      <c r="Q101" s="582">
        <v>-95.515179075456402</v>
      </c>
      <c r="R101" s="459">
        <v>30</v>
      </c>
      <c r="S101" s="460"/>
      <c r="T101" s="410"/>
      <c r="U101" s="461" t="s">
        <v>3791</v>
      </c>
      <c r="V101" s="462" t="s">
        <v>3794</v>
      </c>
      <c r="W101" s="410" t="s">
        <v>1483</v>
      </c>
      <c r="X101" s="427" t="s">
        <v>755</v>
      </c>
      <c r="Y101" s="427" t="s">
        <v>5</v>
      </c>
      <c r="Z101" s="427" t="s">
        <v>172</v>
      </c>
      <c r="AA101" s="583">
        <v>45336</v>
      </c>
      <c r="AB101" s="410" t="s">
        <v>3323</v>
      </c>
      <c r="AC101" s="410"/>
      <c r="AD101" s="410" t="s">
        <v>3797</v>
      </c>
      <c r="AE101" s="462"/>
      <c r="AF101" s="584">
        <v>20</v>
      </c>
      <c r="AG101" s="587" t="s">
        <v>3798</v>
      </c>
      <c r="AH101" s="410" t="s">
        <v>3800</v>
      </c>
      <c r="AI101" s="587" t="s">
        <v>3799</v>
      </c>
      <c r="AJ101" s="587"/>
      <c r="AK101" s="597"/>
      <c r="AL101" s="597"/>
      <c r="AM101" s="597"/>
      <c r="AN101" s="597"/>
      <c r="AO101" s="597"/>
      <c r="AP101" s="597"/>
      <c r="AQ101" s="597"/>
      <c r="AR101" s="597"/>
      <c r="AS101" s="597"/>
      <c r="AT101" s="597"/>
      <c r="AU101" s="597"/>
      <c r="AV101" s="597"/>
      <c r="AW101" s="597"/>
      <c r="AX101" s="597"/>
      <c r="AY101" s="597"/>
      <c r="AZ101" s="597"/>
      <c r="BA101" s="597"/>
      <c r="BB101" s="597"/>
      <c r="BC101" s="597"/>
      <c r="BD101" s="597"/>
      <c r="BE101" s="597"/>
      <c r="BF101" s="597"/>
      <c r="BG101" s="597"/>
      <c r="BH101" s="597"/>
      <c r="BI101" s="597"/>
      <c r="BJ101" s="597"/>
      <c r="BK101" s="597"/>
      <c r="BL101" s="597"/>
      <c r="BM101" s="597"/>
      <c r="BN101" s="597"/>
      <c r="BO101" s="597"/>
      <c r="BP101" s="597"/>
      <c r="BQ101" s="597"/>
      <c r="BR101" s="597"/>
      <c r="BS101" s="597"/>
      <c r="BT101" s="597"/>
      <c r="BU101" s="597"/>
      <c r="BV101" s="597"/>
      <c r="BW101" s="597"/>
      <c r="BX101" s="597"/>
      <c r="BY101" s="597"/>
      <c r="BZ101" s="597"/>
      <c r="CA101" s="597"/>
      <c r="CB101" s="597"/>
      <c r="CC101" s="597"/>
      <c r="CD101" s="597"/>
      <c r="CE101" s="597"/>
      <c r="CF101" s="597"/>
      <c r="CG101" s="597"/>
      <c r="CH101" s="597"/>
      <c r="CI101" s="597"/>
      <c r="CJ101" s="597"/>
    </row>
    <row r="102" spans="1:88" s="597" customFormat="1" ht="119.25" customHeight="1">
      <c r="A102" s="898">
        <v>7092</v>
      </c>
      <c r="B102" s="619" t="s">
        <v>174</v>
      </c>
      <c r="C102" s="620" t="s">
        <v>3254</v>
      </c>
      <c r="D102" s="621" t="s">
        <v>3801</v>
      </c>
      <c r="E102" s="620" t="s">
        <v>176</v>
      </c>
      <c r="F102" s="621" t="s">
        <v>3801</v>
      </c>
      <c r="G102" s="589" t="s">
        <v>3255</v>
      </c>
      <c r="H102" s="589" t="s">
        <v>7</v>
      </c>
      <c r="I102" s="577" t="s">
        <v>3802</v>
      </c>
      <c r="J102" s="621" t="s">
        <v>3803</v>
      </c>
      <c r="K102" s="621" t="s">
        <v>3804</v>
      </c>
      <c r="L102" s="620" t="s">
        <v>1300</v>
      </c>
      <c r="M102" s="620" t="s">
        <v>5</v>
      </c>
      <c r="N102" s="620">
        <v>18106</v>
      </c>
      <c r="O102" s="620" t="s">
        <v>3805</v>
      </c>
      <c r="P102" s="621">
        <v>40.587011672911999</v>
      </c>
      <c r="Q102" s="622">
        <v>-75.597542461162902</v>
      </c>
      <c r="R102" s="620">
        <v>60</v>
      </c>
      <c r="S102" s="621"/>
      <c r="T102" s="621"/>
      <c r="U102" s="621" t="s">
        <v>3801</v>
      </c>
      <c r="V102" s="577" t="s">
        <v>3802</v>
      </c>
      <c r="W102" s="621" t="s">
        <v>3804</v>
      </c>
      <c r="X102" s="620" t="s">
        <v>1300</v>
      </c>
      <c r="Y102" s="620" t="s">
        <v>5</v>
      </c>
      <c r="Z102" s="427" t="s">
        <v>172</v>
      </c>
      <c r="AA102" s="583">
        <v>45289</v>
      </c>
      <c r="AB102" s="578" t="s">
        <v>3806</v>
      </c>
      <c r="AC102" s="589" t="s">
        <v>3808</v>
      </c>
      <c r="AD102" s="410" t="s">
        <v>3807</v>
      </c>
      <c r="AE102" s="587"/>
      <c r="AF102" s="584">
        <f t="shared" ref="AF102:AF114" si="5">IF(LEN(TRIM(AD102))=0,0,LEN(TRIM(AD102))-LEN(SUBSTITUTE(AD102," ",""))+1)</f>
        <v>30</v>
      </c>
      <c r="AG102" s="587"/>
      <c r="AH102" s="587"/>
      <c r="AI102" s="587"/>
      <c r="AJ102" s="587"/>
    </row>
    <row r="103" spans="1:88" s="597" customFormat="1" ht="84" customHeight="1">
      <c r="A103" s="580">
        <v>7093</v>
      </c>
      <c r="B103" s="623" t="s">
        <v>174</v>
      </c>
      <c r="C103" s="624" t="s">
        <v>3254</v>
      </c>
      <c r="D103" s="624" t="s">
        <v>3801</v>
      </c>
      <c r="E103" s="623" t="s">
        <v>176</v>
      </c>
      <c r="F103" s="625" t="s">
        <v>3801</v>
      </c>
      <c r="G103" s="624" t="s">
        <v>3255</v>
      </c>
      <c r="H103" s="624" t="s">
        <v>7</v>
      </c>
      <c r="I103" s="579" t="s">
        <v>3802</v>
      </c>
      <c r="J103" s="624" t="s">
        <v>3809</v>
      </c>
      <c r="K103" s="624" t="s">
        <v>3810</v>
      </c>
      <c r="L103" s="626" t="s">
        <v>842</v>
      </c>
      <c r="M103" s="620" t="s">
        <v>5</v>
      </c>
      <c r="N103" s="626">
        <v>30117</v>
      </c>
      <c r="O103" s="623" t="s">
        <v>3811</v>
      </c>
      <c r="P103" s="625">
        <v>33.578214682724202</v>
      </c>
      <c r="Q103" s="625">
        <v>-85.042980732620407</v>
      </c>
      <c r="R103" s="626">
        <v>20</v>
      </c>
      <c r="S103" s="625"/>
      <c r="T103" s="625"/>
      <c r="U103" s="625" t="s">
        <v>3801</v>
      </c>
      <c r="V103" s="579" t="s">
        <v>3802</v>
      </c>
      <c r="W103" s="625" t="s">
        <v>3804</v>
      </c>
      <c r="X103" s="626" t="s">
        <v>1300</v>
      </c>
      <c r="Y103" s="620" t="s">
        <v>5</v>
      </c>
      <c r="Z103" s="427" t="s">
        <v>172</v>
      </c>
      <c r="AA103" s="583">
        <v>45289</v>
      </c>
      <c r="AB103" s="578" t="s">
        <v>3806</v>
      </c>
      <c r="AC103" s="624" t="s">
        <v>3808</v>
      </c>
      <c r="AD103" s="410" t="s">
        <v>3807</v>
      </c>
      <c r="AE103" s="587"/>
      <c r="AF103" s="584">
        <f t="shared" si="5"/>
        <v>30</v>
      </c>
      <c r="AG103" s="587"/>
      <c r="AH103" s="587"/>
      <c r="AI103" s="587"/>
      <c r="AJ103" s="587"/>
    </row>
    <row r="104" spans="1:88" s="597" customFormat="1" ht="103.75" customHeight="1">
      <c r="A104" s="898">
        <v>7094</v>
      </c>
      <c r="B104" s="619" t="s">
        <v>174</v>
      </c>
      <c r="C104" s="589" t="s">
        <v>3254</v>
      </c>
      <c r="D104" s="589" t="s">
        <v>3801</v>
      </c>
      <c r="E104" s="619" t="s">
        <v>176</v>
      </c>
      <c r="F104" s="621" t="s">
        <v>3801</v>
      </c>
      <c r="G104" s="589" t="s">
        <v>3255</v>
      </c>
      <c r="H104" s="589" t="s">
        <v>7</v>
      </c>
      <c r="I104" s="579" t="s">
        <v>3802</v>
      </c>
      <c r="J104" s="589" t="s">
        <v>3812</v>
      </c>
      <c r="K104" s="589" t="s">
        <v>3813</v>
      </c>
      <c r="L104" s="620" t="s">
        <v>878</v>
      </c>
      <c r="M104" s="620" t="s">
        <v>5</v>
      </c>
      <c r="N104" s="620">
        <v>42351</v>
      </c>
      <c r="O104" s="619" t="s">
        <v>3814</v>
      </c>
      <c r="P104" s="621">
        <v>37.912711503941097</v>
      </c>
      <c r="Q104" s="621">
        <v>-86.902495903609605</v>
      </c>
      <c r="R104" s="620">
        <v>20</v>
      </c>
      <c r="S104" s="621"/>
      <c r="T104" s="621"/>
      <c r="U104" s="621" t="s">
        <v>3801</v>
      </c>
      <c r="V104" s="579" t="s">
        <v>3802</v>
      </c>
      <c r="W104" s="621" t="s">
        <v>3804</v>
      </c>
      <c r="X104" s="620" t="s">
        <v>1300</v>
      </c>
      <c r="Y104" s="620" t="s">
        <v>5</v>
      </c>
      <c r="Z104" s="427" t="s">
        <v>172</v>
      </c>
      <c r="AA104" s="583">
        <v>45289</v>
      </c>
      <c r="AB104" s="578" t="s">
        <v>3806</v>
      </c>
      <c r="AC104" s="589" t="s">
        <v>3808</v>
      </c>
      <c r="AD104" s="410" t="s">
        <v>3807</v>
      </c>
      <c r="AE104" s="587"/>
      <c r="AF104" s="584">
        <f t="shared" si="5"/>
        <v>30</v>
      </c>
      <c r="AG104" s="587"/>
      <c r="AH104" s="587"/>
      <c r="AI104" s="587"/>
      <c r="AJ104" s="587"/>
    </row>
    <row r="105" spans="1:88" s="597" customFormat="1" ht="101.5">
      <c r="A105" s="580">
        <v>7095</v>
      </c>
      <c r="B105" s="623" t="s">
        <v>174</v>
      </c>
      <c r="C105" s="624" t="s">
        <v>3254</v>
      </c>
      <c r="D105" s="624" t="s">
        <v>3801</v>
      </c>
      <c r="E105" s="623" t="s">
        <v>176</v>
      </c>
      <c r="F105" s="625" t="s">
        <v>3801</v>
      </c>
      <c r="G105" s="624" t="s">
        <v>3255</v>
      </c>
      <c r="H105" s="624" t="s">
        <v>7</v>
      </c>
      <c r="I105" s="579" t="s">
        <v>3802</v>
      </c>
      <c r="J105" s="624" t="s">
        <v>3815</v>
      </c>
      <c r="K105" s="624" t="s">
        <v>3816</v>
      </c>
      <c r="L105" s="626" t="s">
        <v>1155</v>
      </c>
      <c r="M105" s="620" t="s">
        <v>5</v>
      </c>
      <c r="N105" s="626">
        <v>71854</v>
      </c>
      <c r="O105" s="623" t="s">
        <v>3817</v>
      </c>
      <c r="P105" s="625">
        <v>33.442521229946003</v>
      </c>
      <c r="Q105" s="625">
        <v>-93.998775632625495</v>
      </c>
      <c r="R105" s="626">
        <v>20</v>
      </c>
      <c r="S105" s="625"/>
      <c r="T105" s="625"/>
      <c r="U105" s="625" t="s">
        <v>3801</v>
      </c>
      <c r="V105" s="579" t="s">
        <v>3802</v>
      </c>
      <c r="W105" s="625" t="s">
        <v>3804</v>
      </c>
      <c r="X105" s="626" t="s">
        <v>1300</v>
      </c>
      <c r="Y105" s="620" t="s">
        <v>5</v>
      </c>
      <c r="Z105" s="427" t="s">
        <v>172</v>
      </c>
      <c r="AA105" s="583">
        <v>45289</v>
      </c>
      <c r="AB105" s="578" t="s">
        <v>3806</v>
      </c>
      <c r="AC105" s="624" t="s">
        <v>3808</v>
      </c>
      <c r="AD105" s="410" t="s">
        <v>3807</v>
      </c>
      <c r="AE105" s="587"/>
      <c r="AF105" s="584">
        <f t="shared" si="5"/>
        <v>30</v>
      </c>
      <c r="AG105" s="587"/>
      <c r="AH105" s="587"/>
      <c r="AI105" s="587"/>
      <c r="AJ105" s="587"/>
    </row>
    <row r="106" spans="1:88" s="597" customFormat="1" ht="101.5">
      <c r="A106" s="898">
        <v>7096</v>
      </c>
      <c r="B106" s="427" t="s">
        <v>174</v>
      </c>
      <c r="C106" s="427" t="s">
        <v>3254</v>
      </c>
      <c r="D106" s="410" t="s">
        <v>3818</v>
      </c>
      <c r="E106" s="427" t="s">
        <v>164</v>
      </c>
      <c r="F106" s="410" t="s">
        <v>3818</v>
      </c>
      <c r="G106" s="410" t="s">
        <v>3255</v>
      </c>
      <c r="H106" s="410" t="s">
        <v>3458</v>
      </c>
      <c r="I106" s="410" t="s">
        <v>3819</v>
      </c>
      <c r="J106" s="410" t="s">
        <v>3820</v>
      </c>
      <c r="K106" s="410" t="s">
        <v>3821</v>
      </c>
      <c r="L106" s="591" t="s">
        <v>3439</v>
      </c>
      <c r="M106" s="427" t="s">
        <v>5</v>
      </c>
      <c r="N106" s="591">
        <v>10165</v>
      </c>
      <c r="O106" s="427" t="s">
        <v>3822</v>
      </c>
      <c r="P106" s="582">
        <v>40.752232299503902</v>
      </c>
      <c r="Q106" s="582">
        <v>-73.978600385343796</v>
      </c>
      <c r="R106" s="576"/>
      <c r="S106" s="464"/>
      <c r="T106" s="587"/>
      <c r="U106" s="587" t="s">
        <v>3823</v>
      </c>
      <c r="V106" s="587" t="s">
        <v>3819</v>
      </c>
      <c r="W106" s="587" t="s">
        <v>3821</v>
      </c>
      <c r="X106" s="591" t="s">
        <v>808</v>
      </c>
      <c r="Y106" s="591" t="s">
        <v>5</v>
      </c>
      <c r="Z106" s="591" t="s">
        <v>172</v>
      </c>
      <c r="AA106" s="595">
        <v>44801</v>
      </c>
      <c r="AB106" s="410" t="s">
        <v>3824</v>
      </c>
      <c r="AC106" s="587"/>
      <c r="AD106" s="410" t="s">
        <v>3825</v>
      </c>
      <c r="AE106" s="463" t="s">
        <v>3819</v>
      </c>
      <c r="AF106" s="584">
        <f t="shared" si="5"/>
        <v>28</v>
      </c>
      <c r="AG106" s="587"/>
      <c r="AH106" s="587"/>
      <c r="AI106" s="587"/>
      <c r="AJ106" s="587"/>
    </row>
    <row r="107" spans="1:88" s="597" customFormat="1" ht="101.5">
      <c r="A107" s="580">
        <v>7097</v>
      </c>
      <c r="B107" s="427" t="s">
        <v>174</v>
      </c>
      <c r="C107" s="427" t="s">
        <v>3254</v>
      </c>
      <c r="D107" s="410" t="s">
        <v>3818</v>
      </c>
      <c r="E107" s="427" t="s">
        <v>164</v>
      </c>
      <c r="F107" s="410" t="s">
        <v>3818</v>
      </c>
      <c r="G107" s="410" t="s">
        <v>3255</v>
      </c>
      <c r="H107" s="410" t="s">
        <v>3461</v>
      </c>
      <c r="I107" s="410" t="s">
        <v>3819</v>
      </c>
      <c r="J107" s="410" t="s">
        <v>3820</v>
      </c>
      <c r="K107" s="410" t="s">
        <v>3821</v>
      </c>
      <c r="L107" s="591" t="s">
        <v>3439</v>
      </c>
      <c r="M107" s="427" t="s">
        <v>5</v>
      </c>
      <c r="N107" s="591">
        <v>10165</v>
      </c>
      <c r="O107" s="427" t="s">
        <v>3822</v>
      </c>
      <c r="P107" s="582">
        <v>40.752232299503902</v>
      </c>
      <c r="Q107" s="582">
        <v>-73.978600385343796</v>
      </c>
      <c r="R107" s="576"/>
      <c r="S107" s="464"/>
      <c r="T107" s="587"/>
      <c r="U107" s="587" t="s">
        <v>3823</v>
      </c>
      <c r="V107" s="587" t="s">
        <v>3819</v>
      </c>
      <c r="W107" s="587" t="s">
        <v>3821</v>
      </c>
      <c r="X107" s="591" t="s">
        <v>808</v>
      </c>
      <c r="Y107" s="591" t="s">
        <v>5</v>
      </c>
      <c r="Z107" s="591" t="s">
        <v>172</v>
      </c>
      <c r="AA107" s="595">
        <v>44801</v>
      </c>
      <c r="AB107" s="410" t="s">
        <v>3824</v>
      </c>
      <c r="AC107" s="587"/>
      <c r="AD107" s="410" t="s">
        <v>3825</v>
      </c>
      <c r="AE107" s="463" t="s">
        <v>3819</v>
      </c>
      <c r="AF107" s="584">
        <f t="shared" si="5"/>
        <v>28</v>
      </c>
      <c r="AG107" s="587"/>
      <c r="AH107" s="587"/>
      <c r="AI107" s="587"/>
      <c r="AJ107" s="587"/>
    </row>
    <row r="108" spans="1:88" s="597" customFormat="1" ht="101.5">
      <c r="A108" s="898">
        <v>7098</v>
      </c>
      <c r="B108" s="427" t="s">
        <v>174</v>
      </c>
      <c r="C108" s="427" t="s">
        <v>3254</v>
      </c>
      <c r="D108" s="410" t="s">
        <v>3818</v>
      </c>
      <c r="E108" s="427" t="s">
        <v>164</v>
      </c>
      <c r="F108" s="410" t="s">
        <v>3818</v>
      </c>
      <c r="G108" s="410" t="s">
        <v>3255</v>
      </c>
      <c r="H108" s="410" t="s">
        <v>3459</v>
      </c>
      <c r="I108" s="410" t="s">
        <v>3819</v>
      </c>
      <c r="J108" s="410" t="s">
        <v>3820</v>
      </c>
      <c r="K108" s="410" t="s">
        <v>3821</v>
      </c>
      <c r="L108" s="591" t="s">
        <v>3439</v>
      </c>
      <c r="M108" s="427" t="s">
        <v>5</v>
      </c>
      <c r="N108" s="591">
        <v>10165</v>
      </c>
      <c r="O108" s="427" t="s">
        <v>3822</v>
      </c>
      <c r="P108" s="582">
        <v>40.752232299503902</v>
      </c>
      <c r="Q108" s="582">
        <v>-73.978600385343796</v>
      </c>
      <c r="R108" s="576"/>
      <c r="S108" s="464"/>
      <c r="T108" s="587"/>
      <c r="U108" s="587" t="s">
        <v>3823</v>
      </c>
      <c r="V108" s="587" t="s">
        <v>3819</v>
      </c>
      <c r="W108" s="587" t="s">
        <v>3821</v>
      </c>
      <c r="X108" s="591" t="s">
        <v>808</v>
      </c>
      <c r="Y108" s="591" t="s">
        <v>5</v>
      </c>
      <c r="Z108" s="591" t="s">
        <v>172</v>
      </c>
      <c r="AA108" s="595">
        <v>44801</v>
      </c>
      <c r="AB108" s="410" t="s">
        <v>3824</v>
      </c>
      <c r="AC108" s="587"/>
      <c r="AD108" s="410" t="s">
        <v>3825</v>
      </c>
      <c r="AE108" s="463" t="s">
        <v>3819</v>
      </c>
      <c r="AF108" s="584">
        <f t="shared" si="5"/>
        <v>28</v>
      </c>
      <c r="AG108" s="587"/>
      <c r="AH108" s="587"/>
      <c r="AI108" s="587"/>
      <c r="AJ108" s="587"/>
    </row>
    <row r="109" spans="1:88" s="597" customFormat="1" ht="101.5">
      <c r="A109" s="580">
        <v>7099</v>
      </c>
      <c r="B109" s="427" t="s">
        <v>174</v>
      </c>
      <c r="C109" s="427" t="s">
        <v>3254</v>
      </c>
      <c r="D109" s="410" t="s">
        <v>3818</v>
      </c>
      <c r="E109" s="427" t="s">
        <v>164</v>
      </c>
      <c r="F109" s="410" t="s">
        <v>3818</v>
      </c>
      <c r="G109" s="410" t="s">
        <v>3255</v>
      </c>
      <c r="H109" s="410" t="s">
        <v>3457</v>
      </c>
      <c r="I109" s="410" t="s">
        <v>3819</v>
      </c>
      <c r="J109" s="410" t="s">
        <v>3820</v>
      </c>
      <c r="K109" s="410" t="s">
        <v>3821</v>
      </c>
      <c r="L109" s="591" t="s">
        <v>3439</v>
      </c>
      <c r="M109" s="427" t="s">
        <v>5</v>
      </c>
      <c r="N109" s="591">
        <v>10165</v>
      </c>
      <c r="O109" s="427" t="s">
        <v>3822</v>
      </c>
      <c r="P109" s="582">
        <v>40.752232299503902</v>
      </c>
      <c r="Q109" s="582">
        <v>-73.978600385343796</v>
      </c>
      <c r="R109" s="576"/>
      <c r="S109" s="464"/>
      <c r="T109" s="587"/>
      <c r="U109" s="587" t="s">
        <v>3823</v>
      </c>
      <c r="V109" s="587" t="s">
        <v>3819</v>
      </c>
      <c r="W109" s="587" t="s">
        <v>3821</v>
      </c>
      <c r="X109" s="591" t="s">
        <v>808</v>
      </c>
      <c r="Y109" s="591" t="s">
        <v>5</v>
      </c>
      <c r="Z109" s="591" t="s">
        <v>172</v>
      </c>
      <c r="AA109" s="595">
        <v>44801</v>
      </c>
      <c r="AB109" s="410" t="s">
        <v>3824</v>
      </c>
      <c r="AC109" s="587"/>
      <c r="AD109" s="410" t="s">
        <v>3825</v>
      </c>
      <c r="AE109" s="463" t="s">
        <v>3819</v>
      </c>
      <c r="AF109" s="584">
        <f t="shared" si="5"/>
        <v>28</v>
      </c>
      <c r="AG109" s="587"/>
      <c r="AH109" s="587"/>
      <c r="AI109" s="587"/>
      <c r="AJ109" s="587"/>
    </row>
    <row r="110" spans="1:88" s="597" customFormat="1" ht="131.25" customHeight="1">
      <c r="A110" s="898">
        <v>7100</v>
      </c>
      <c r="B110" s="427" t="s">
        <v>174</v>
      </c>
      <c r="C110" s="427" t="s">
        <v>3254</v>
      </c>
      <c r="D110" s="410" t="s">
        <v>3818</v>
      </c>
      <c r="E110" s="427" t="s">
        <v>164</v>
      </c>
      <c r="F110" s="410" t="s">
        <v>3818</v>
      </c>
      <c r="G110" s="410" t="s">
        <v>3255</v>
      </c>
      <c r="H110" s="410" t="s">
        <v>3539</v>
      </c>
      <c r="I110" s="410" t="s">
        <v>3819</v>
      </c>
      <c r="J110" s="410" t="s">
        <v>3820</v>
      </c>
      <c r="K110" s="410" t="s">
        <v>3821</v>
      </c>
      <c r="L110" s="591" t="s">
        <v>3439</v>
      </c>
      <c r="M110" s="427" t="s">
        <v>5</v>
      </c>
      <c r="N110" s="591">
        <v>10165</v>
      </c>
      <c r="O110" s="427" t="s">
        <v>3822</v>
      </c>
      <c r="P110" s="582">
        <v>40.752232299503902</v>
      </c>
      <c r="Q110" s="582">
        <v>-73.978600385343796</v>
      </c>
      <c r="R110" s="576"/>
      <c r="S110" s="464"/>
      <c r="T110" s="587"/>
      <c r="U110" s="587" t="s">
        <v>3823</v>
      </c>
      <c r="V110" s="587" t="s">
        <v>3819</v>
      </c>
      <c r="W110" s="587" t="s">
        <v>3821</v>
      </c>
      <c r="X110" s="591" t="s">
        <v>808</v>
      </c>
      <c r="Y110" s="591" t="s">
        <v>5</v>
      </c>
      <c r="Z110" s="591" t="s">
        <v>172</v>
      </c>
      <c r="AA110" s="595">
        <v>44801</v>
      </c>
      <c r="AB110" s="410" t="s">
        <v>3824</v>
      </c>
      <c r="AC110" s="587"/>
      <c r="AD110" s="410" t="s">
        <v>3825</v>
      </c>
      <c r="AE110" s="463" t="s">
        <v>3819</v>
      </c>
      <c r="AF110" s="584">
        <f t="shared" si="5"/>
        <v>28</v>
      </c>
      <c r="AG110" s="587"/>
      <c r="AH110" s="587"/>
      <c r="AI110" s="587"/>
      <c r="AJ110" s="587"/>
    </row>
    <row r="111" spans="1:88" s="599" customFormat="1" ht="130.5" customHeight="1">
      <c r="A111" s="580">
        <v>7101</v>
      </c>
      <c r="B111" s="427" t="s">
        <v>174</v>
      </c>
      <c r="C111" s="427" t="s">
        <v>3254</v>
      </c>
      <c r="D111" s="410" t="s">
        <v>3818</v>
      </c>
      <c r="E111" s="427" t="s">
        <v>164</v>
      </c>
      <c r="F111" s="410" t="s">
        <v>3818</v>
      </c>
      <c r="G111" s="410" t="s">
        <v>3255</v>
      </c>
      <c r="H111" s="410" t="s">
        <v>3826</v>
      </c>
      <c r="I111" s="463" t="s">
        <v>3819</v>
      </c>
      <c r="J111" s="410" t="s">
        <v>3820</v>
      </c>
      <c r="K111" s="410" t="s">
        <v>3821</v>
      </c>
      <c r="L111" s="591" t="s">
        <v>3439</v>
      </c>
      <c r="M111" s="427" t="s">
        <v>5</v>
      </c>
      <c r="N111" s="591">
        <v>10165</v>
      </c>
      <c r="O111" s="427" t="s">
        <v>3822</v>
      </c>
      <c r="P111" s="582">
        <v>40.752232299503902</v>
      </c>
      <c r="Q111" s="582">
        <v>-73.978600385343796</v>
      </c>
      <c r="R111" s="576"/>
      <c r="S111" s="464"/>
      <c r="T111" s="587"/>
      <c r="U111" s="587" t="s">
        <v>3823</v>
      </c>
      <c r="V111" s="587" t="s">
        <v>3819</v>
      </c>
      <c r="W111" s="587" t="s">
        <v>3821</v>
      </c>
      <c r="X111" s="591" t="s">
        <v>808</v>
      </c>
      <c r="Y111" s="591" t="s">
        <v>5</v>
      </c>
      <c r="Z111" s="591"/>
      <c r="AA111" s="595"/>
      <c r="AB111" s="410" t="s">
        <v>3824</v>
      </c>
      <c r="AC111" s="587"/>
      <c r="AD111" s="410" t="s">
        <v>3825</v>
      </c>
      <c r="AE111" s="463" t="s">
        <v>3819</v>
      </c>
      <c r="AF111" s="584">
        <f t="shared" si="5"/>
        <v>28</v>
      </c>
      <c r="AG111" s="587"/>
      <c r="AH111" s="587"/>
      <c r="AI111" s="587"/>
      <c r="AJ111" s="587"/>
    </row>
    <row r="112" spans="1:88" s="597" customFormat="1" ht="87">
      <c r="A112" s="898">
        <v>7102</v>
      </c>
      <c r="B112" s="427" t="s">
        <v>174</v>
      </c>
      <c r="C112" s="427" t="s">
        <v>3254</v>
      </c>
      <c r="D112" s="410" t="s">
        <v>7306</v>
      </c>
      <c r="E112" s="427" t="s">
        <v>164</v>
      </c>
      <c r="F112" s="587" t="s">
        <v>3859</v>
      </c>
      <c r="G112" s="410" t="s">
        <v>3255</v>
      </c>
      <c r="H112" s="410" t="s">
        <v>7</v>
      </c>
      <c r="I112" s="575" t="s">
        <v>7307</v>
      </c>
      <c r="J112" s="410" t="s">
        <v>3861</v>
      </c>
      <c r="K112" s="410" t="s">
        <v>3862</v>
      </c>
      <c r="L112" s="427" t="s">
        <v>487</v>
      </c>
      <c r="M112" s="427" t="s">
        <v>5</v>
      </c>
      <c r="N112" s="427">
        <v>64153</v>
      </c>
      <c r="O112" s="427" t="s">
        <v>3863</v>
      </c>
      <c r="P112" s="582">
        <v>39.287607322192898</v>
      </c>
      <c r="Q112" s="582">
        <v>-94.671748473749901</v>
      </c>
      <c r="R112" s="459">
        <v>113</v>
      </c>
      <c r="S112" s="464"/>
      <c r="T112" s="587"/>
      <c r="U112" s="410" t="s">
        <v>7306</v>
      </c>
      <c r="V112" s="575" t="s">
        <v>7307</v>
      </c>
      <c r="W112" s="410" t="s">
        <v>7303</v>
      </c>
      <c r="X112" s="427" t="s">
        <v>1293</v>
      </c>
      <c r="Y112" s="427" t="s">
        <v>907</v>
      </c>
      <c r="Z112" s="427" t="s">
        <v>172</v>
      </c>
      <c r="AA112" s="583" t="s">
        <v>7308</v>
      </c>
      <c r="AB112" s="410" t="s">
        <v>7309</v>
      </c>
      <c r="AC112" s="410" t="s">
        <v>3867</v>
      </c>
      <c r="AD112" s="410" t="s">
        <v>8111</v>
      </c>
      <c r="AE112" s="463" t="s">
        <v>3868</v>
      </c>
      <c r="AF112" s="584">
        <f t="shared" si="5"/>
        <v>31</v>
      </c>
      <c r="AG112" s="587"/>
      <c r="AH112" s="587"/>
      <c r="AI112" s="587"/>
      <c r="AJ112" s="587"/>
    </row>
    <row r="113" spans="1:36" s="597" customFormat="1" ht="87">
      <c r="A113" s="580">
        <v>7103</v>
      </c>
      <c r="B113" s="427" t="s">
        <v>174</v>
      </c>
      <c r="C113" s="427" t="s">
        <v>3254</v>
      </c>
      <c r="D113" s="410" t="s">
        <v>7306</v>
      </c>
      <c r="E113" s="427" t="s">
        <v>164</v>
      </c>
      <c r="F113" s="587" t="s">
        <v>2442</v>
      </c>
      <c r="G113" s="410" t="s">
        <v>3255</v>
      </c>
      <c r="H113" s="410" t="s">
        <v>7</v>
      </c>
      <c r="I113" s="575" t="s">
        <v>7307</v>
      </c>
      <c r="J113" s="410" t="s">
        <v>3869</v>
      </c>
      <c r="K113" s="410" t="s">
        <v>2442</v>
      </c>
      <c r="L113" s="427" t="s">
        <v>987</v>
      </c>
      <c r="M113" s="427" t="s">
        <v>5</v>
      </c>
      <c r="N113" s="427">
        <v>53190</v>
      </c>
      <c r="O113" s="427" t="s">
        <v>3870</v>
      </c>
      <c r="P113" s="582">
        <v>42.8329277400927</v>
      </c>
      <c r="Q113" s="582">
        <v>-88.7161436947966</v>
      </c>
      <c r="R113" s="459"/>
      <c r="S113" s="464"/>
      <c r="T113" s="587"/>
      <c r="U113" s="410" t="s">
        <v>7306</v>
      </c>
      <c r="V113" s="575" t="s">
        <v>7307</v>
      </c>
      <c r="W113" s="410" t="s">
        <v>7303</v>
      </c>
      <c r="X113" s="427" t="s">
        <v>1293</v>
      </c>
      <c r="Y113" s="427" t="s">
        <v>907</v>
      </c>
      <c r="Z113" s="427" t="s">
        <v>172</v>
      </c>
      <c r="AA113" s="583" t="s">
        <v>7308</v>
      </c>
      <c r="AB113" s="410" t="s">
        <v>7310</v>
      </c>
      <c r="AC113" s="587" t="s">
        <v>3872</v>
      </c>
      <c r="AD113" s="410" t="s">
        <v>8111</v>
      </c>
      <c r="AE113" s="463" t="s">
        <v>3868</v>
      </c>
      <c r="AF113" s="584">
        <f t="shared" si="5"/>
        <v>31</v>
      </c>
      <c r="AG113" s="587"/>
      <c r="AH113" s="587"/>
      <c r="AI113" s="587"/>
      <c r="AJ113" s="587"/>
    </row>
    <row r="114" spans="1:36" s="597" customFormat="1" ht="87">
      <c r="A114" s="898">
        <v>7104</v>
      </c>
      <c r="B114" s="427" t="s">
        <v>174</v>
      </c>
      <c r="C114" s="427" t="s">
        <v>3254</v>
      </c>
      <c r="D114" s="410" t="s">
        <v>3827</v>
      </c>
      <c r="E114" s="427" t="s">
        <v>176</v>
      </c>
      <c r="F114" s="410" t="s">
        <v>3827</v>
      </c>
      <c r="G114" s="410" t="s">
        <v>3255</v>
      </c>
      <c r="H114" s="410" t="s">
        <v>3828</v>
      </c>
      <c r="I114" s="410" t="s">
        <v>3829</v>
      </c>
      <c r="J114" s="410" t="s">
        <v>3830</v>
      </c>
      <c r="K114" s="410" t="s">
        <v>3831</v>
      </c>
      <c r="L114" s="591" t="s">
        <v>959</v>
      </c>
      <c r="M114" s="427" t="s">
        <v>5</v>
      </c>
      <c r="N114" s="591">
        <v>59701</v>
      </c>
      <c r="O114" s="427" t="s">
        <v>3832</v>
      </c>
      <c r="P114" s="582">
        <v>46.014447786581798</v>
      </c>
      <c r="Q114" s="582">
        <v>-112.53532057352299</v>
      </c>
      <c r="R114" s="576">
        <v>30</v>
      </c>
      <c r="S114" s="464"/>
      <c r="T114" s="587"/>
      <c r="U114" s="587" t="s">
        <v>3833</v>
      </c>
      <c r="V114" s="587" t="s">
        <v>3834</v>
      </c>
      <c r="W114" s="587" t="s">
        <v>3831</v>
      </c>
      <c r="X114" s="591" t="s">
        <v>959</v>
      </c>
      <c r="Y114" s="591" t="s">
        <v>5</v>
      </c>
      <c r="Z114" s="591" t="s">
        <v>172</v>
      </c>
      <c r="AA114" s="595">
        <v>44801</v>
      </c>
      <c r="AB114" s="410" t="s">
        <v>3835</v>
      </c>
      <c r="AC114" s="587"/>
      <c r="AD114" s="410" t="s">
        <v>3836</v>
      </c>
      <c r="AE114" s="463" t="s">
        <v>3837</v>
      </c>
      <c r="AF114" s="584">
        <f t="shared" si="5"/>
        <v>29</v>
      </c>
      <c r="AG114" s="587"/>
      <c r="AH114" s="587"/>
      <c r="AI114" s="587"/>
      <c r="AJ114" s="587"/>
    </row>
    <row r="115" spans="1:36" s="599" customFormat="1" ht="275.5">
      <c r="A115" s="580">
        <v>7105</v>
      </c>
      <c r="B115" s="427" t="s">
        <v>174</v>
      </c>
      <c r="C115" s="410" t="s">
        <v>3254</v>
      </c>
      <c r="D115" s="410" t="s">
        <v>7525</v>
      </c>
      <c r="E115" s="427" t="s">
        <v>176</v>
      </c>
      <c r="F115" s="410" t="s">
        <v>6469</v>
      </c>
      <c r="G115" s="410" t="s">
        <v>7865</v>
      </c>
      <c r="H115" s="410" t="s">
        <v>7866</v>
      </c>
      <c r="I115" s="462" t="s">
        <v>7527</v>
      </c>
      <c r="J115" s="410" t="s">
        <v>7528</v>
      </c>
      <c r="K115" s="410" t="s">
        <v>7529</v>
      </c>
      <c r="L115" s="427" t="s">
        <v>1045</v>
      </c>
      <c r="M115" s="427" t="s">
        <v>5</v>
      </c>
      <c r="N115" s="427">
        <v>85224</v>
      </c>
      <c r="O115" s="427" t="s">
        <v>7530</v>
      </c>
      <c r="P115" s="582">
        <v>33.303719999999998</v>
      </c>
      <c r="Q115" s="582">
        <v>-111.8796</v>
      </c>
      <c r="R115" s="459">
        <v>2000</v>
      </c>
      <c r="S115" s="464"/>
      <c r="T115" s="587"/>
      <c r="U115" s="460" t="s">
        <v>7525</v>
      </c>
      <c r="V115" s="460" t="s">
        <v>7527</v>
      </c>
      <c r="W115" s="410" t="s">
        <v>7529</v>
      </c>
      <c r="X115" s="427" t="s">
        <v>755</v>
      </c>
      <c r="Y115" s="427" t="s">
        <v>5</v>
      </c>
      <c r="Z115" s="427" t="s">
        <v>172</v>
      </c>
      <c r="AA115" s="583" t="s">
        <v>7868</v>
      </c>
      <c r="AB115" s="462" t="s">
        <v>7527</v>
      </c>
      <c r="AC115" s="467" t="s">
        <v>7867</v>
      </c>
      <c r="AD115" s="467" t="s">
        <v>7531</v>
      </c>
      <c r="AE115" s="462" t="s">
        <v>7532</v>
      </c>
      <c r="AF115" s="618">
        <v>26</v>
      </c>
      <c r="AG115" s="410"/>
      <c r="AH115" s="410"/>
      <c r="AI115" s="410"/>
      <c r="AJ115" s="410" t="s">
        <v>7533</v>
      </c>
    </row>
    <row r="116" spans="1:36" s="599" customFormat="1" ht="87">
      <c r="A116" s="898">
        <v>7106</v>
      </c>
      <c r="B116" s="427" t="s">
        <v>174</v>
      </c>
      <c r="C116" s="427" t="s">
        <v>3254</v>
      </c>
      <c r="D116" s="410" t="s">
        <v>3838</v>
      </c>
      <c r="E116" s="427" t="s">
        <v>176</v>
      </c>
      <c r="F116" s="410" t="s">
        <v>3839</v>
      </c>
      <c r="G116" s="410" t="s">
        <v>3255</v>
      </c>
      <c r="H116" s="410" t="s">
        <v>3840</v>
      </c>
      <c r="I116" s="410" t="s">
        <v>3841</v>
      </c>
      <c r="J116" s="410" t="s">
        <v>3842</v>
      </c>
      <c r="K116" s="410" t="s">
        <v>3843</v>
      </c>
      <c r="L116" s="591" t="s">
        <v>842</v>
      </c>
      <c r="M116" s="427" t="s">
        <v>5</v>
      </c>
      <c r="N116" s="591">
        <v>31405</v>
      </c>
      <c r="O116" s="427" t="s">
        <v>3844</v>
      </c>
      <c r="P116" s="582">
        <v>32.056694108200098</v>
      </c>
      <c r="Q116" s="582">
        <v>-81.1466340608238</v>
      </c>
      <c r="R116" s="576">
        <v>50</v>
      </c>
      <c r="S116" s="464"/>
      <c r="T116" s="587"/>
      <c r="U116" s="410" t="s">
        <v>3839</v>
      </c>
      <c r="V116" s="600" t="s">
        <v>3841</v>
      </c>
      <c r="W116" s="587" t="s">
        <v>3845</v>
      </c>
      <c r="X116" s="591" t="s">
        <v>808</v>
      </c>
      <c r="Y116" s="591" t="s">
        <v>5</v>
      </c>
      <c r="Z116" s="591" t="s">
        <v>172</v>
      </c>
      <c r="AA116" s="595">
        <v>44892</v>
      </c>
      <c r="AB116" s="410" t="s">
        <v>3846</v>
      </c>
      <c r="AC116" s="587"/>
      <c r="AD116" s="410" t="s">
        <v>3847</v>
      </c>
      <c r="AE116" s="463" t="s">
        <v>3848</v>
      </c>
      <c r="AF116" s="584">
        <f t="shared" ref="AF116:AF122" si="6">IF(LEN(TRIM(AD116))=0,0,LEN(TRIM(AD116))-LEN(SUBSTITUTE(AD116," ",""))+1)</f>
        <v>28</v>
      </c>
      <c r="AG116" s="587"/>
      <c r="AH116" s="587"/>
      <c r="AI116" s="587"/>
      <c r="AJ116" s="587"/>
    </row>
    <row r="117" spans="1:36" s="597" customFormat="1" ht="87">
      <c r="A117" s="580">
        <v>7107</v>
      </c>
      <c r="B117" s="427" t="s">
        <v>174</v>
      </c>
      <c r="C117" s="427" t="s">
        <v>3254</v>
      </c>
      <c r="D117" s="410" t="s">
        <v>3849</v>
      </c>
      <c r="E117" s="427" t="s">
        <v>176</v>
      </c>
      <c r="F117" s="410" t="s">
        <v>3839</v>
      </c>
      <c r="G117" s="410" t="s">
        <v>3255</v>
      </c>
      <c r="H117" s="410" t="s">
        <v>3850</v>
      </c>
      <c r="I117" s="410" t="s">
        <v>3841</v>
      </c>
      <c r="J117" s="410" t="s">
        <v>3851</v>
      </c>
      <c r="K117" s="410" t="s">
        <v>3852</v>
      </c>
      <c r="L117" s="591" t="s">
        <v>3439</v>
      </c>
      <c r="M117" s="427" t="s">
        <v>5</v>
      </c>
      <c r="N117" s="591">
        <v>11788</v>
      </c>
      <c r="O117" s="427" t="s">
        <v>3844</v>
      </c>
      <c r="P117" s="582">
        <v>40.811040508102003</v>
      </c>
      <c r="Q117" s="582">
        <v>-73.234227973056804</v>
      </c>
      <c r="R117" s="576">
        <v>50</v>
      </c>
      <c r="S117" s="464"/>
      <c r="T117" s="587"/>
      <c r="U117" s="410" t="s">
        <v>3839</v>
      </c>
      <c r="V117" s="587" t="s">
        <v>3841</v>
      </c>
      <c r="W117" s="587" t="s">
        <v>3845</v>
      </c>
      <c r="X117" s="591" t="s">
        <v>808</v>
      </c>
      <c r="Y117" s="591" t="s">
        <v>5</v>
      </c>
      <c r="Z117" s="591" t="s">
        <v>172</v>
      </c>
      <c r="AA117" s="595">
        <v>44892</v>
      </c>
      <c r="AB117" s="410" t="s">
        <v>3846</v>
      </c>
      <c r="AC117" s="587"/>
      <c r="AD117" s="410" t="s">
        <v>3847</v>
      </c>
      <c r="AE117" s="463" t="s">
        <v>3848</v>
      </c>
      <c r="AF117" s="584">
        <f t="shared" si="6"/>
        <v>28</v>
      </c>
      <c r="AG117" s="587"/>
      <c r="AH117" s="587"/>
      <c r="AI117" s="587"/>
      <c r="AJ117" s="587"/>
    </row>
    <row r="118" spans="1:36" s="597" customFormat="1" ht="108" customHeight="1">
      <c r="A118" s="898">
        <v>7108</v>
      </c>
      <c r="B118" s="427" t="s">
        <v>174</v>
      </c>
      <c r="C118" s="427" t="s">
        <v>3254</v>
      </c>
      <c r="D118" s="410" t="s">
        <v>3853</v>
      </c>
      <c r="E118" s="427" t="s">
        <v>176</v>
      </c>
      <c r="F118" s="410" t="s">
        <v>3839</v>
      </c>
      <c r="G118" s="410" t="s">
        <v>3255</v>
      </c>
      <c r="H118" s="410" t="s">
        <v>3854</v>
      </c>
      <c r="I118" s="463" t="s">
        <v>3855</v>
      </c>
      <c r="J118" s="410" t="s">
        <v>3856</v>
      </c>
      <c r="K118" s="410" t="s">
        <v>3843</v>
      </c>
      <c r="L118" s="591" t="s">
        <v>842</v>
      </c>
      <c r="M118" s="427" t="s">
        <v>5</v>
      </c>
      <c r="N118" s="591">
        <v>31405</v>
      </c>
      <c r="O118" s="427" t="s">
        <v>3844</v>
      </c>
      <c r="P118" s="582">
        <v>32.056694108200098</v>
      </c>
      <c r="Q118" s="582">
        <v>-81.1466340608238</v>
      </c>
      <c r="R118" s="576">
        <v>10</v>
      </c>
      <c r="S118" s="464"/>
      <c r="T118" s="587"/>
      <c r="U118" s="410" t="s">
        <v>3839</v>
      </c>
      <c r="V118" s="587" t="s">
        <v>3841</v>
      </c>
      <c r="W118" s="587" t="s">
        <v>3845</v>
      </c>
      <c r="X118" s="591" t="s">
        <v>808</v>
      </c>
      <c r="Y118" s="591" t="s">
        <v>5</v>
      </c>
      <c r="Z118" s="591" t="s">
        <v>172</v>
      </c>
      <c r="AA118" s="595">
        <v>44892</v>
      </c>
      <c r="AB118" s="410" t="s">
        <v>3846</v>
      </c>
      <c r="AC118" s="587"/>
      <c r="AD118" s="410" t="s">
        <v>3857</v>
      </c>
      <c r="AE118" s="463" t="s">
        <v>3848</v>
      </c>
      <c r="AF118" s="584">
        <f t="shared" si="6"/>
        <v>19</v>
      </c>
      <c r="AG118" s="587"/>
      <c r="AH118" s="587"/>
      <c r="AI118" s="587"/>
      <c r="AJ118" s="587"/>
    </row>
    <row r="119" spans="1:36" s="597" customFormat="1" ht="92.5" customHeight="1">
      <c r="A119" s="580">
        <v>7137</v>
      </c>
      <c r="B119" s="1099" t="s">
        <v>174</v>
      </c>
      <c r="C119" s="1100" t="s">
        <v>3254</v>
      </c>
      <c r="D119" s="1153" t="s">
        <v>9136</v>
      </c>
      <c r="E119" s="1099" t="s">
        <v>164</v>
      </c>
      <c r="F119" s="1100" t="s">
        <v>9137</v>
      </c>
      <c r="G119" s="1100" t="s">
        <v>3255</v>
      </c>
      <c r="H119" s="1100" t="s">
        <v>9138</v>
      </c>
      <c r="I119" s="1101" t="s">
        <v>9139</v>
      </c>
      <c r="J119" s="1100" t="s">
        <v>9140</v>
      </c>
      <c r="K119" s="1100" t="s">
        <v>4447</v>
      </c>
      <c r="L119" s="1102" t="s">
        <v>188</v>
      </c>
      <c r="M119" s="1102" t="s">
        <v>5</v>
      </c>
      <c r="N119" s="1102">
        <v>27215</v>
      </c>
      <c r="O119" s="1099" t="s">
        <v>9141</v>
      </c>
      <c r="P119" s="1103">
        <v>36.068199999999997</v>
      </c>
      <c r="Q119" s="1103">
        <v>-79.511399999999995</v>
      </c>
      <c r="R119" s="1104"/>
      <c r="S119" s="1105"/>
      <c r="T119" s="1106"/>
      <c r="U119" s="1100" t="s">
        <v>9131</v>
      </c>
      <c r="V119" s="1101" t="s">
        <v>9132</v>
      </c>
      <c r="W119" s="1106" t="s">
        <v>3218</v>
      </c>
      <c r="X119" s="1102" t="s">
        <v>1300</v>
      </c>
      <c r="Y119" s="1102" t="s">
        <v>5</v>
      </c>
      <c r="Z119" s="1099" t="s">
        <v>7932</v>
      </c>
      <c r="AA119" s="1107">
        <v>45867</v>
      </c>
      <c r="AB119" s="1101" t="s">
        <v>9142</v>
      </c>
      <c r="AC119" s="1507" t="s">
        <v>9143</v>
      </c>
      <c r="AD119" s="1507" t="s">
        <v>9134</v>
      </c>
      <c r="AE119" s="1108"/>
      <c r="AF119" s="1109">
        <f t="shared" si="6"/>
        <v>19</v>
      </c>
      <c r="AG119" s="587"/>
      <c r="AH119" s="587"/>
      <c r="AI119" s="587"/>
      <c r="AJ119" s="410"/>
    </row>
    <row r="120" spans="1:36" s="597" customFormat="1" ht="105" customHeight="1">
      <c r="A120" s="580">
        <v>7109</v>
      </c>
      <c r="B120" s="427" t="s">
        <v>174</v>
      </c>
      <c r="C120" s="427" t="s">
        <v>3254</v>
      </c>
      <c r="D120" s="410" t="s">
        <v>3858</v>
      </c>
      <c r="E120" s="427" t="s">
        <v>164</v>
      </c>
      <c r="F120" s="587" t="s">
        <v>3859</v>
      </c>
      <c r="G120" s="410" t="s">
        <v>3255</v>
      </c>
      <c r="H120" s="410" t="s">
        <v>7</v>
      </c>
      <c r="I120" s="463" t="s">
        <v>3860</v>
      </c>
      <c r="J120" s="410" t="s">
        <v>3861</v>
      </c>
      <c r="K120" s="410" t="s">
        <v>3862</v>
      </c>
      <c r="L120" s="427" t="s">
        <v>487</v>
      </c>
      <c r="M120" s="427" t="s">
        <v>5</v>
      </c>
      <c r="N120" s="427">
        <v>64153</v>
      </c>
      <c r="O120" s="427" t="s">
        <v>3863</v>
      </c>
      <c r="P120" s="582">
        <v>39.287607322192898</v>
      </c>
      <c r="Q120" s="582">
        <v>-94.671748473749901</v>
      </c>
      <c r="R120" s="459">
        <v>113</v>
      </c>
      <c r="S120" s="464"/>
      <c r="T120" s="587"/>
      <c r="U120" s="410" t="s">
        <v>3858</v>
      </c>
      <c r="V120" s="410" t="s">
        <v>3860</v>
      </c>
      <c r="W120" s="410" t="s">
        <v>7303</v>
      </c>
      <c r="X120" s="427" t="s">
        <v>1293</v>
      </c>
      <c r="Y120" s="427" t="s">
        <v>907</v>
      </c>
      <c r="Z120" s="427" t="s">
        <v>172</v>
      </c>
      <c r="AA120" s="583" t="s">
        <v>7304</v>
      </c>
      <c r="AB120" s="410" t="s">
        <v>3865</v>
      </c>
      <c r="AC120" s="410" t="s">
        <v>3867</v>
      </c>
      <c r="AD120" s="410" t="s">
        <v>3866</v>
      </c>
      <c r="AE120" s="463" t="s">
        <v>3868</v>
      </c>
      <c r="AF120" s="584">
        <f t="shared" si="6"/>
        <v>28</v>
      </c>
      <c r="AG120" s="587"/>
      <c r="AH120" s="587"/>
      <c r="AI120" s="587"/>
      <c r="AJ120" s="587"/>
    </row>
    <row r="121" spans="1:36" s="597" customFormat="1" ht="131.25" customHeight="1">
      <c r="A121" s="898">
        <v>7110</v>
      </c>
      <c r="B121" s="427" t="s">
        <v>174</v>
      </c>
      <c r="C121" s="427" t="s">
        <v>3254</v>
      </c>
      <c r="D121" s="410" t="s">
        <v>3858</v>
      </c>
      <c r="E121" s="427" t="s">
        <v>164</v>
      </c>
      <c r="F121" s="587" t="s">
        <v>2442</v>
      </c>
      <c r="G121" s="410" t="s">
        <v>3255</v>
      </c>
      <c r="H121" s="410" t="s">
        <v>7</v>
      </c>
      <c r="I121" s="463" t="s">
        <v>3860</v>
      </c>
      <c r="J121" s="410" t="s">
        <v>3869</v>
      </c>
      <c r="K121" s="410" t="s">
        <v>2442</v>
      </c>
      <c r="L121" s="427" t="s">
        <v>987</v>
      </c>
      <c r="M121" s="427" t="s">
        <v>5</v>
      </c>
      <c r="N121" s="427">
        <v>53190</v>
      </c>
      <c r="O121" s="427" t="s">
        <v>3870</v>
      </c>
      <c r="P121" s="582">
        <v>42.8329277400927</v>
      </c>
      <c r="Q121" s="582">
        <v>-88.7161436947966</v>
      </c>
      <c r="R121" s="459"/>
      <c r="S121" s="464"/>
      <c r="T121" s="587"/>
      <c r="U121" s="410" t="s">
        <v>3858</v>
      </c>
      <c r="V121" s="410" t="s">
        <v>3860</v>
      </c>
      <c r="W121" s="410" t="s">
        <v>7303</v>
      </c>
      <c r="X121" s="627" t="s">
        <v>7305</v>
      </c>
      <c r="Y121" s="427" t="s">
        <v>907</v>
      </c>
      <c r="Z121" s="427" t="s">
        <v>172</v>
      </c>
      <c r="AA121" s="583" t="s">
        <v>7304</v>
      </c>
      <c r="AB121" s="410" t="s">
        <v>3871</v>
      </c>
      <c r="AC121" s="587" t="s">
        <v>3872</v>
      </c>
      <c r="AD121" s="410" t="s">
        <v>3866</v>
      </c>
      <c r="AE121" s="463" t="s">
        <v>3868</v>
      </c>
      <c r="AF121" s="584">
        <f t="shared" si="6"/>
        <v>28</v>
      </c>
      <c r="AG121" s="587"/>
      <c r="AH121" s="587"/>
      <c r="AI121" s="587"/>
      <c r="AJ121" s="587"/>
    </row>
    <row r="122" spans="1:36" s="509" customFormat="1" ht="115" customHeight="1">
      <c r="A122" s="580">
        <v>7111</v>
      </c>
      <c r="B122" s="427" t="s">
        <v>174</v>
      </c>
      <c r="C122" s="427" t="s">
        <v>3254</v>
      </c>
      <c r="D122" s="410" t="s">
        <v>3873</v>
      </c>
      <c r="E122" s="427" t="s">
        <v>164</v>
      </c>
      <c r="F122" s="587" t="s">
        <v>3874</v>
      </c>
      <c r="G122" s="410" t="s">
        <v>3255</v>
      </c>
      <c r="H122" s="410" t="s">
        <v>3875</v>
      </c>
      <c r="I122" s="410" t="s">
        <v>3876</v>
      </c>
      <c r="J122" s="410" t="s">
        <v>3877</v>
      </c>
      <c r="K122" s="410" t="s">
        <v>1483</v>
      </c>
      <c r="L122" s="591" t="s">
        <v>755</v>
      </c>
      <c r="M122" s="427" t="s">
        <v>5</v>
      </c>
      <c r="N122" s="591">
        <v>77041</v>
      </c>
      <c r="O122" s="427" t="s">
        <v>3878</v>
      </c>
      <c r="P122" s="582">
        <v>29.864805167743199</v>
      </c>
      <c r="Q122" s="582">
        <v>-95.562969231866802</v>
      </c>
      <c r="R122" s="576">
        <v>15</v>
      </c>
      <c r="S122" s="464"/>
      <c r="T122" s="587"/>
      <c r="U122" s="587" t="s">
        <v>3873</v>
      </c>
      <c r="V122" s="410" t="s">
        <v>3876</v>
      </c>
      <c r="W122" s="587" t="s">
        <v>1483</v>
      </c>
      <c r="X122" s="591" t="s">
        <v>755</v>
      </c>
      <c r="Y122" s="591" t="s">
        <v>5</v>
      </c>
      <c r="Z122" s="591" t="s">
        <v>172</v>
      </c>
      <c r="AA122" s="595">
        <v>44435</v>
      </c>
      <c r="AB122" s="410" t="s">
        <v>3879</v>
      </c>
      <c r="AC122" s="587" t="s">
        <v>3881</v>
      </c>
      <c r="AD122" s="410" t="s">
        <v>3880</v>
      </c>
      <c r="AE122" s="463" t="s">
        <v>3882</v>
      </c>
      <c r="AF122" s="584">
        <f t="shared" si="6"/>
        <v>19</v>
      </c>
      <c r="AG122" s="587"/>
      <c r="AH122" s="587"/>
      <c r="AI122" s="587"/>
      <c r="AJ122" s="587"/>
    </row>
    <row r="123" spans="1:36" s="597" customFormat="1" ht="115" customHeight="1">
      <c r="A123" s="898">
        <v>7112</v>
      </c>
      <c r="B123" s="427" t="s">
        <v>174</v>
      </c>
      <c r="C123" s="410" t="s">
        <v>3254</v>
      </c>
      <c r="D123" s="410" t="s">
        <v>3883</v>
      </c>
      <c r="E123" s="427" t="s">
        <v>164</v>
      </c>
      <c r="F123" s="410" t="s">
        <v>3883</v>
      </c>
      <c r="G123" s="410" t="s">
        <v>3318</v>
      </c>
      <c r="H123" s="410" t="s">
        <v>3884</v>
      </c>
      <c r="I123" s="410" t="s">
        <v>3885</v>
      </c>
      <c r="J123" s="410" t="s">
        <v>3886</v>
      </c>
      <c r="K123" s="410" t="s">
        <v>3887</v>
      </c>
      <c r="L123" s="427" t="s">
        <v>1045</v>
      </c>
      <c r="M123" s="427" t="s">
        <v>5</v>
      </c>
      <c r="N123" s="427" t="s">
        <v>7311</v>
      </c>
      <c r="O123" s="427" t="s">
        <v>3888</v>
      </c>
      <c r="P123" s="582">
        <v>32.429061253999301</v>
      </c>
      <c r="Q123" s="582">
        <v>-110.941913285398</v>
      </c>
      <c r="R123" s="459">
        <v>100</v>
      </c>
      <c r="S123" s="460"/>
      <c r="T123" s="410"/>
      <c r="U123" s="461" t="s">
        <v>3889</v>
      </c>
      <c r="V123" s="462" t="s">
        <v>3890</v>
      </c>
      <c r="W123" s="410" t="s">
        <v>1036</v>
      </c>
      <c r="X123" s="427" t="s">
        <v>170</v>
      </c>
      <c r="Y123" s="427" t="s">
        <v>5</v>
      </c>
      <c r="Z123" s="427" t="s">
        <v>172</v>
      </c>
      <c r="AA123" s="583">
        <v>45336</v>
      </c>
      <c r="AB123" s="410" t="s">
        <v>3323</v>
      </c>
      <c r="AC123" s="410"/>
      <c r="AD123" s="410" t="s">
        <v>3891</v>
      </c>
      <c r="AE123" s="462"/>
      <c r="AF123" s="584">
        <v>30</v>
      </c>
      <c r="AG123" s="587" t="s">
        <v>3892</v>
      </c>
      <c r="AH123" s="410" t="s">
        <v>3894</v>
      </c>
      <c r="AI123" s="587" t="s">
        <v>3893</v>
      </c>
      <c r="AJ123" s="587"/>
    </row>
    <row r="124" spans="1:36" ht="85.5" customHeight="1">
      <c r="A124" s="580">
        <v>7113</v>
      </c>
      <c r="B124" s="580" t="s">
        <v>174</v>
      </c>
      <c r="C124" s="427" t="s">
        <v>3254</v>
      </c>
      <c r="D124" s="410" t="s">
        <v>7227</v>
      </c>
      <c r="E124" s="427" t="s">
        <v>176</v>
      </c>
      <c r="F124" s="509" t="s">
        <v>7227</v>
      </c>
      <c r="G124" s="509" t="s">
        <v>7945</v>
      </c>
      <c r="H124" s="509" t="s">
        <v>7228</v>
      </c>
      <c r="I124" s="557" t="s">
        <v>7229</v>
      </c>
      <c r="J124" s="509" t="s">
        <v>7230</v>
      </c>
      <c r="K124" s="509" t="s">
        <v>1501</v>
      </c>
      <c r="L124" s="427" t="s">
        <v>214</v>
      </c>
      <c r="M124" s="427" t="s">
        <v>6</v>
      </c>
      <c r="N124" s="637" t="s">
        <v>7231</v>
      </c>
      <c r="O124" s="638" t="s">
        <v>7232</v>
      </c>
      <c r="P124" s="556">
        <v>43.412019999999998</v>
      </c>
      <c r="Q124" s="556">
        <v>-80.301299999999998</v>
      </c>
      <c r="R124" s="639">
        <v>300</v>
      </c>
      <c r="S124" s="636"/>
      <c r="T124" s="580"/>
      <c r="U124" s="615" t="s">
        <v>7227</v>
      </c>
      <c r="V124" s="557" t="s">
        <v>7229</v>
      </c>
      <c r="W124" s="509" t="s">
        <v>1501</v>
      </c>
      <c r="X124" s="427" t="s">
        <v>2693</v>
      </c>
      <c r="Y124" s="427" t="s">
        <v>6</v>
      </c>
      <c r="Z124" s="427" t="s">
        <v>172</v>
      </c>
      <c r="AA124" s="583" t="s">
        <v>7873</v>
      </c>
      <c r="AB124" s="557" t="s">
        <v>7229</v>
      </c>
      <c r="AC124" s="509"/>
      <c r="AD124" s="509" t="s">
        <v>8125</v>
      </c>
      <c r="AE124" s="557" t="s">
        <v>7229</v>
      </c>
      <c r="AF124" s="427">
        <f t="shared" ref="AF124:AF145" si="7">IF(LEN(TRIM(AD124))=0,0,LEN(TRIM(AD124))-LEN(SUBSTITUTE(AD124," ",""))+1)</f>
        <v>16</v>
      </c>
      <c r="AG124" s="638"/>
      <c r="AH124" s="556"/>
      <c r="AI124" s="638" t="s">
        <v>7232</v>
      </c>
      <c r="AJ124" s="639"/>
    </row>
    <row r="125" spans="1:36" ht="62.5" customHeight="1">
      <c r="A125" s="580">
        <v>7143</v>
      </c>
      <c r="B125" s="1099" t="s">
        <v>174</v>
      </c>
      <c r="C125" s="1100" t="s">
        <v>3254</v>
      </c>
      <c r="D125" s="1100" t="s">
        <v>6468</v>
      </c>
      <c r="E125" s="1099" t="s">
        <v>164</v>
      </c>
      <c r="F125" s="1100" t="s">
        <v>6468</v>
      </c>
      <c r="G125" s="1100" t="s">
        <v>6469</v>
      </c>
      <c r="H125" s="1100" t="s">
        <v>8058</v>
      </c>
      <c r="I125" s="1188" t="s">
        <v>5213</v>
      </c>
      <c r="J125" s="1100" t="s">
        <v>6470</v>
      </c>
      <c r="K125" s="1100" t="s">
        <v>5215</v>
      </c>
      <c r="L125" s="1102" t="s">
        <v>804</v>
      </c>
      <c r="M125" s="1102" t="s">
        <v>5</v>
      </c>
      <c r="N125" s="1102">
        <v>46060</v>
      </c>
      <c r="O125" s="1099" t="s">
        <v>5217</v>
      </c>
      <c r="P125" s="1103">
        <v>40.008310000000002</v>
      </c>
      <c r="Q125" s="1103">
        <v>-85.989320000000006</v>
      </c>
      <c r="R125" s="1104">
        <v>869</v>
      </c>
      <c r="S125" s="1105"/>
      <c r="T125" s="1106"/>
      <c r="U125" s="1106" t="s">
        <v>6468</v>
      </c>
      <c r="V125" s="1188" t="s">
        <v>5213</v>
      </c>
      <c r="W125" s="1106" t="s">
        <v>5215</v>
      </c>
      <c r="X125" s="1102" t="s">
        <v>804</v>
      </c>
      <c r="Y125" s="1102" t="s">
        <v>5</v>
      </c>
      <c r="Z125" s="1099" t="s">
        <v>9901</v>
      </c>
      <c r="AA125" s="1107" t="s">
        <v>9902</v>
      </c>
      <c r="AB125" s="1101" t="s">
        <v>5213</v>
      </c>
      <c r="AC125" s="1100"/>
      <c r="AD125" s="1517" t="s">
        <v>8059</v>
      </c>
      <c r="AE125" s="1518" t="s">
        <v>6471</v>
      </c>
      <c r="AF125" s="1109">
        <f t="shared" si="7"/>
        <v>19</v>
      </c>
      <c r="AG125" s="587"/>
      <c r="AH125" s="587"/>
      <c r="AI125" s="940"/>
      <c r="AJ125" s="65"/>
    </row>
    <row r="126" spans="1:36" ht="54" customHeight="1">
      <c r="A126" s="898">
        <v>7114</v>
      </c>
      <c r="B126" s="427" t="s">
        <v>174</v>
      </c>
      <c r="C126" s="427" t="s">
        <v>3254</v>
      </c>
      <c r="D126" s="410" t="s">
        <v>3895</v>
      </c>
      <c r="E126" s="427" t="s">
        <v>164</v>
      </c>
      <c r="F126" s="410" t="s">
        <v>3895</v>
      </c>
      <c r="G126" s="410" t="s">
        <v>3255</v>
      </c>
      <c r="H126" s="410" t="s">
        <v>3458</v>
      </c>
      <c r="I126" s="463" t="s">
        <v>3896</v>
      </c>
      <c r="J126" s="410" t="s">
        <v>3897</v>
      </c>
      <c r="K126" s="410" t="s">
        <v>3898</v>
      </c>
      <c r="L126" s="591" t="s">
        <v>1300</v>
      </c>
      <c r="M126" s="427" t="s">
        <v>5</v>
      </c>
      <c r="N126" s="591">
        <v>19380</v>
      </c>
      <c r="O126" s="427" t="s">
        <v>3899</v>
      </c>
      <c r="P126" s="582">
        <v>39.999531480690699</v>
      </c>
      <c r="Q126" s="582">
        <v>-75.588139527696697</v>
      </c>
      <c r="R126" s="576">
        <v>30</v>
      </c>
      <c r="S126" s="464"/>
      <c r="T126" s="587"/>
      <c r="U126" s="68" t="s">
        <v>3895</v>
      </c>
      <c r="V126" s="410" t="s">
        <v>3896</v>
      </c>
      <c r="W126" s="587" t="s">
        <v>3898</v>
      </c>
      <c r="X126" s="591" t="s">
        <v>1300</v>
      </c>
      <c r="Y126" s="591" t="s">
        <v>5</v>
      </c>
      <c r="Z126" s="591"/>
      <c r="AA126" s="595"/>
      <c r="AB126" s="410" t="s">
        <v>3900</v>
      </c>
      <c r="AC126" s="587"/>
      <c r="AD126" s="410" t="s">
        <v>3901</v>
      </c>
      <c r="AE126" s="463" t="s">
        <v>3896</v>
      </c>
      <c r="AF126" s="584">
        <f t="shared" si="7"/>
        <v>20</v>
      </c>
      <c r="AG126" s="587"/>
      <c r="AH126" s="587"/>
      <c r="AI126" s="587"/>
      <c r="AJ126" s="587"/>
    </row>
    <row r="127" spans="1:36" ht="91" customHeight="1">
      <c r="A127" s="898">
        <v>7140</v>
      </c>
      <c r="B127" s="1505" t="s">
        <v>174</v>
      </c>
      <c r="C127" s="1017" t="s">
        <v>3254</v>
      </c>
      <c r="D127" s="1506" t="s">
        <v>9567</v>
      </c>
      <c r="E127" s="1505" t="s">
        <v>176</v>
      </c>
      <c r="F127" s="1506" t="s">
        <v>9567</v>
      </c>
      <c r="G127" s="1506" t="s">
        <v>3255</v>
      </c>
      <c r="H127" s="1506" t="s">
        <v>9568</v>
      </c>
      <c r="I127" s="1508" t="s">
        <v>9569</v>
      </c>
      <c r="J127" s="1506" t="s">
        <v>9570</v>
      </c>
      <c r="K127" s="1506" t="s">
        <v>9571</v>
      </c>
      <c r="L127" s="1509" t="s">
        <v>836</v>
      </c>
      <c r="M127" s="1509" t="s">
        <v>5</v>
      </c>
      <c r="N127" s="1509">
        <v>60139</v>
      </c>
      <c r="O127" s="1505" t="s">
        <v>9572</v>
      </c>
      <c r="P127" s="1510">
        <v>41.921799999999998</v>
      </c>
      <c r="Q127" s="1510">
        <v>-88.083699999999993</v>
      </c>
      <c r="R127" s="1511"/>
      <c r="S127" s="1512"/>
      <c r="T127" s="1513"/>
      <c r="U127" s="1513" t="s">
        <v>9567</v>
      </c>
      <c r="V127" s="1508" t="s">
        <v>9569</v>
      </c>
      <c r="W127" s="1513" t="s">
        <v>9571</v>
      </c>
      <c r="X127" s="1509" t="s">
        <v>836</v>
      </c>
      <c r="Y127" s="1509" t="s">
        <v>5</v>
      </c>
      <c r="Z127" s="1505" t="s">
        <v>7932</v>
      </c>
      <c r="AA127" s="1514">
        <v>45872</v>
      </c>
      <c r="AB127" s="1508" t="s">
        <v>9573</v>
      </c>
      <c r="AC127" s="1515" t="s">
        <v>9574</v>
      </c>
      <c r="AD127" s="1515" t="s">
        <v>10335</v>
      </c>
      <c r="AE127" s="1519"/>
      <c r="AF127" s="1109">
        <f t="shared" si="7"/>
        <v>22</v>
      </c>
      <c r="AG127" s="1513" t="s">
        <v>9575</v>
      </c>
      <c r="AH127" s="1520" t="s">
        <v>9576</v>
      </c>
      <c r="AI127" s="1522" t="s">
        <v>9577</v>
      </c>
      <c r="AJ127" s="814"/>
    </row>
    <row r="128" spans="1:36" ht="83.5" customHeight="1">
      <c r="A128" s="580">
        <v>7115</v>
      </c>
      <c r="B128" s="427" t="s">
        <v>161</v>
      </c>
      <c r="C128" s="427" t="s">
        <v>3254</v>
      </c>
      <c r="D128" s="410" t="s">
        <v>3902</v>
      </c>
      <c r="E128" s="427" t="s">
        <v>164</v>
      </c>
      <c r="F128" s="410" t="s">
        <v>3903</v>
      </c>
      <c r="G128" s="410" t="s">
        <v>3904</v>
      </c>
      <c r="H128" s="410" t="s">
        <v>3905</v>
      </c>
      <c r="I128" s="463" t="s">
        <v>3906</v>
      </c>
      <c r="J128" s="65" t="s">
        <v>3907</v>
      </c>
      <c r="K128" s="410" t="s">
        <v>1000</v>
      </c>
      <c r="L128" s="427" t="s">
        <v>997</v>
      </c>
      <c r="M128" s="427" t="s">
        <v>6</v>
      </c>
      <c r="N128" s="427" t="s">
        <v>7312</v>
      </c>
      <c r="O128" s="427" t="s">
        <v>3908</v>
      </c>
      <c r="P128" s="582">
        <v>51.146258974709099</v>
      </c>
      <c r="Q128" s="582">
        <v>-114.28148037517199</v>
      </c>
      <c r="R128" s="459">
        <v>49</v>
      </c>
      <c r="S128" s="464"/>
      <c r="T128" s="587"/>
      <c r="U128" s="460" t="s">
        <v>3909</v>
      </c>
      <c r="V128" s="410" t="s">
        <v>3910</v>
      </c>
      <c r="W128" s="410" t="s">
        <v>1000</v>
      </c>
      <c r="X128" s="427" t="s">
        <v>997</v>
      </c>
      <c r="Y128" s="427" t="s">
        <v>6</v>
      </c>
      <c r="Z128" s="427" t="s">
        <v>172</v>
      </c>
      <c r="AA128" s="583">
        <v>44891</v>
      </c>
      <c r="AB128" s="410" t="s">
        <v>3911</v>
      </c>
      <c r="AC128" s="410" t="s">
        <v>3913</v>
      </c>
      <c r="AD128" s="410" t="s">
        <v>3912</v>
      </c>
      <c r="AE128" s="463" t="s">
        <v>3914</v>
      </c>
      <c r="AF128" s="584">
        <f t="shared" si="7"/>
        <v>26</v>
      </c>
      <c r="AG128" s="587"/>
      <c r="AH128" s="68"/>
      <c r="AI128" s="68"/>
      <c r="AJ128" s="587"/>
    </row>
    <row r="129" spans="1:36" ht="59.25" customHeight="1">
      <c r="A129" s="898">
        <v>7116</v>
      </c>
      <c r="B129" s="427" t="s">
        <v>174</v>
      </c>
      <c r="C129" s="410" t="s">
        <v>3254</v>
      </c>
      <c r="D129" s="352" t="s">
        <v>3915</v>
      </c>
      <c r="E129" s="427" t="s">
        <v>176</v>
      </c>
      <c r="F129" s="352" t="s">
        <v>3916</v>
      </c>
      <c r="G129" s="352" t="s">
        <v>3255</v>
      </c>
      <c r="H129" s="410" t="s">
        <v>3917</v>
      </c>
      <c r="I129" s="410" t="s">
        <v>3918</v>
      </c>
      <c r="J129" s="351" t="s">
        <v>3919</v>
      </c>
      <c r="K129" s="410" t="s">
        <v>3920</v>
      </c>
      <c r="L129" s="591" t="s">
        <v>1300</v>
      </c>
      <c r="M129" s="591" t="s">
        <v>5</v>
      </c>
      <c r="N129" s="592">
        <v>15108</v>
      </c>
      <c r="O129" s="351" t="s">
        <v>3921</v>
      </c>
      <c r="P129" s="593">
        <v>40.456388025367602</v>
      </c>
      <c r="Q129" s="593">
        <v>-80.176551476702798</v>
      </c>
      <c r="R129" s="576">
        <v>70</v>
      </c>
      <c r="S129" s="464">
        <v>30</v>
      </c>
      <c r="T129" s="587" t="s">
        <v>3922</v>
      </c>
      <c r="U129" s="351" t="s">
        <v>3915</v>
      </c>
      <c r="V129" s="410" t="s">
        <v>3918</v>
      </c>
      <c r="W129" s="587" t="s">
        <v>3920</v>
      </c>
      <c r="X129" s="591" t="s">
        <v>1300</v>
      </c>
      <c r="Y129" s="591" t="s">
        <v>5</v>
      </c>
      <c r="Z129" s="427" t="s">
        <v>172</v>
      </c>
      <c r="AA129" s="583">
        <v>45429</v>
      </c>
      <c r="AB129" s="410" t="s">
        <v>313</v>
      </c>
      <c r="AC129" s="587"/>
      <c r="AD129" s="352" t="s">
        <v>3923</v>
      </c>
      <c r="AE129" s="587" t="s">
        <v>2738</v>
      </c>
      <c r="AF129" s="584">
        <f t="shared" si="7"/>
        <v>23</v>
      </c>
      <c r="AG129" s="351" t="s">
        <v>3924</v>
      </c>
      <c r="AH129" s="351" t="s">
        <v>3925</v>
      </c>
      <c r="AI129" s="351" t="s">
        <v>3921</v>
      </c>
      <c r="AJ129" s="587"/>
    </row>
    <row r="130" spans="1:36" ht="65.25" customHeight="1">
      <c r="A130" s="580">
        <v>7117</v>
      </c>
      <c r="B130" s="580" t="s">
        <v>174</v>
      </c>
      <c r="C130" s="410" t="s">
        <v>3254</v>
      </c>
      <c r="D130" s="410" t="s">
        <v>7941</v>
      </c>
      <c r="E130" s="427" t="s">
        <v>164</v>
      </c>
      <c r="F130" s="410" t="s">
        <v>7941</v>
      </c>
      <c r="G130" s="410" t="s">
        <v>7944</v>
      </c>
      <c r="H130" s="351" t="s">
        <v>7943</v>
      </c>
      <c r="I130" s="395" t="s">
        <v>7942</v>
      </c>
      <c r="J130" s="7" t="s">
        <v>7946</v>
      </c>
      <c r="K130" s="410" t="s">
        <v>2851</v>
      </c>
      <c r="L130" s="427" t="s">
        <v>755</v>
      </c>
      <c r="M130" s="427" t="s">
        <v>5</v>
      </c>
      <c r="N130" s="427">
        <v>78681</v>
      </c>
      <c r="O130" s="638" t="s">
        <v>7947</v>
      </c>
      <c r="P130" s="582">
        <v>30.569688528814801</v>
      </c>
      <c r="Q130" s="582">
        <v>-97.695865780060998</v>
      </c>
      <c r="R130" s="459">
        <v>344</v>
      </c>
      <c r="S130" s="460"/>
      <c r="T130" s="640"/>
      <c r="U130" s="410" t="s">
        <v>7941</v>
      </c>
      <c r="V130" s="65" t="s">
        <v>7948</v>
      </c>
      <c r="W130" s="65" t="s">
        <v>1417</v>
      </c>
      <c r="X130" s="427" t="s">
        <v>1418</v>
      </c>
      <c r="Y130" s="427" t="s">
        <v>5</v>
      </c>
      <c r="Z130" s="427" t="s">
        <v>172</v>
      </c>
      <c r="AA130" s="641" t="s">
        <v>7991</v>
      </c>
      <c r="AB130" s="410" t="s">
        <v>7949</v>
      </c>
      <c r="AC130" s="410"/>
      <c r="AD130" s="7" t="s">
        <v>7950</v>
      </c>
      <c r="AE130" s="410"/>
      <c r="AF130" s="427">
        <f t="shared" si="7"/>
        <v>19</v>
      </c>
      <c r="AG130" s="642"/>
      <c r="AH130" s="505"/>
      <c r="AI130" s="643"/>
      <c r="AJ130" s="460"/>
    </row>
    <row r="131" spans="1:36" ht="77.25" customHeight="1">
      <c r="A131" s="898">
        <v>7118</v>
      </c>
      <c r="B131" s="427" t="s">
        <v>174</v>
      </c>
      <c r="C131" s="427" t="s">
        <v>3254</v>
      </c>
      <c r="D131" s="410" t="s">
        <v>3947</v>
      </c>
      <c r="E131" s="427" t="s">
        <v>176</v>
      </c>
      <c r="F131" s="410" t="s">
        <v>3947</v>
      </c>
      <c r="G131" s="410" t="s">
        <v>3255</v>
      </c>
      <c r="H131" s="410" t="s">
        <v>3948</v>
      </c>
      <c r="I131" s="395" t="s">
        <v>3949</v>
      </c>
      <c r="J131" s="410" t="s">
        <v>3950</v>
      </c>
      <c r="K131" s="410" t="s">
        <v>3951</v>
      </c>
      <c r="L131" s="427" t="s">
        <v>740</v>
      </c>
      <c r="M131" s="427" t="s">
        <v>5</v>
      </c>
      <c r="N131" s="427" t="s">
        <v>7316</v>
      </c>
      <c r="O131" s="427" t="s">
        <v>3952</v>
      </c>
      <c r="P131" s="582">
        <v>42.518101134061602</v>
      </c>
      <c r="Q131" s="582">
        <v>-70.886478917926794</v>
      </c>
      <c r="R131" s="459">
        <v>57</v>
      </c>
      <c r="S131" s="464"/>
      <c r="T131" s="587"/>
      <c r="U131" s="410" t="s">
        <v>3947</v>
      </c>
      <c r="V131" s="65" t="s">
        <v>3949</v>
      </c>
      <c r="W131" s="410" t="s">
        <v>3951</v>
      </c>
      <c r="X131" s="427" t="s">
        <v>740</v>
      </c>
      <c r="Y131" s="427" t="s">
        <v>5</v>
      </c>
      <c r="Z131" s="427"/>
      <c r="AA131" s="583"/>
      <c r="AB131" s="410" t="s">
        <v>3953</v>
      </c>
      <c r="AC131" s="587"/>
      <c r="AD131" s="65" t="s">
        <v>3954</v>
      </c>
      <c r="AE131" s="463" t="s">
        <v>3955</v>
      </c>
      <c r="AF131" s="584">
        <f t="shared" si="7"/>
        <v>27</v>
      </c>
      <c r="AG131" s="587"/>
      <c r="AH131" s="587"/>
      <c r="AI131" s="587"/>
      <c r="AJ131" s="587"/>
    </row>
    <row r="132" spans="1:36" ht="63" customHeight="1">
      <c r="A132" s="580">
        <v>7141</v>
      </c>
      <c r="B132" s="1099" t="s">
        <v>174</v>
      </c>
      <c r="C132" s="1100" t="s">
        <v>3254</v>
      </c>
      <c r="D132" s="1100" t="s">
        <v>9578</v>
      </c>
      <c r="E132" s="1099" t="s">
        <v>164</v>
      </c>
      <c r="F132" s="1100" t="s">
        <v>9579</v>
      </c>
      <c r="G132" s="1100" t="s">
        <v>3255</v>
      </c>
      <c r="H132" s="1507" t="s">
        <v>9580</v>
      </c>
      <c r="I132" s="1188" t="s">
        <v>9581</v>
      </c>
      <c r="J132" s="1507" t="s">
        <v>9582</v>
      </c>
      <c r="K132" s="1100" t="s">
        <v>9583</v>
      </c>
      <c r="L132" s="1102" t="s">
        <v>842</v>
      </c>
      <c r="M132" s="1102" t="s">
        <v>5</v>
      </c>
      <c r="N132" s="1102">
        <v>30071</v>
      </c>
      <c r="O132" s="1099" t="s">
        <v>9584</v>
      </c>
      <c r="P132" s="1103">
        <v>33.9315</v>
      </c>
      <c r="Q132" s="1103">
        <v>-84.223799999999997</v>
      </c>
      <c r="R132" s="1104">
        <v>2</v>
      </c>
      <c r="S132" s="1105"/>
      <c r="T132" s="1106"/>
      <c r="U132" s="1106" t="s">
        <v>9585</v>
      </c>
      <c r="V132" s="1188" t="s">
        <v>9581</v>
      </c>
      <c r="W132" s="1106" t="s">
        <v>2716</v>
      </c>
      <c r="X132" s="1102"/>
      <c r="Y132" s="1102" t="s">
        <v>926</v>
      </c>
      <c r="Z132" s="1099" t="s">
        <v>7932</v>
      </c>
      <c r="AA132" s="1107">
        <v>45872</v>
      </c>
      <c r="AB132" s="1101" t="s">
        <v>9586</v>
      </c>
      <c r="AC132" s="1100"/>
      <c r="AD132" s="1026" t="s">
        <v>10336</v>
      </c>
      <c r="AE132" s="1108"/>
      <c r="AF132" s="1109">
        <f t="shared" si="7"/>
        <v>23</v>
      </c>
      <c r="AG132" s="1106" t="s">
        <v>9587</v>
      </c>
      <c r="AH132" s="1153" t="s">
        <v>9588</v>
      </c>
      <c r="AI132" s="1160" t="s">
        <v>9584</v>
      </c>
      <c r="AJ132" s="410"/>
    </row>
    <row r="133" spans="1:36" ht="74.25" customHeight="1">
      <c r="A133" s="580">
        <v>7119</v>
      </c>
      <c r="B133" s="427" t="s">
        <v>174</v>
      </c>
      <c r="C133" s="410" t="s">
        <v>3254</v>
      </c>
      <c r="D133" s="410" t="s">
        <v>7353</v>
      </c>
      <c r="E133" s="427" t="s">
        <v>176</v>
      </c>
      <c r="F133" s="587" t="s">
        <v>7353</v>
      </c>
      <c r="G133" s="410" t="s">
        <v>7354</v>
      </c>
      <c r="H133" s="410" t="s">
        <v>7355</v>
      </c>
      <c r="I133" s="504" t="s">
        <v>7356</v>
      </c>
      <c r="J133" s="410" t="s">
        <v>7357</v>
      </c>
      <c r="K133" s="410" t="s">
        <v>7358</v>
      </c>
      <c r="L133" s="591" t="s">
        <v>188</v>
      </c>
      <c r="M133" s="591" t="s">
        <v>5</v>
      </c>
      <c r="N133" s="591">
        <v>28036</v>
      </c>
      <c r="O133" s="427" t="s">
        <v>7359</v>
      </c>
      <c r="P133" s="633">
        <v>35.512390000000003</v>
      </c>
      <c r="Q133" s="633">
        <v>-80.848159999999993</v>
      </c>
      <c r="R133" s="576"/>
      <c r="S133" s="464"/>
      <c r="T133" s="587"/>
      <c r="U133" s="587" t="s">
        <v>7360</v>
      </c>
      <c r="V133" s="395" t="s">
        <v>7361</v>
      </c>
      <c r="W133" s="587" t="s">
        <v>7358</v>
      </c>
      <c r="X133" s="591" t="s">
        <v>188</v>
      </c>
      <c r="Y133" s="591" t="s">
        <v>5</v>
      </c>
      <c r="Z133" s="427" t="s">
        <v>172</v>
      </c>
      <c r="AA133" s="583">
        <v>45498</v>
      </c>
      <c r="AB133" s="463" t="s">
        <v>7361</v>
      </c>
      <c r="AC133" s="410" t="s">
        <v>7356</v>
      </c>
      <c r="AD133" s="65" t="s">
        <v>8119</v>
      </c>
      <c r="AE133" s="600" t="s">
        <v>7361</v>
      </c>
      <c r="AF133" s="584">
        <f t="shared" si="7"/>
        <v>24</v>
      </c>
      <c r="AG133" s="587"/>
      <c r="AH133" s="587"/>
      <c r="AI133" s="587"/>
      <c r="AJ133" s="410" t="s">
        <v>7362</v>
      </c>
    </row>
    <row r="134" spans="1:36" ht="52" customHeight="1">
      <c r="A134" s="898">
        <v>7120</v>
      </c>
      <c r="B134" s="427" t="s">
        <v>174</v>
      </c>
      <c r="C134" s="410" t="s">
        <v>3254</v>
      </c>
      <c r="D134" s="351" t="s">
        <v>3956</v>
      </c>
      <c r="E134" s="427" t="s">
        <v>176</v>
      </c>
      <c r="F134" s="352" t="s">
        <v>3957</v>
      </c>
      <c r="G134" s="352" t="s">
        <v>3255</v>
      </c>
      <c r="H134" s="351" t="s">
        <v>3958</v>
      </c>
      <c r="I134" s="65" t="s">
        <v>3959</v>
      </c>
      <c r="J134" s="351" t="s">
        <v>3960</v>
      </c>
      <c r="K134" s="351" t="s">
        <v>3387</v>
      </c>
      <c r="L134" s="591" t="s">
        <v>436</v>
      </c>
      <c r="M134" s="591" t="s">
        <v>5</v>
      </c>
      <c r="N134" s="592" t="s">
        <v>7317</v>
      </c>
      <c r="O134" s="351" t="s">
        <v>3961</v>
      </c>
      <c r="P134" s="593">
        <v>42.388847304667102</v>
      </c>
      <c r="Q134" s="593">
        <v>-83.512807326989105</v>
      </c>
      <c r="R134" s="576">
        <v>1200</v>
      </c>
      <c r="S134" s="464"/>
      <c r="T134" s="587"/>
      <c r="U134" s="351" t="s">
        <v>3956</v>
      </c>
      <c r="V134" s="395" t="s">
        <v>3959</v>
      </c>
      <c r="W134" s="587" t="s">
        <v>7318</v>
      </c>
      <c r="X134" s="591" t="s">
        <v>2352</v>
      </c>
      <c r="Y134" s="591" t="s">
        <v>5</v>
      </c>
      <c r="Z134" s="427" t="s">
        <v>172</v>
      </c>
      <c r="AA134" s="583" t="s">
        <v>7319</v>
      </c>
      <c r="AB134" s="410" t="s">
        <v>3962</v>
      </c>
      <c r="AC134" s="587"/>
      <c r="AD134" s="1" t="s">
        <v>3963</v>
      </c>
      <c r="AE134" s="587"/>
      <c r="AF134" s="584">
        <f t="shared" si="7"/>
        <v>23</v>
      </c>
      <c r="AG134" s="587" t="s">
        <v>3964</v>
      </c>
      <c r="AH134" s="351" t="s">
        <v>3966</v>
      </c>
      <c r="AI134" s="351" t="s">
        <v>3965</v>
      </c>
      <c r="AJ134" s="587"/>
    </row>
    <row r="135" spans="1:36" ht="56.25" customHeight="1">
      <c r="A135" s="580">
        <v>7121</v>
      </c>
      <c r="B135" s="427" t="s">
        <v>174</v>
      </c>
      <c r="C135" s="410" t="s">
        <v>3254</v>
      </c>
      <c r="D135" s="410" t="s">
        <v>7347</v>
      </c>
      <c r="E135" s="427" t="s">
        <v>176</v>
      </c>
      <c r="F135" s="587" t="s">
        <v>7347</v>
      </c>
      <c r="G135" s="410" t="s">
        <v>7348</v>
      </c>
      <c r="H135" s="410" t="s">
        <v>7888</v>
      </c>
      <c r="I135" s="504" t="s">
        <v>7349</v>
      </c>
      <c r="J135" s="410" t="s">
        <v>7350</v>
      </c>
      <c r="K135" s="410" t="s">
        <v>855</v>
      </c>
      <c r="L135" s="591" t="s">
        <v>170</v>
      </c>
      <c r="M135" s="591" t="s">
        <v>5</v>
      </c>
      <c r="N135" s="591">
        <v>95054</v>
      </c>
      <c r="O135" s="427"/>
      <c r="P135" s="633">
        <v>37.388300000000001</v>
      </c>
      <c r="Q135" s="633">
        <v>-121.97084</v>
      </c>
      <c r="R135" s="576">
        <v>100</v>
      </c>
      <c r="S135" s="464"/>
      <c r="T135" s="587"/>
      <c r="U135" s="587" t="s">
        <v>7347</v>
      </c>
      <c r="V135" s="504" t="s">
        <v>7349</v>
      </c>
      <c r="W135" s="587" t="s">
        <v>855</v>
      </c>
      <c r="X135" s="591" t="s">
        <v>170</v>
      </c>
      <c r="Y135" s="591" t="s">
        <v>5</v>
      </c>
      <c r="Z135" s="427" t="s">
        <v>172</v>
      </c>
      <c r="AA135" s="583">
        <v>45498</v>
      </c>
      <c r="AB135" s="632" t="s">
        <v>7349</v>
      </c>
      <c r="AC135" s="587"/>
      <c r="AD135" s="65" t="s">
        <v>8118</v>
      </c>
      <c r="AE135" s="410" t="s">
        <v>7351</v>
      </c>
      <c r="AF135" s="591">
        <f t="shared" si="7"/>
        <v>25</v>
      </c>
      <c r="AG135" s="587"/>
      <c r="AH135" s="587"/>
      <c r="AI135" s="587"/>
      <c r="AJ135" s="410" t="s">
        <v>7352</v>
      </c>
    </row>
    <row r="136" spans="1:36" ht="51.75" customHeight="1">
      <c r="A136" s="898">
        <v>7122</v>
      </c>
      <c r="B136" s="427" t="s">
        <v>174</v>
      </c>
      <c r="C136" s="410" t="s">
        <v>3254</v>
      </c>
      <c r="D136" s="410" t="s">
        <v>8518</v>
      </c>
      <c r="E136" s="427"/>
      <c r="F136" s="410" t="s">
        <v>8518</v>
      </c>
      <c r="G136" s="410" t="s">
        <v>7354</v>
      </c>
      <c r="H136" s="410" t="s">
        <v>8519</v>
      </c>
      <c r="I136" s="395" t="s">
        <v>8520</v>
      </c>
      <c r="J136" s="410" t="s">
        <v>8521</v>
      </c>
      <c r="K136" s="410" t="s">
        <v>8522</v>
      </c>
      <c r="L136" s="591" t="s">
        <v>2352</v>
      </c>
      <c r="M136" s="591" t="s">
        <v>5</v>
      </c>
      <c r="N136" s="591">
        <v>6854</v>
      </c>
      <c r="O136" s="427" t="s">
        <v>8523</v>
      </c>
      <c r="P136" s="587">
        <v>41.079700000000003</v>
      </c>
      <c r="Q136" s="587">
        <v>-73.429199999999994</v>
      </c>
      <c r="R136" s="591">
        <v>100</v>
      </c>
      <c r="S136" s="587"/>
      <c r="T136" s="587"/>
      <c r="U136" s="587"/>
      <c r="V136" s="395" t="s">
        <v>8520</v>
      </c>
      <c r="W136" s="587" t="s">
        <v>8522</v>
      </c>
      <c r="X136" s="591" t="s">
        <v>2352</v>
      </c>
      <c r="Y136" s="591" t="s">
        <v>5</v>
      </c>
      <c r="Z136" s="427" t="s">
        <v>312</v>
      </c>
      <c r="AA136" s="583">
        <v>45680</v>
      </c>
      <c r="AB136" s="463" t="s">
        <v>8524</v>
      </c>
      <c r="AC136" s="587"/>
      <c r="AD136" s="65" t="s">
        <v>8987</v>
      </c>
      <c r="AE136" s="587"/>
      <c r="AF136" s="584">
        <f t="shared" si="7"/>
        <v>24</v>
      </c>
      <c r="AG136" s="587"/>
      <c r="AH136" s="587"/>
      <c r="AI136" s="587"/>
      <c r="AJ136" s="587"/>
    </row>
    <row r="137" spans="1:36" ht="75" customHeight="1">
      <c r="A137" s="898">
        <v>7138</v>
      </c>
      <c r="B137" s="1099" t="s">
        <v>174</v>
      </c>
      <c r="C137" s="1100" t="s">
        <v>3254</v>
      </c>
      <c r="D137" s="1100" t="s">
        <v>9297</v>
      </c>
      <c r="E137" s="1099" t="s">
        <v>164</v>
      </c>
      <c r="F137" s="1100" t="s">
        <v>9298</v>
      </c>
      <c r="G137" s="1100" t="s">
        <v>3255</v>
      </c>
      <c r="H137" s="1507" t="s">
        <v>9299</v>
      </c>
      <c r="I137" s="1101" t="s">
        <v>9300</v>
      </c>
      <c r="J137" s="1100" t="s">
        <v>9301</v>
      </c>
      <c r="K137" s="1100" t="s">
        <v>2673</v>
      </c>
      <c r="L137" s="1102" t="s">
        <v>436</v>
      </c>
      <c r="M137" s="1102" t="s">
        <v>5</v>
      </c>
      <c r="N137" s="1102">
        <v>48126</v>
      </c>
      <c r="O137" s="1099" t="s">
        <v>9302</v>
      </c>
      <c r="P137" s="1103">
        <v>42.322200000000002</v>
      </c>
      <c r="Q137" s="1103">
        <v>-83.176299999999998</v>
      </c>
      <c r="R137" s="1104"/>
      <c r="S137" s="1105"/>
      <c r="T137" s="1106"/>
      <c r="U137" s="1100" t="s">
        <v>9297</v>
      </c>
      <c r="V137" s="1101" t="s">
        <v>9300</v>
      </c>
      <c r="W137" s="1106" t="s">
        <v>2673</v>
      </c>
      <c r="X137" s="1102" t="s">
        <v>436</v>
      </c>
      <c r="Y137" s="1102" t="s">
        <v>5</v>
      </c>
      <c r="Z137" s="1099" t="s">
        <v>7932</v>
      </c>
      <c r="AA137" s="1107">
        <v>45872</v>
      </c>
      <c r="AB137" s="1143" t="s">
        <v>9303</v>
      </c>
      <c r="AC137" s="1100"/>
      <c r="AD137" s="1026" t="s">
        <v>10333</v>
      </c>
      <c r="AE137" s="1108"/>
      <c r="AF137" s="1109">
        <f t="shared" si="7"/>
        <v>27</v>
      </c>
      <c r="AG137" s="587"/>
      <c r="AH137" s="587"/>
      <c r="AI137" s="587"/>
      <c r="AJ137" s="410"/>
    </row>
    <row r="138" spans="1:36" ht="77.25" customHeight="1">
      <c r="A138" s="580">
        <v>7123</v>
      </c>
      <c r="B138" s="427" t="s">
        <v>174</v>
      </c>
      <c r="C138" s="410" t="s">
        <v>3254</v>
      </c>
      <c r="D138" s="65" t="s">
        <v>3967</v>
      </c>
      <c r="E138" s="427" t="s">
        <v>164</v>
      </c>
      <c r="F138" s="410" t="s">
        <v>3968</v>
      </c>
      <c r="G138" s="410" t="s">
        <v>3318</v>
      </c>
      <c r="H138" s="352" t="s">
        <v>3969</v>
      </c>
      <c r="I138" s="410" t="s">
        <v>3970</v>
      </c>
      <c r="J138" s="410" t="s">
        <v>3971</v>
      </c>
      <c r="K138" s="410" t="s">
        <v>3358</v>
      </c>
      <c r="L138" s="427" t="s">
        <v>755</v>
      </c>
      <c r="M138" s="427" t="s">
        <v>5</v>
      </c>
      <c r="N138" s="427">
        <v>76131</v>
      </c>
      <c r="O138" s="427" t="s">
        <v>3972</v>
      </c>
      <c r="P138" s="582">
        <v>32.849026160277099</v>
      </c>
      <c r="Q138" s="582">
        <v>-97.346569804171494</v>
      </c>
      <c r="R138" s="459">
        <v>5</v>
      </c>
      <c r="S138" s="460"/>
      <c r="T138" s="410"/>
      <c r="U138" s="461" t="s">
        <v>3973</v>
      </c>
      <c r="V138" s="462" t="s">
        <v>3974</v>
      </c>
      <c r="W138" s="410" t="s">
        <v>3975</v>
      </c>
      <c r="X138" s="427" t="s">
        <v>487</v>
      </c>
      <c r="Y138" s="427" t="s">
        <v>3370</v>
      </c>
      <c r="Z138" s="427" t="s">
        <v>172</v>
      </c>
      <c r="AA138" s="583">
        <v>45339</v>
      </c>
      <c r="AB138" s="410" t="s">
        <v>313</v>
      </c>
      <c r="AC138" s="65"/>
      <c r="AD138" s="65" t="s">
        <v>3976</v>
      </c>
      <c r="AE138" s="462"/>
      <c r="AF138" s="584">
        <f t="shared" si="7"/>
        <v>21</v>
      </c>
      <c r="AG138" s="351" t="s">
        <v>3977</v>
      </c>
      <c r="AH138" s="351" t="s">
        <v>3978</v>
      </c>
      <c r="AI138" s="587"/>
      <c r="AJ138" s="587"/>
    </row>
    <row r="139" spans="1:36" ht="85" customHeight="1">
      <c r="A139" s="898">
        <v>7124</v>
      </c>
      <c r="B139" s="427" t="s">
        <v>174</v>
      </c>
      <c r="C139" s="427" t="s">
        <v>3926</v>
      </c>
      <c r="D139" s="410" t="s">
        <v>7313</v>
      </c>
      <c r="E139" s="427" t="s">
        <v>176</v>
      </c>
      <c r="F139" s="410" t="s">
        <v>3939</v>
      </c>
      <c r="G139" s="410" t="s">
        <v>3280</v>
      </c>
      <c r="H139" s="65" t="s">
        <v>3928</v>
      </c>
      <c r="I139" s="410" t="s">
        <v>3929</v>
      </c>
      <c r="J139" s="410" t="s">
        <v>3940</v>
      </c>
      <c r="K139" s="410" t="s">
        <v>3941</v>
      </c>
      <c r="L139" s="591" t="s">
        <v>386</v>
      </c>
      <c r="M139" s="427" t="s">
        <v>5</v>
      </c>
      <c r="N139" s="591">
        <v>84042</v>
      </c>
      <c r="O139" s="427" t="s">
        <v>3942</v>
      </c>
      <c r="P139" s="582">
        <v>40.3461824494292</v>
      </c>
      <c r="Q139" s="582">
        <v>-111.73822698722201</v>
      </c>
      <c r="R139" s="576"/>
      <c r="S139" s="464"/>
      <c r="T139" s="587"/>
      <c r="U139" s="587" t="s">
        <v>3934</v>
      </c>
      <c r="V139" s="410" t="s">
        <v>3935</v>
      </c>
      <c r="W139" s="587" t="s">
        <v>3936</v>
      </c>
      <c r="X139" s="591" t="s">
        <v>740</v>
      </c>
      <c r="Y139" s="591" t="s">
        <v>5</v>
      </c>
      <c r="Z139" s="427" t="s">
        <v>172</v>
      </c>
      <c r="AA139" s="583">
        <v>45474</v>
      </c>
      <c r="AB139" s="410" t="s">
        <v>3937</v>
      </c>
      <c r="AC139" s="587"/>
      <c r="AD139" s="65" t="s">
        <v>8113</v>
      </c>
      <c r="AE139" s="463" t="s">
        <v>3938</v>
      </c>
      <c r="AF139" s="584">
        <f t="shared" si="7"/>
        <v>15</v>
      </c>
      <c r="AG139" s="587"/>
      <c r="AH139" s="587"/>
      <c r="AI139" s="587"/>
      <c r="AJ139" s="587"/>
    </row>
    <row r="140" spans="1:36" ht="82.5" customHeight="1">
      <c r="A140" s="580">
        <v>7125</v>
      </c>
      <c r="B140" s="427" t="s">
        <v>174</v>
      </c>
      <c r="C140" s="427" t="s">
        <v>3926</v>
      </c>
      <c r="D140" s="410" t="s">
        <v>7313</v>
      </c>
      <c r="E140" s="427" t="s">
        <v>176</v>
      </c>
      <c r="F140" s="410" t="s">
        <v>3943</v>
      </c>
      <c r="G140" s="410" t="s">
        <v>3255</v>
      </c>
      <c r="H140" s="410" t="s">
        <v>3458</v>
      </c>
      <c r="I140" s="410" t="s">
        <v>3929</v>
      </c>
      <c r="J140" s="410" t="s">
        <v>3944</v>
      </c>
      <c r="K140" s="410" t="s">
        <v>3945</v>
      </c>
      <c r="L140" s="591" t="s">
        <v>529</v>
      </c>
      <c r="M140" s="427" t="s">
        <v>5</v>
      </c>
      <c r="N140" s="591">
        <v>55344</v>
      </c>
      <c r="O140" s="427" t="s">
        <v>3946</v>
      </c>
      <c r="P140" s="582">
        <v>44.865019426287901</v>
      </c>
      <c r="Q140" s="582">
        <v>-93.401329375422705</v>
      </c>
      <c r="R140" s="576"/>
      <c r="S140" s="464"/>
      <c r="T140" s="587"/>
      <c r="U140" s="68" t="s">
        <v>3934</v>
      </c>
      <c r="V140" s="410" t="s">
        <v>3935</v>
      </c>
      <c r="W140" s="587" t="s">
        <v>3936</v>
      </c>
      <c r="X140" s="591" t="s">
        <v>740</v>
      </c>
      <c r="Y140" s="591" t="s">
        <v>5</v>
      </c>
      <c r="Z140" s="427" t="s">
        <v>172</v>
      </c>
      <c r="AA140" s="583">
        <v>45474</v>
      </c>
      <c r="AB140" s="410" t="s">
        <v>3937</v>
      </c>
      <c r="AC140" s="587"/>
      <c r="AD140" s="65" t="s">
        <v>8113</v>
      </c>
      <c r="AE140" s="463" t="s">
        <v>3938</v>
      </c>
      <c r="AF140" s="584">
        <f t="shared" si="7"/>
        <v>15</v>
      </c>
      <c r="AG140" s="587"/>
      <c r="AH140" s="68"/>
      <c r="AI140" s="68"/>
      <c r="AJ140" s="587"/>
    </row>
    <row r="141" spans="1:36" ht="61" customHeight="1">
      <c r="A141" s="898">
        <v>7126</v>
      </c>
      <c r="B141" s="427" t="s">
        <v>174</v>
      </c>
      <c r="C141" s="427" t="s">
        <v>3926</v>
      </c>
      <c r="D141" s="410" t="s">
        <v>7313</v>
      </c>
      <c r="E141" s="427" t="s">
        <v>176</v>
      </c>
      <c r="F141" s="410" t="s">
        <v>3927</v>
      </c>
      <c r="G141" s="410" t="s">
        <v>3280</v>
      </c>
      <c r="H141" s="410" t="s">
        <v>3928</v>
      </c>
      <c r="I141" s="410" t="s">
        <v>3929</v>
      </c>
      <c r="J141" s="410" t="s">
        <v>3930</v>
      </c>
      <c r="K141" s="410" t="s">
        <v>3931</v>
      </c>
      <c r="L141" s="591" t="s">
        <v>3932</v>
      </c>
      <c r="M141" s="427" t="s">
        <v>5</v>
      </c>
      <c r="N141" s="591">
        <v>19720</v>
      </c>
      <c r="O141" s="427" t="s">
        <v>3933</v>
      </c>
      <c r="P141" s="582">
        <v>39.682258103730902</v>
      </c>
      <c r="Q141" s="582">
        <v>-75.545544715345599</v>
      </c>
      <c r="R141" s="576"/>
      <c r="S141" s="464"/>
      <c r="T141" s="587"/>
      <c r="U141" s="587" t="s">
        <v>3934</v>
      </c>
      <c r="V141" s="410" t="s">
        <v>3935</v>
      </c>
      <c r="W141" s="587" t="s">
        <v>3936</v>
      </c>
      <c r="X141" s="591" t="s">
        <v>740</v>
      </c>
      <c r="Y141" s="591" t="s">
        <v>5</v>
      </c>
      <c r="Z141" s="427" t="s">
        <v>172</v>
      </c>
      <c r="AA141" s="583" t="s">
        <v>7314</v>
      </c>
      <c r="AB141" s="410" t="s">
        <v>7315</v>
      </c>
      <c r="AC141" s="68" t="s">
        <v>8126</v>
      </c>
      <c r="AD141" s="65" t="s">
        <v>8112</v>
      </c>
      <c r="AE141" s="463" t="s">
        <v>3938</v>
      </c>
      <c r="AF141" s="584">
        <f t="shared" si="7"/>
        <v>26</v>
      </c>
      <c r="AG141" s="587"/>
      <c r="AH141" s="68"/>
      <c r="AI141" s="587"/>
      <c r="AJ141" s="587"/>
    </row>
    <row r="142" spans="1:36" ht="86.25" customHeight="1">
      <c r="A142" s="580">
        <v>7127</v>
      </c>
      <c r="B142" s="427" t="s">
        <v>174</v>
      </c>
      <c r="C142" s="410" t="s">
        <v>3254</v>
      </c>
      <c r="D142" s="410" t="s">
        <v>3979</v>
      </c>
      <c r="E142" s="427" t="s">
        <v>176</v>
      </c>
      <c r="F142" s="410" t="s">
        <v>3980</v>
      </c>
      <c r="G142" s="410" t="s">
        <v>3280</v>
      </c>
      <c r="H142" s="65" t="s">
        <v>3981</v>
      </c>
      <c r="I142" s="463" t="s">
        <v>3982</v>
      </c>
      <c r="J142" s="65" t="s">
        <v>3983</v>
      </c>
      <c r="K142" s="410" t="s">
        <v>1483</v>
      </c>
      <c r="L142" s="427" t="s">
        <v>755</v>
      </c>
      <c r="M142" s="427" t="s">
        <v>5</v>
      </c>
      <c r="N142" s="427">
        <v>77073</v>
      </c>
      <c r="O142" s="427"/>
      <c r="P142" s="582">
        <v>29.968524266355399</v>
      </c>
      <c r="Q142" s="604">
        <v>-95.365086199999993</v>
      </c>
      <c r="R142" s="459"/>
      <c r="S142" s="464"/>
      <c r="T142" s="587"/>
      <c r="U142" s="410" t="s">
        <v>3984</v>
      </c>
      <c r="V142" s="463" t="s">
        <v>3985</v>
      </c>
      <c r="W142" s="410" t="s">
        <v>1483</v>
      </c>
      <c r="X142" s="427" t="s">
        <v>755</v>
      </c>
      <c r="Y142" s="427" t="s">
        <v>5</v>
      </c>
      <c r="Z142" s="427" t="s">
        <v>172</v>
      </c>
      <c r="AA142" s="583">
        <v>45300</v>
      </c>
      <c r="AB142" s="410"/>
      <c r="AC142" s="587"/>
      <c r="AD142" s="1516" t="s">
        <v>7320</v>
      </c>
      <c r="AE142" s="463" t="s">
        <v>3982</v>
      </c>
      <c r="AF142" s="584">
        <f t="shared" si="7"/>
        <v>17</v>
      </c>
      <c r="AG142" s="587"/>
      <c r="AH142" s="68"/>
      <c r="AI142" s="587"/>
      <c r="AJ142" s="587"/>
    </row>
    <row r="143" spans="1:36" ht="74.5" customHeight="1">
      <c r="A143" s="898">
        <v>7128</v>
      </c>
      <c r="B143" s="427" t="s">
        <v>161</v>
      </c>
      <c r="C143" s="410" t="s">
        <v>3254</v>
      </c>
      <c r="D143" s="410" t="s">
        <v>2223</v>
      </c>
      <c r="E143" s="427" t="s">
        <v>164</v>
      </c>
      <c r="F143" s="410" t="s">
        <v>2224</v>
      </c>
      <c r="G143" s="410" t="s">
        <v>3255</v>
      </c>
      <c r="H143" s="65" t="s">
        <v>3987</v>
      </c>
      <c r="I143" s="410" t="s">
        <v>2226</v>
      </c>
      <c r="J143" s="410" t="s">
        <v>2227</v>
      </c>
      <c r="K143" s="410" t="s">
        <v>2228</v>
      </c>
      <c r="L143" s="427" t="s">
        <v>916</v>
      </c>
      <c r="M143" s="427" t="s">
        <v>5</v>
      </c>
      <c r="N143" s="427">
        <v>45420</v>
      </c>
      <c r="O143" s="427" t="s">
        <v>2229</v>
      </c>
      <c r="P143" s="582">
        <v>39.715498402451701</v>
      </c>
      <c r="Q143" s="582">
        <v>-84.111824546531196</v>
      </c>
      <c r="R143" s="459">
        <v>53</v>
      </c>
      <c r="S143" s="460"/>
      <c r="T143" s="410"/>
      <c r="U143" s="128" t="s">
        <v>2223</v>
      </c>
      <c r="V143" s="463" t="s">
        <v>2226</v>
      </c>
      <c r="W143" s="410" t="s">
        <v>2230</v>
      </c>
      <c r="X143" s="427" t="s">
        <v>916</v>
      </c>
      <c r="Y143" s="427" t="s">
        <v>5</v>
      </c>
      <c r="Z143" s="427" t="s">
        <v>172</v>
      </c>
      <c r="AA143" s="583">
        <v>44891</v>
      </c>
      <c r="AB143" s="410" t="s">
        <v>2231</v>
      </c>
      <c r="AC143" s="410" t="s">
        <v>3989</v>
      </c>
      <c r="AD143" s="65" t="s">
        <v>3988</v>
      </c>
      <c r="AE143" s="463" t="s">
        <v>3990</v>
      </c>
      <c r="AF143" s="584">
        <f t="shared" si="7"/>
        <v>21</v>
      </c>
      <c r="AG143" s="68"/>
      <c r="AH143" s="68"/>
      <c r="AI143" s="587"/>
      <c r="AJ143" s="587"/>
    </row>
    <row r="144" spans="1:36" ht="80.25" customHeight="1">
      <c r="A144" s="580">
        <v>7129</v>
      </c>
      <c r="B144" s="427" t="s">
        <v>174</v>
      </c>
      <c r="C144" s="410" t="s">
        <v>3254</v>
      </c>
      <c r="D144" s="410" t="s">
        <v>6482</v>
      </c>
      <c r="E144" s="427" t="s">
        <v>176</v>
      </c>
      <c r="F144" s="410" t="s">
        <v>6482</v>
      </c>
      <c r="G144" s="410" t="s">
        <v>7760</v>
      </c>
      <c r="H144" s="410" t="s">
        <v>7761</v>
      </c>
      <c r="I144" s="558" t="s">
        <v>6483</v>
      </c>
      <c r="J144" s="410" t="s">
        <v>7762</v>
      </c>
      <c r="K144" s="410" t="s">
        <v>5671</v>
      </c>
      <c r="L144" s="591" t="s">
        <v>6484</v>
      </c>
      <c r="M144" s="591" t="s">
        <v>5</v>
      </c>
      <c r="N144" s="591">
        <v>39350</v>
      </c>
      <c r="O144" s="427"/>
      <c r="P144" s="593">
        <v>32.767027617336097</v>
      </c>
      <c r="Q144" s="593">
        <v>-89.120744976480296</v>
      </c>
      <c r="R144" s="576">
        <v>3600</v>
      </c>
      <c r="S144" s="464"/>
      <c r="T144" s="587"/>
      <c r="U144" s="410" t="s">
        <v>6482</v>
      </c>
      <c r="V144" s="558" t="s">
        <v>6483</v>
      </c>
      <c r="W144" s="587" t="s">
        <v>4028</v>
      </c>
      <c r="X144" s="591" t="s">
        <v>6484</v>
      </c>
      <c r="Y144" s="591" t="s">
        <v>5</v>
      </c>
      <c r="Z144" s="427" t="s">
        <v>172</v>
      </c>
      <c r="AA144" s="583" t="s">
        <v>7746</v>
      </c>
      <c r="AB144" s="463" t="s">
        <v>6485</v>
      </c>
      <c r="AC144" s="410" t="s">
        <v>8128</v>
      </c>
      <c r="AD144" s="333" t="s">
        <v>8123</v>
      </c>
      <c r="AE144" s="778" t="s">
        <v>6483</v>
      </c>
      <c r="AF144" s="584">
        <f t="shared" si="7"/>
        <v>30</v>
      </c>
      <c r="AG144" s="587"/>
      <c r="AH144" s="587"/>
      <c r="AI144" s="587"/>
      <c r="AJ144" s="410"/>
    </row>
    <row r="145" spans="1:36" ht="77" customHeight="1">
      <c r="A145" s="580">
        <v>7130</v>
      </c>
      <c r="B145" s="1099" t="s">
        <v>174</v>
      </c>
      <c r="C145" s="1100" t="s">
        <v>3254</v>
      </c>
      <c r="D145" s="1100" t="s">
        <v>11268</v>
      </c>
      <c r="E145" s="1099" t="s">
        <v>176</v>
      </c>
      <c r="F145" s="1100" t="s">
        <v>11268</v>
      </c>
      <c r="G145" s="1100" t="s">
        <v>3255</v>
      </c>
      <c r="H145" s="1026" t="s">
        <v>11269</v>
      </c>
      <c r="I145" s="1101" t="s">
        <v>11270</v>
      </c>
      <c r="J145" s="1026" t="s">
        <v>11271</v>
      </c>
      <c r="K145" s="1100" t="s">
        <v>2713</v>
      </c>
      <c r="L145" s="1102" t="s">
        <v>842</v>
      </c>
      <c r="M145" s="1102" t="s">
        <v>5</v>
      </c>
      <c r="N145" s="1102">
        <v>30075</v>
      </c>
      <c r="O145" s="1099" t="s">
        <v>11272</v>
      </c>
      <c r="P145" s="1103">
        <v>34.020299999999999</v>
      </c>
      <c r="Q145" s="1103">
        <v>-84.321399999999997</v>
      </c>
      <c r="R145" s="1104">
        <v>10</v>
      </c>
      <c r="S145" s="1105"/>
      <c r="T145" s="1106"/>
      <c r="U145" s="1100" t="s">
        <v>11268</v>
      </c>
      <c r="V145" s="1101" t="s">
        <v>11273</v>
      </c>
      <c r="W145" s="1106" t="s">
        <v>11274</v>
      </c>
      <c r="X145" s="1102" t="s">
        <v>2209</v>
      </c>
      <c r="Y145" s="1102" t="s">
        <v>907</v>
      </c>
      <c r="Z145" s="1099" t="s">
        <v>7932</v>
      </c>
      <c r="AA145" s="1107">
        <v>46093</v>
      </c>
      <c r="AB145" s="1101" t="s">
        <v>11275</v>
      </c>
      <c r="AC145" s="1026" t="s">
        <v>11277</v>
      </c>
      <c r="AD145" s="1026" t="s">
        <v>11276</v>
      </c>
      <c r="AE145" s="1108"/>
      <c r="AF145" s="1109">
        <f t="shared" si="7"/>
        <v>14</v>
      </c>
      <c r="AG145" s="1058" t="s">
        <v>11278</v>
      </c>
      <c r="AH145" s="1026" t="s">
        <v>11279</v>
      </c>
      <c r="AI145" s="1154" t="s">
        <v>11280</v>
      </c>
      <c r="AJ145" s="410"/>
    </row>
  </sheetData>
  <phoneticPr fontId="8" type="noConversion"/>
  <conditionalFormatting sqref="Q2:Q108 Q110 Q113:Q121 Q123:Q126 Q146:Q1048576">
    <cfRule type="cellIs" dxfId="8" priority="3" operator="greaterThan">
      <formula>1</formula>
    </cfRule>
  </conditionalFormatting>
  <conditionalFormatting sqref="AI124">
    <cfRule type="cellIs" dxfId="7" priority="1" operator="greaterThan">
      <formula>1</formula>
    </cfRule>
  </conditionalFormatting>
  <dataValidations count="8">
    <dataValidation type="list" allowBlank="1" showInputMessage="1" showErrorMessage="1" sqref="G89:G91 G97:G110 G95" xr:uid="{EFBD2D4C-AF8D-4878-87F2-DFD375561AE1}">
      <formula1>IF(#REF!="Housing",Housing_Type,IF(#REF!="Electrode materials",Electrode_Material,""))</formula1>
    </dataValidation>
    <dataValidation type="list" allowBlank="1" showInputMessage="1" showErrorMessage="1" sqref="F84:F88 F90 F107:F109 F93:F104 F113" xr:uid="{BF10A07F-95DD-4A94-B87E-ABA3D125BC4E}">
      <formula1>IF(H84="Cathode",Cathode_Raw_Matl,IF(H84="Anode",Anode_Raw_Matl,IF(H84="Liquid electrolyte",Liquid_Electrolyte,IF(H84="Solid electrolyte",Solid_Electrolyte,IF(H84="Current collectors",Current_Collectors,"")))))</formula1>
    </dataValidation>
    <dataValidation type="list" allowBlank="1" showInputMessage="1" showErrorMessage="1" sqref="H89 H92:H108 H113 H120" xr:uid="{DABA994D-3FE4-4F28-BE0C-3DD465B80F5B}">
      <formula1>IF(G89="Cathode",Cathode_Raw_Matl,IF(G89="Anode",Anode_Raw_Matl,IF(G89="Liquid electrolyte",Liquid_Electrolyte,IF(G89="Solid electrolyte",Solid_Electrolyte,IF(G89="Current collectors",Current_Collectors,"")))))</formula1>
    </dataValidation>
    <dataValidation type="list" allowBlank="1" showInputMessage="1" showErrorMessage="1" sqref="B83" xr:uid="{064ACD7F-216E-4122-AD59-52EA63025C26}">
      <formula1>Status</formula1>
    </dataValidation>
    <dataValidation type="list" allowBlank="1" showInputMessage="1" showErrorMessage="1" sqref="C83 C110" xr:uid="{7580C781-9BF3-4E03-852F-B32385FF0963}">
      <formula1>Supply_Chain_Segment</formula1>
    </dataValidation>
    <dataValidation type="list" allowBlank="1" showInputMessage="1" showErrorMessage="1" sqref="F83 F69:G69" xr:uid="{79FF3E90-78D3-4A68-B418-9B0FE1168ED2}">
      <formula1>Service_Type</formula1>
    </dataValidation>
    <dataValidation type="list" allowBlank="1" showInputMessage="1" showErrorMessage="1" sqref="G24:G37 G22:H23 G92:G94 G40:G68 G70:G88 G15:G21 G96 G2:G13" xr:uid="{B8A2E17B-54ED-4BAE-B29D-AA5BC115751C}">
      <formula1>Equip_Type</formula1>
    </dataValidation>
    <dataValidation type="list" allowBlank="1" showInputMessage="1" showErrorMessage="1" sqref="I22:I23 H24:H37 H7:H13 H70:H88 H15:H21 H40:H66 H68" xr:uid="{9696BDA0-7776-4763-8F7C-1DF357B4B79F}">
      <formula1>IF(G7="Testing Equipment",Test_Equip,IF(G7="Service Equipment",Service_Equip,IF(G7="Manufacturing Equipment",Manuf_Equip,"")))</formula1>
    </dataValidation>
  </dataValidations>
  <hyperlinks>
    <hyperlink ref="I102" r:id="rId1" xr:uid="{6EE22270-48AA-4529-BDC9-057E1ECCBC5D}"/>
    <hyperlink ref="V102" r:id="rId2" xr:uid="{C9F2F936-9B4A-4AA0-A096-5A00A9491E56}"/>
    <hyperlink ref="I103" r:id="rId3" xr:uid="{EC42BBFF-4672-44AB-A88C-C9361D31A4BC}"/>
    <hyperlink ref="I104" r:id="rId4" xr:uid="{63C71FE7-1D19-477C-8BEC-8EAF60BE1CDF}"/>
    <hyperlink ref="I105" r:id="rId5" xr:uid="{AB4C9953-94F4-45B2-901D-005C340E75EB}"/>
    <hyperlink ref="V103" r:id="rId6" xr:uid="{B16BDB53-20D8-416B-A38A-EA7FBF10410C}"/>
    <hyperlink ref="V104" r:id="rId7" xr:uid="{9E45465B-718B-4D1E-977C-1474C1A8859C}"/>
    <hyperlink ref="V105" r:id="rId8" xr:uid="{CAACB3BD-D2A9-4884-9B29-75016D06EA5D}"/>
    <hyperlink ref="AE2" r:id="rId9" display="https://www.24-m.com/" xr:uid="{9AD61DB3-D076-41A2-BADF-F26E1EC38A8E}"/>
    <hyperlink ref="AE4" r:id="rId10" display="https://www.acrossinternational.com/" xr:uid="{192FD066-9DE3-4D62-B236-9BE54508C85B}"/>
    <hyperlink ref="AE5" r:id="rId11" display="https://www.acrossinternational.com/" xr:uid="{5EFBCAF7-9B97-49D1-A6C2-818D52E2B1C2}"/>
    <hyperlink ref="AE7" r:id="rId12" display="https://www.admiralinstruments.com/" xr:uid="{4B69C7A6-43B0-46E0-AB5D-2FD8F5F9681E}"/>
    <hyperlink ref="AE12" r:id="rId13" display="https://www.arbin.com/" xr:uid="{9B777EB2-50CE-4EA3-92EF-002F41303F2B}"/>
    <hyperlink ref="AE13" r:id="rId14" display="https://www.arbin.com/" xr:uid="{6CBCDE64-32E9-45C3-8AA2-6C0051CA5A2C}"/>
    <hyperlink ref="AE20" r:id="rId15" xr:uid="{A8C8C0FB-AE26-4A02-9729-E3DD34EC05A9}"/>
    <hyperlink ref="AE23" r:id="rId16" display="https://www.bitrode.com/" xr:uid="{8CB8765A-E15F-4BF7-8626-2F4A7B9A53F4}"/>
    <hyperlink ref="AE24" r:id="rId17" display="https://www.bitrode.com/" xr:uid="{0ADDBF22-1364-490D-8C99-9C86F9CDC4D8}"/>
    <hyperlink ref="AE25" r:id="rId18" xr:uid="{081223FF-7676-4530-AC2B-8AA62E04B990}"/>
    <hyperlink ref="AE28" r:id="rId19" display="https://www.buschvacuum.com/" xr:uid="{79496385-E17B-42F1-A21F-044A26D3F94A}"/>
    <hyperlink ref="AE29" r:id="rId20" display="https://www.buschvacuum.com/" xr:uid="{1BF97EC8-B5CD-4701-A2AC-A57FBA060016}"/>
    <hyperlink ref="AE30" r:id="rId21" display="https://www.buschvacuum.com/" xr:uid="{123A3992-80D0-4522-A44B-1739D9FFF050}"/>
    <hyperlink ref="AE33" r:id="rId22" display="https://www.csm.de/us/" xr:uid="{436DD2FD-FC90-4589-854E-6B2651F35A0C}"/>
    <hyperlink ref="AE36" r:id="rId23" display="https://www.digatron.com/" xr:uid="{A12DE4C6-264F-43B4-B3B0-8681B677F510}"/>
    <hyperlink ref="AE37" r:id="rId24" display="https://www.digatron.com/" xr:uid="{62A0C2E4-BF8E-4816-8E45-8F652C95C466}"/>
    <hyperlink ref="AE38" r:id="rId25" display="https://www.digatron.com/" xr:uid="{FEA5DD2B-6038-4A58-96BD-76CCDB06D5F2}"/>
    <hyperlink ref="AE39" r:id="rId26" display="https://www.digatron.com/" xr:uid="{26FA072B-A4A2-4747-A402-6482FAAC35C7}"/>
    <hyperlink ref="AE40" r:id="rId27" display="https://www.digatron.com/" xr:uid="{A840F498-71DA-4F8C-A041-7DA240B53667}"/>
    <hyperlink ref="AE41" r:id="rId28" display="https://www.digatron.com/" xr:uid="{E42730E9-261C-4EBB-BF9F-EEE232D23FA4}"/>
    <hyperlink ref="AE42" r:id="rId29" display="https://www.digatron.com/" xr:uid="{4CC919C8-20D0-4652-9093-FE7DE98A1CA3}"/>
    <hyperlink ref="AE35" r:id="rId30" display="https://www.digatron.com/" xr:uid="{EEBF0714-9B06-4296-BFE5-A04D6CAB1F69}"/>
    <hyperlink ref="AE44" r:id="rId31" xr:uid="{B1BCAF5E-669F-49FD-B384-ADB5DD0BFD1A}"/>
    <hyperlink ref="AE45" r:id="rId32" display="https://www.dukosi.com/" xr:uid="{E501E0F2-7ECF-4722-9AF8-6855EE5F5D1A}"/>
    <hyperlink ref="AE46" r:id="rId33" xr:uid="{62B72554-B524-4E06-97A6-890BA772DD65}"/>
    <hyperlink ref="AE47" r:id="rId34" xr:uid="{F8DE6CAE-86A6-4791-86A3-A361E9F8567F}"/>
    <hyperlink ref="AE48" r:id="rId35" xr:uid="{2A4C737B-72DF-4F17-B774-0F24A9DD1399}"/>
    <hyperlink ref="AE49" r:id="rId36" xr:uid="{41B4677E-6BFD-4FD8-A3F8-01481B93EF89}"/>
    <hyperlink ref="AE50" r:id="rId37" display="https://www.entek.com/extrusion-solutions//" xr:uid="{C42BEF38-000A-48BC-9C03-F30CEF8DD29B}"/>
    <hyperlink ref="AE55" r:id="rId38" xr:uid="{91D58596-2760-4905-AA7C-8E7AEB4C3D04}"/>
    <hyperlink ref="AE56" r:id="rId39" display="https://www.frontiercoating.com/" xr:uid="{6A2B2521-B30B-4B90-AA51-CA412ABC16ED}"/>
    <hyperlink ref="AE57" r:id="rId40" display="https://www.frontiercoating.com/" xr:uid="{1949012F-2138-4DE7-8483-578242B98A28}"/>
    <hyperlink ref="AE59" r:id="rId41" display="http://www.hed.com/site/" xr:uid="{EA29EF0B-5B88-40C7-A03F-6330926B4D5E}"/>
    <hyperlink ref="AE61" r:id="rId42" display="https://www.hiltonind.com/" xr:uid="{21DE972B-6BFA-4F48-B8E4-11CCA843E454}"/>
    <hyperlink ref="AE65" r:id="rId43" xr:uid="{06449B20-AB4A-4582-B242-0751ABE8B0B5}"/>
    <hyperlink ref="AE66" r:id="rId44" xr:uid="{558BC94F-79BC-41EB-87A8-239489388222}"/>
    <hyperlink ref="AE64" r:id="rId45" xr:uid="{D52C239A-AD69-4D17-AD11-12089A892FBD}"/>
    <hyperlink ref="AE67" r:id="rId46" display="https://www.intecells.com/" xr:uid="{76FD0DE5-4269-406B-A18E-4D56735AD3D5}"/>
    <hyperlink ref="AE69" r:id="rId47" xr:uid="{2E00D7FC-7F1E-4007-A42D-6C5CBAD49C7F}"/>
    <hyperlink ref="AE74" r:id="rId48" xr:uid="{CF64994E-FC8D-414E-A95D-5F8CB7D44F47}"/>
    <hyperlink ref="AE75" r:id="rId49" location="ContactNorthAmerica" display="http://www.maccor.com/Worldwide.aspx#ContactNorthAmerica" xr:uid="{546B2E48-4642-4237-A330-8E4660BA075D}"/>
    <hyperlink ref="AE77" r:id="rId50" display="https://www.marionsolutions.com/" xr:uid="{DD11FD6E-5C1A-4B4B-9008-B5AE31D5E217}"/>
    <hyperlink ref="AE78" r:id="rId51" display="https://www.marionsolutions.com/" xr:uid="{E0243A13-D729-4EA0-A34B-B5C69C59B741}"/>
    <hyperlink ref="AE81" r:id="rId52" display="https://www.midtronics.com/" xr:uid="{77203D27-D66C-4E63-B9A1-4513E5686DD1}"/>
    <hyperlink ref="AE82" r:id="rId53" display="https://www.midtronics.com/" xr:uid="{2785092E-D683-43DE-8E14-E66B884D7442}"/>
    <hyperlink ref="AE83" r:id="rId54" display="https://www.midtronics.com/" xr:uid="{EB6B38CC-BA97-4E38-BBD9-E6CF4FD45C94}"/>
    <hyperlink ref="AE86" r:id="rId55" display="https://www.mtixtl.com/" xr:uid="{F5454336-2C8D-494F-B4BC-5DFE61F636E6}"/>
    <hyperlink ref="AE87" r:id="rId56" display="https://www.mtixtl.com/" xr:uid="{4F1B23BD-1733-4FEF-8BC3-001550C63856}"/>
    <hyperlink ref="AE91" r:id="rId57" xr:uid="{D95E79E7-7AEA-449C-8971-6677C704392A}"/>
    <hyperlink ref="AE92" r:id="rId58" xr:uid="{68DF0B1B-C957-4AB8-BA9F-8F186EA25317}"/>
    <hyperlink ref="AE93" r:id="rId59" display="https://nexceris.com/" xr:uid="{FF4E5803-5A75-469F-A645-50D67016634E}"/>
    <hyperlink ref="AE95" r:id="rId60" display="https://www.novonixgroup.com/" xr:uid="{35737FA9-D27D-4DCC-AA11-F595747CEF1B}"/>
    <hyperlink ref="AE96" r:id="rId61" display="https://www.nuburu.net/" xr:uid="{A64B13FF-F924-4C52-861B-F1FAAEEBE832}"/>
    <hyperlink ref="AE111" r:id="rId62" xr:uid="{A9927E71-571A-41EE-9CEA-1FA7D6B7DF4D}"/>
    <hyperlink ref="AE106" r:id="rId63" xr:uid="{FA5F3886-E5F9-4867-9A67-F172ACE0927C}"/>
    <hyperlink ref="AE107" r:id="rId64" xr:uid="{A8F6321F-EE6A-4B40-B38C-B38C741E196C}"/>
    <hyperlink ref="AE108" r:id="rId65" xr:uid="{0D4AB166-A5F6-4222-9D7D-714F04EC0C34}"/>
    <hyperlink ref="AE109" r:id="rId66" xr:uid="{25AD9BC0-307B-41BD-9F85-EA57170FF1A7}"/>
    <hyperlink ref="AE110" r:id="rId67" xr:uid="{BBBD7A95-D845-4A5A-B0A1-4B705D3F0917}"/>
    <hyperlink ref="AE114" r:id="rId68" display="https://www.resodynmixers.com/" xr:uid="{213E84C8-7EE7-4A69-BB6B-AA15208A8113}"/>
    <hyperlink ref="AE116" r:id="rId69" display="https://www.mixers.com/" xr:uid="{33D81E03-1850-43C3-946B-D4B56BED7C1E}"/>
    <hyperlink ref="AE117" r:id="rId70" display="https://www.mixers.com/" xr:uid="{66D29B20-3716-4600-A93B-190EBE0BECC5}"/>
    <hyperlink ref="AE118" r:id="rId71" display="https://www.mixers.com/" xr:uid="{AC9C0250-907F-4536-9C23-A17C94D33542}"/>
    <hyperlink ref="AE120" r:id="rId72" display="https://www.schenckprocess.com/" xr:uid="{A1C65A87-DE80-4D5A-9B53-07323A590AFA}"/>
    <hyperlink ref="AE121" r:id="rId73" display="https://www.schenckprocess.com/" xr:uid="{9D5C2060-DE0E-49E9-A05F-DED51D246283}"/>
    <hyperlink ref="AE122" r:id="rId74" display="https://www.scs-usa.com/" xr:uid="{893C798D-26CD-4333-A2FC-FFE8692CC829}"/>
    <hyperlink ref="AE126" r:id="rId75" xr:uid="{CDBA99F2-A840-40AE-AFC4-92544AA5E33B}"/>
    <hyperlink ref="AE128" r:id="rId76" display="https://www.summitnanotech.ca/" xr:uid="{1C91C807-7996-4D63-96FB-D86AACDD01C2}"/>
    <hyperlink ref="AE141" r:id="rId77" display="https://www.tainstruments.com/" xr:uid="{A7627860-C560-440D-B131-EF889AB5979A}"/>
    <hyperlink ref="AE139" r:id="rId78" display="https://www.tainstruments.com/" xr:uid="{D62FBFE1-EF27-47DB-9B22-244E28881BB5}"/>
    <hyperlink ref="AE140" r:id="rId79" display="https://www.tainstruments.com/" xr:uid="{96E7112F-E018-4C99-9026-C8F2F0E7CF16}"/>
    <hyperlink ref="AE131" r:id="rId80" display="https://www.titanaes.com/" xr:uid="{5D27E453-C748-4D6A-9C0C-2E79BA2670E8}"/>
    <hyperlink ref="AE143" r:id="rId81" display="https://xerionbattery.com/" xr:uid="{962BA9F4-8FFC-4547-88D1-F8C21A9D2B93}"/>
    <hyperlink ref="AH34" r:id="rId82" xr:uid="{ADFFFC98-C595-4369-82E2-6DFAE801A600}"/>
    <hyperlink ref="AH9" r:id="rId83" xr:uid="{5A7FFC35-0932-4FB3-8CA3-1E2067EBA3EC}"/>
    <hyperlink ref="I56" r:id="rId84" xr:uid="{6688746A-A40F-4F7D-A3C0-9DB0A2489212}"/>
    <hyperlink ref="I61" r:id="rId85" xr:uid="{84C93E66-E7AB-4913-869B-62C070E08E90}"/>
    <hyperlink ref="V67" r:id="rId86" xr:uid="{1090327D-053A-43AD-B246-030522C71EFC}"/>
    <hyperlink ref="I74" r:id="rId87" xr:uid="{BC78D959-9130-4E00-8FD5-FCC230B71CE8}"/>
    <hyperlink ref="I90" r:id="rId88" xr:uid="{28DC715C-A156-4535-B7A2-93A42D45897A}"/>
    <hyperlink ref="AB94" r:id="rId89" xr:uid="{604DE166-BB2E-4327-9AD6-FC6C97E0E536}"/>
    <hyperlink ref="V95" r:id="rId90" xr:uid="{90A11F86-8CA4-4B17-B1E4-8200B545BDE0}"/>
    <hyperlink ref="I96" r:id="rId91" xr:uid="{5E938F42-AA77-4A5E-B9A8-34732E32DE45}"/>
    <hyperlink ref="I111" r:id="rId92" xr:uid="{C8853B71-9FD6-4F52-8A2C-79DA5F914AD8}"/>
    <hyperlink ref="V116" r:id="rId93" xr:uid="{11181DFA-645A-47E6-A848-F4351F74FB5B}"/>
    <hyperlink ref="I120" r:id="rId94" xr:uid="{30727DD7-5B1F-4524-B2E6-B7A918C20F50}"/>
    <hyperlink ref="I118" r:id="rId95" xr:uid="{A79A0BCD-AA62-4D7C-9AF7-CCFCCD322F73}"/>
    <hyperlink ref="I126" r:id="rId96" xr:uid="{A13366DB-908F-4DCC-A076-79076ADF7B6D}"/>
    <hyperlink ref="I128" r:id="rId97" xr:uid="{B87ED6E4-28A8-4B8C-908B-8F88DA8C01B4}"/>
    <hyperlink ref="I131" r:id="rId98" xr:uid="{3FCFD491-C5C7-4589-8E13-4124F4D39B59}"/>
    <hyperlink ref="V143" r:id="rId99" xr:uid="{52264E88-EEB8-4C20-81F1-051F436266CA}"/>
    <hyperlink ref="I3" r:id="rId100" xr:uid="{78E8C233-9FE6-4EA0-AC59-F77C23671583}"/>
    <hyperlink ref="V3" r:id="rId101" xr:uid="{FA078763-108D-456D-85A0-9F012D038F61}"/>
    <hyperlink ref="V54" r:id="rId102" xr:uid="{7DAF2946-D068-44A9-9968-77D8AC6B29BA}"/>
    <hyperlink ref="I54" r:id="rId103" xr:uid="{F93A4062-CAD0-40D5-AE5E-BA196860D0B3}"/>
    <hyperlink ref="I142" r:id="rId104" xr:uid="{7EA2919E-E17A-4856-ABA3-CAF96F030A3D}"/>
    <hyperlink ref="V142" r:id="rId105" xr:uid="{33D5BC6C-2F6D-4D7A-8939-0B431C2AC8AD}"/>
    <hyperlink ref="AE142" r:id="rId106" xr:uid="{2E1C76F5-234B-4ADD-B65F-4451493230FD}"/>
    <hyperlink ref="I21" r:id="rId107" xr:uid="{4F7BA8CE-4254-46C1-89A1-B8AB0359D7D6}"/>
    <hyperlink ref="AE21" r:id="rId108" xr:uid="{3B915228-5450-47B3-80DD-A18BDFBDBFD4}"/>
    <hyperlink ref="V21" r:id="rId109" xr:uid="{7C563EF5-9B1B-4B73-835D-DA87C26C6587}"/>
    <hyperlink ref="I53" r:id="rId110" xr:uid="{52399937-464C-4F96-A323-5F1434D4A81D}"/>
    <hyperlink ref="V53" r:id="rId111" xr:uid="{5B258980-4F01-406D-A21E-75B5B72F1E88}"/>
    <hyperlink ref="V134" r:id="rId112" xr:uid="{F4B81529-0302-476B-9F05-704DAB714963}"/>
    <hyperlink ref="V129" r:id="rId113" xr:uid="{818B7539-B686-4CEA-97C2-9CA875152BC1}"/>
    <hyperlink ref="AE112" r:id="rId114" display="https://www.schenckprocess.com/" xr:uid="{DB7CBAEB-2702-4AF2-BBA9-E0B7A690880F}"/>
    <hyperlink ref="AE113" r:id="rId115" display="https://www.schenckprocess.com/" xr:uid="{CC649DFE-CF23-47EC-90CD-55F7E9C2A14E}"/>
    <hyperlink ref="I112" r:id="rId116" display="https://gcc02.safelinks.protection.outlook.com/?url=https%3A%2F%2Fwww.qlar.com%2F&amp;data=05%7C02%7CSara.Dunn%40nrel.gov%7Caf6061286c2a4e8a455008dc97978877%7Ca0f29d7e28cd4f5484427885aee7c080%7C0%7C0%7C638551924304767260%7CUnknown%7CTWFpbGZsb3d8eyJWIjoiMC4wLjAwMDAiLCJQIjoiV2luMzIiLCJBTiI6Ik1haWwiLCJXVCI6Mn0%3D%7C0%7C%7C%7C&amp;sdata=1dJtVFCpFCJcd96otvr%2FiCAOSvYuMx50RbaH92r4dLI%3D&amp;reserved=0" xr:uid="{491059A5-28E0-4E17-A490-C176CE246F42}"/>
    <hyperlink ref="I113" r:id="rId117" display="https://gcc02.safelinks.protection.outlook.com/?url=https%3A%2F%2Fwww.qlar.com%2F&amp;data=05%7C02%7CSara.Dunn%40nrel.gov%7Caf6061286c2a4e8a455008dc97978877%7Ca0f29d7e28cd4f5484427885aee7c080%7C0%7C0%7C638551924304767260%7CUnknown%7CTWFpbGZsb3d8eyJWIjoiMC4wLjAwMDAiLCJQIjoiV2luMzIiLCJBTiI6Ik1haWwiLCJXVCI6Mn0%3D%7C0%7C%7C%7C&amp;sdata=1dJtVFCpFCJcd96otvr%2FiCAOSvYuMx50RbaH92r4dLI%3D&amp;reserved=0" xr:uid="{0CDEE228-3E42-4F2C-8D8D-F42054D0930B}"/>
    <hyperlink ref="V113" r:id="rId118" xr:uid="{1004359C-5716-4D57-94E8-9E604CD110AA}"/>
    <hyperlink ref="V112" r:id="rId119" display="https://gcc02.safelinks.protection.outlook.com/?url=https%3A%2F%2Fwww.qlar.com%2F&amp;data=05%7C02%7CSara.Dunn%40nrel.gov%7Caf6061286c2a4e8a455008dc97978877%7Ca0f29d7e28cd4f5484427885aee7c080%7C0%7C0%7C638551924304767260%7CUnknown%7CTWFpbGZsb3d8eyJWIjoiMC4wLjAwMDAiLCJQIjoiV2luMzIiLCJBTiI6Ik1haWwiLCJXVCI6Mn0%3D%7C0%7C%7C%7C&amp;sdata=1dJtVFCpFCJcd96otvr%2FiCAOSvYuMx50RbaH92r4dLI%3D&amp;reserved=0" xr:uid="{5695735E-BD3B-4BA5-8AAD-BC93CA82B98F}"/>
    <hyperlink ref="AE63" r:id="rId120" display="https://gcc02.safelinks.protection.outlook.com/?url=https%3A%2F%2Fiac-intl.com%2Findustries-served%2Fbattery-manufacturing-storage%2F&amp;data=05%7C02%7CSara.Dunn%40nrel.gov%7Caf6061286c2a4e8a455008dc97978877%7Ca0f29d7e28cd4f5484427885aee7c080%7C0%7C0%7C638551924304819157%7CUnknown%7CTWFpbGZsb3d8eyJWIjoiMC4wLjAwMDAiLCJQIjoiV2luMzIiLCJBTiI6Ik1haWwiLCJXVCI6Mn0%3D%7C0%7C%7C%7C&amp;sdata=hJgGzEqATylNtUI9fOVcaf9o0M06NguT%2BjNJpl1YOJQ%3D&amp;reserved=0" xr:uid="{19B4124C-DD4F-4B0D-86EF-1BC17B67DC6C}"/>
    <hyperlink ref="I63" r:id="rId121" xr:uid="{C960DCFA-8870-4D47-9FFC-E43F2AA2BAEA}"/>
    <hyperlink ref="V63" r:id="rId122" xr:uid="{8CE6E2E9-7153-44A1-9061-0E613520EA03}"/>
    <hyperlink ref="I135" r:id="rId123" xr:uid="{3DEFAF04-7670-4560-A372-752B04BA1F55}"/>
    <hyperlink ref="V135" r:id="rId124" xr:uid="{D2CE4849-2001-4CDD-BEAE-89A309447DBF}"/>
    <hyperlink ref="AB135" r:id="rId125" xr:uid="{D2751BC9-C1AD-4328-9590-E738B5F47A67}"/>
    <hyperlink ref="V85" r:id="rId126" xr:uid="{A6B87AFD-C612-466F-A489-EA243FDB3A51}"/>
    <hyperlink ref="I133" r:id="rId127" xr:uid="{DF1577DF-CB48-4592-85FB-8ADB161CFE3E}"/>
    <hyperlink ref="V133" r:id="rId128" xr:uid="{FFE578B3-01D3-4E3C-B759-341208190940}"/>
    <hyperlink ref="AB133" r:id="rId129" xr:uid="{557E305E-EE52-4748-9A6A-7ACBF0168195}"/>
    <hyperlink ref="AE133" r:id="rId130" xr:uid="{C8C8F057-9729-430F-AAC7-8E5E710F45D2}"/>
    <hyperlink ref="I98" r:id="rId131" xr:uid="{1B48C970-4A3E-4452-BC90-49EB5E635B9A}"/>
    <hyperlink ref="V98" r:id="rId132" xr:uid="{32379596-B2A8-48DA-BEEE-CE08322580E6}"/>
    <hyperlink ref="AB98" r:id="rId133" xr:uid="{75E2D540-7C1B-4D46-9590-124AD22D304E}"/>
    <hyperlink ref="AE98" r:id="rId134" xr:uid="{E8EAD82C-E90E-415B-8BF5-F888D4F933ED}"/>
    <hyperlink ref="AH68" r:id="rId135" xr:uid="{8D669EB8-BCDA-42C2-B8DC-7234E401DC87}"/>
    <hyperlink ref="I68" r:id="rId136" xr:uid="{E208C01D-6249-4483-8FC2-78AB1F96C75D}"/>
    <hyperlink ref="V68" r:id="rId137" xr:uid="{FA6263E6-601C-4293-AF4D-1F061403150D}"/>
    <hyperlink ref="I121" r:id="rId138" xr:uid="{C69A3A0C-D8FA-E347-849C-37F823DF8B4E}"/>
    <hyperlink ref="AE85" r:id="rId139" xr:uid="{FB2AA5CA-A157-434E-B066-A3D0EDE0CD93}"/>
    <hyperlink ref="AE144" r:id="rId140" display="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xr:uid="{2B87FEDA-D782-D449-BB28-FB42B4C7B227}"/>
    <hyperlink ref="V144" r:id="rId141" display="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xr:uid="{7566CAA7-2604-EE4C-B294-B4FFF086B78A}"/>
    <hyperlink ref="I144" r:id="rId142" display="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xr:uid="{4D24ECAB-A902-F64A-AE1D-E3ED01A5E1EF}"/>
    <hyperlink ref="AB144" r:id="rId143" xr:uid="{88A1D040-B6B8-444F-B7E1-7488B0FCD30A}"/>
    <hyperlink ref="V52" r:id="rId144" display="https://gcc02.safelinks.protection.outlook.com/?url=https%3A%2F%2Fwww.festo.com%2Fus%2Fen%2F&amp;data=05%7C02%7CSara.Dunn%40nrel.gov%7Caf6061286c2a4e8a455008dc97978877%7Ca0f29d7e28cd4f5484427885aee7c080%7C0%7C0%7C638551924304947107%7CUnknown%7CTWFpbGZsb3d8eyJWIjoiMC4wLjAwMDAiLCJQIjoiV2luMzIiLCJBTiI6Ik1haWwiLCJXVCI6Mn0%3D%7C0%7C%7C%7C&amp;sdata=QLBWHscK3SagBuCyXHbs0mIack3AWalWZriG1WPvtM8%3D&amp;reserved=0" xr:uid="{BEF7D8A7-29C9-CD4C-BE99-C1243FF722C5}"/>
    <hyperlink ref="I115" r:id="rId145" xr:uid="{EACDBF3C-A243-224A-9AA4-B5C1098D3EFE}"/>
    <hyperlink ref="V115" r:id="rId146" xr:uid="{B45817F5-9B1B-FE42-978B-76BC4B9C9042}"/>
    <hyperlink ref="AB115" r:id="rId147" xr:uid="{CAA1BEC1-EC4D-2E44-82C4-D2EFCD3E5965}"/>
    <hyperlink ref="AE115" r:id="rId148" display="https://rogerscorp.com/" xr:uid="{43A71C3B-8910-2141-AAF8-0A2F6A12CCBA}"/>
    <hyperlink ref="I124" r:id="rId149" xr:uid="{35EDD69E-969E-4BAD-BBF4-58E7B5B127C6}"/>
    <hyperlink ref="U124" r:id="rId150" display="https://shred-tech.com/" xr:uid="{37DF8BE3-23AC-40FC-9138-04530FDE576D}"/>
    <hyperlink ref="AB124" r:id="rId151" xr:uid="{EF8AC7DF-81A0-4C23-BE01-71A9EFF92A0F}"/>
    <hyperlink ref="AE124" r:id="rId152" xr:uid="{140AB49F-CA44-45BB-924F-EFC441DFADA3}"/>
    <hyperlink ref="V124" r:id="rId153" xr:uid="{D6252650-1BEC-4341-84AE-A5769DE5FA20}"/>
    <hyperlink ref="I130" r:id="rId154" xr:uid="{21C375A8-1304-404F-AE6B-F414D11F184B}"/>
    <hyperlink ref="I6" r:id="rId155" xr:uid="{8F0D5DFD-C7A3-481C-A7AC-A394FC635FE8}"/>
    <hyperlink ref="V6" r:id="rId156" xr:uid="{FDC9B4D1-F0A9-459B-A011-B9B5DD2BA1FD}"/>
    <hyperlink ref="AH6" r:id="rId157" xr:uid="{D94A826A-1222-49E6-8F0E-C76B672E87C4}"/>
    <hyperlink ref="I31" r:id="rId158" xr:uid="{7F20E7E3-BC0F-4B5E-9B23-13B36EF2B96A}"/>
    <hyperlink ref="V31" r:id="rId159" xr:uid="{01B94C2A-E851-4C6A-A43E-400B68C39F31}"/>
    <hyperlink ref="I136" r:id="rId160" xr:uid="{3092CE63-D2E9-4B85-9206-613140326B47}"/>
    <hyperlink ref="V136" r:id="rId161" xr:uid="{82431813-58AD-4A83-9506-B153D8144024}"/>
    <hyperlink ref="AB136" r:id="rId162" xr:uid="{F33CE9F2-9900-4FE7-ADBE-9D41A48EF4CB}"/>
    <hyperlink ref="AB80" r:id="rId163" display="https://www.maxcessintl.com/webex/, Questionairre" xr:uid="{548E657B-B118-4A1A-9C24-DE63D46B6A68}"/>
    <hyperlink ref="AH80" r:id="rId164" xr:uid="{AB7120E5-754D-4B4B-9776-D9397078FF25}"/>
    <hyperlink ref="I79" r:id="rId165" xr:uid="{6664E7B8-EAC7-46F3-9157-5228CE92880F}"/>
    <hyperlink ref="I80" r:id="rId166" xr:uid="{56D7637B-BD65-4EAB-A3A1-A5DF9CDDD032}"/>
    <hyperlink ref="AH22" r:id="rId167" xr:uid="{EA1C418C-F4B1-4554-9D15-C5573B118745}"/>
    <hyperlink ref="I22" r:id="rId168" xr:uid="{36E4F7D2-F7D0-48B6-9BB3-225E54D29825}"/>
    <hyperlink ref="V75" r:id="rId169" xr:uid="{EB24AF75-CD8D-4F82-BA69-445A64CDFAEA}"/>
    <hyperlink ref="I75" r:id="rId170" xr:uid="{1DBF8BAF-C872-49C6-A099-B7B9E201C659}"/>
    <hyperlink ref="I76" r:id="rId171" xr:uid="{31E86DCF-9EB3-478E-98F3-847F4A520C20}"/>
    <hyperlink ref="V76" r:id="rId172" xr:uid="{0036D486-48E8-4B4D-A468-EC549AB8C5CF}"/>
    <hyperlink ref="I51" r:id="rId173" xr:uid="{9DB2F98B-0497-45A8-AC12-A6D7A20FDDB8}"/>
    <hyperlink ref="V51" r:id="rId174" xr:uid="{E074B6DD-0B28-4234-BA4F-699AC30CB815}"/>
    <hyperlink ref="AH51" r:id="rId175" xr:uid="{9E921CC6-6CFD-4A0C-86A9-D28D395CD00D}"/>
    <hyperlink ref="I11" r:id="rId176" xr:uid="{7D932C2B-DFF1-4E59-B159-381D7D834AEF}"/>
    <hyperlink ref="V11" r:id="rId177" xr:uid="{AEB8CDF4-12DC-49AE-8AFF-9631CC520791}"/>
    <hyperlink ref="AB11" r:id="rId178" xr:uid="{6DC9E3E8-12C1-4F03-941D-8BFCCA1BC5B0}"/>
    <hyperlink ref="I15" r:id="rId179" xr:uid="{35C20E5B-C3C3-4708-9426-F0A6DEA1649F}"/>
    <hyperlink ref="V15" r:id="rId180" xr:uid="{A04FF332-6D8E-47ED-9185-B7C9B09B12C1}"/>
    <hyperlink ref="I16" r:id="rId181" xr:uid="{B042094C-753D-497D-9BF9-3FD7F39D207C}"/>
    <hyperlink ref="AB15" r:id="rId182" xr:uid="{4D160609-10F2-4161-B092-5BC13FBA8D2B}"/>
    <hyperlink ref="V16" r:id="rId183" xr:uid="{5A0DD51E-9AC4-47EE-B0FB-FD6684CBC7F9}"/>
    <hyperlink ref="AB16" r:id="rId184" xr:uid="{073F4BE9-63C1-4A1E-BF02-A3E040A1C7E2}"/>
    <hyperlink ref="V17" r:id="rId185" xr:uid="{E2FD3514-C189-4880-B1B9-8EF9158AA53A}"/>
    <hyperlink ref="AB17" r:id="rId186" xr:uid="{DF9518AA-D5AC-47E5-8062-38DD73BDAE04}"/>
    <hyperlink ref="I17" r:id="rId187" xr:uid="{037448CB-67B0-45B3-BE77-22296282AFC6}"/>
    <hyperlink ref="I18" r:id="rId188" xr:uid="{E5B5590D-4734-4F05-B0D8-40551DC72E76}"/>
    <hyperlink ref="AB18" r:id="rId189" xr:uid="{7F0449A8-C978-44FD-B18C-D71739763059}"/>
    <hyperlink ref="I19" r:id="rId190" xr:uid="{E10B3291-72FF-4454-97D0-C4040E4E870F}"/>
    <hyperlink ref="AB137" r:id="rId191" xr:uid="{5899B943-ED09-4912-BBB0-42C5EE1F45E8}"/>
  </hyperlinks>
  <pageMargins left="0.7" right="0.7" top="0.75" bottom="0.75" header="0.3" footer="0.3"/>
  <pageSetup orientation="portrait" r:id="rId192"/>
  <drawing r:id="rId193"/>
  <legacyDrawing r:id="rId194"/>
  <tableParts count="1">
    <tablePart r:id="rId195"/>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A9449-C62D-4129-90FA-EEC5F1FA8FDF}">
  <sheetPr codeName="Sheet16">
    <tabColor theme="5" tint="0.59999389629810485"/>
  </sheetPr>
  <dimension ref="A1:AJ552"/>
  <sheetViews>
    <sheetView zoomScale="93" zoomScaleNormal="88" workbookViewId="0">
      <pane xSplit="4" ySplit="1" topLeftCell="Z141" activePane="bottomRight" state="frozen"/>
      <selection pane="topRight" activeCell="E1" sqref="E1"/>
      <selection pane="bottomLeft" activeCell="A2" sqref="A2"/>
      <selection pane="bottomRight" activeCell="B149" sqref="B149"/>
    </sheetView>
  </sheetViews>
  <sheetFormatPr defaultColWidth="8.6328125" defaultRowHeight="14.5"/>
  <cols>
    <col min="1" max="1" width="5.6328125" style="61" customWidth="1"/>
    <col min="2" max="2" width="11.453125" style="47" customWidth="1"/>
    <col min="3" max="3" width="9.453125" style="47" customWidth="1"/>
    <col min="4" max="4" width="25.36328125" style="7" customWidth="1"/>
    <col min="5" max="5" width="14.1796875" style="47" customWidth="1"/>
    <col min="6" max="7" width="14.1796875" style="7" customWidth="1"/>
    <col min="8" max="8" width="26" style="7" customWidth="1"/>
    <col min="9" max="9" width="17.453125" style="6" customWidth="1"/>
    <col min="10" max="10" width="20.6328125" style="7" customWidth="1"/>
    <col min="11" max="11" width="17.1796875" style="7" customWidth="1"/>
    <col min="12" max="12" width="10.6328125" style="47" customWidth="1"/>
    <col min="13" max="13" width="8.6328125" style="47" customWidth="1"/>
    <col min="14" max="14" width="10.1796875" style="47" customWidth="1"/>
    <col min="15" max="15" width="13.36328125" style="47" customWidth="1"/>
    <col min="16" max="16" width="11.1796875" style="7" customWidth="1"/>
    <col min="17" max="17" width="12.1796875" style="7" customWidth="1"/>
    <col min="18" max="18" width="11" style="60" customWidth="1"/>
    <col min="19" max="19" width="15.36328125" style="18" customWidth="1"/>
    <col min="20" max="20" width="20.6328125" style="18" customWidth="1"/>
    <col min="21" max="21" width="14.453125" style="11" customWidth="1"/>
    <col min="22" max="22" width="8.6328125" style="58"/>
    <col min="23" max="23" width="11.453125" style="47" customWidth="1"/>
    <col min="24" max="24" width="10.453125" style="7" customWidth="1"/>
    <col min="25" max="25" width="12.453125" style="48" customWidth="1"/>
    <col min="26" max="26" width="52.6328125" style="7" customWidth="1"/>
    <col min="27" max="27" width="29.36328125" style="7" customWidth="1"/>
    <col min="28" max="28" width="36.453125" style="7" customWidth="1"/>
    <col min="29" max="29" width="14.453125" style="7" customWidth="1"/>
    <col min="30" max="30" width="16" style="7" customWidth="1"/>
    <col min="31" max="31" width="14.6328125" style="7" customWidth="1"/>
    <col min="32" max="32" width="25.1796875" style="7" customWidth="1"/>
    <col min="33" max="33" width="17.1796875" style="7" customWidth="1"/>
    <col min="34" max="34" width="34.36328125" style="7" customWidth="1"/>
    <col min="35" max="16384" width="8.6328125" style="7"/>
  </cols>
  <sheetData>
    <row r="1" spans="1:34" s="45" customFormat="1" ht="43.5">
      <c r="A1" s="109" t="s">
        <v>113</v>
      </c>
      <c r="B1" s="110" t="s">
        <v>133</v>
      </c>
      <c r="C1" s="110" t="s">
        <v>4</v>
      </c>
      <c r="D1" s="110" t="s">
        <v>112</v>
      </c>
      <c r="E1" s="110" t="s">
        <v>134</v>
      </c>
      <c r="F1" s="110" t="s">
        <v>116</v>
      </c>
      <c r="G1" s="110" t="s">
        <v>135</v>
      </c>
      <c r="H1" s="110" t="s">
        <v>132</v>
      </c>
      <c r="I1" s="110" t="s">
        <v>136</v>
      </c>
      <c r="J1" s="110" t="s">
        <v>137</v>
      </c>
      <c r="K1" s="110" t="s">
        <v>117</v>
      </c>
      <c r="L1" s="110" t="s">
        <v>118</v>
      </c>
      <c r="M1" s="110" t="s">
        <v>119</v>
      </c>
      <c r="N1" s="110" t="s">
        <v>138</v>
      </c>
      <c r="O1" s="110" t="s">
        <v>139</v>
      </c>
      <c r="P1" s="110" t="s">
        <v>140</v>
      </c>
      <c r="Q1" s="114" t="s">
        <v>141</v>
      </c>
      <c r="R1" s="114" t="s">
        <v>142</v>
      </c>
      <c r="S1" s="110" t="s">
        <v>144</v>
      </c>
      <c r="T1" s="110" t="s">
        <v>145</v>
      </c>
      <c r="U1" s="110" t="s">
        <v>146</v>
      </c>
      <c r="V1" s="110" t="s">
        <v>147</v>
      </c>
      <c r="W1" s="110" t="s">
        <v>148</v>
      </c>
      <c r="X1" s="110" t="s">
        <v>149</v>
      </c>
      <c r="Y1" s="115" t="s">
        <v>150</v>
      </c>
      <c r="Z1" s="110" t="s">
        <v>151</v>
      </c>
      <c r="AA1" s="110" t="s">
        <v>154</v>
      </c>
      <c r="AB1" s="187" t="s">
        <v>152</v>
      </c>
      <c r="AC1" s="187" t="s">
        <v>158</v>
      </c>
      <c r="AD1" s="187" t="s">
        <v>153</v>
      </c>
      <c r="AE1" s="110" t="s">
        <v>155</v>
      </c>
      <c r="AF1" s="110" t="s">
        <v>156</v>
      </c>
      <c r="AG1" s="110" t="s">
        <v>157</v>
      </c>
      <c r="AH1" s="110" t="s">
        <v>6327</v>
      </c>
    </row>
    <row r="2" spans="1:34" s="382" customFormat="1" ht="101.5">
      <c r="A2" s="61">
        <v>9001</v>
      </c>
      <c r="B2" s="1016" t="s">
        <v>161</v>
      </c>
      <c r="C2" s="1016" t="s">
        <v>4665</v>
      </c>
      <c r="D2" s="1017" t="s">
        <v>1495</v>
      </c>
      <c r="E2" s="1016" t="s">
        <v>176</v>
      </c>
      <c r="F2" s="1017" t="s">
        <v>9735</v>
      </c>
      <c r="G2" s="1017" t="s">
        <v>7876</v>
      </c>
      <c r="H2" s="1026" t="s">
        <v>9736</v>
      </c>
      <c r="I2" s="1017" t="s">
        <v>1499</v>
      </c>
      <c r="J2" s="1017" t="s">
        <v>1500</v>
      </c>
      <c r="K2" s="1017" t="s">
        <v>1501</v>
      </c>
      <c r="L2" s="1016" t="s">
        <v>740</v>
      </c>
      <c r="M2" s="1016" t="s">
        <v>5</v>
      </c>
      <c r="N2" s="1178" t="s">
        <v>1502</v>
      </c>
      <c r="O2" s="1016" t="s">
        <v>1503</v>
      </c>
      <c r="P2" s="1060">
        <v>42.3604747455975</v>
      </c>
      <c r="Q2" s="1060">
        <v>-71.104283712274807</v>
      </c>
      <c r="R2" s="1080">
        <v>150</v>
      </c>
      <c r="S2" s="1179" t="s">
        <v>1504</v>
      </c>
      <c r="T2" s="1017" t="s">
        <v>1499</v>
      </c>
      <c r="U2" s="1017" t="s">
        <v>1501</v>
      </c>
      <c r="V2" s="1016" t="s">
        <v>740</v>
      </c>
      <c r="W2" s="1016" t="s">
        <v>5</v>
      </c>
      <c r="X2" s="1016" t="s">
        <v>7932</v>
      </c>
      <c r="Y2" s="1025">
        <v>45883</v>
      </c>
      <c r="Z2" s="1016" t="s">
        <v>9737</v>
      </c>
      <c r="AA2" s="1026" t="s">
        <v>9738</v>
      </c>
      <c r="AB2" s="1026" t="s">
        <v>10346</v>
      </c>
      <c r="AC2" s="1017"/>
      <c r="AD2" s="1017">
        <f t="shared" ref="AD2:AD33" si="0">IF(LEN(TRIM(AB2))=0,0,LEN(TRIM(AB2))-LEN(SUBSTITUTE(AB2," ",""))+1)</f>
        <v>26</v>
      </c>
      <c r="AE2" s="1138"/>
      <c r="AF2" s="1083"/>
      <c r="AG2" s="1083"/>
      <c r="AH2" s="13"/>
    </row>
    <row r="3" spans="1:34" s="382" customFormat="1" ht="110.25" customHeight="1">
      <c r="A3" s="61">
        <v>9002</v>
      </c>
      <c r="B3" s="47" t="s">
        <v>174</v>
      </c>
      <c r="C3" s="47" t="s">
        <v>4665</v>
      </c>
      <c r="D3" s="65" t="s">
        <v>733</v>
      </c>
      <c r="E3" s="47" t="s">
        <v>176</v>
      </c>
      <c r="F3" s="65" t="s">
        <v>4666</v>
      </c>
      <c r="G3" s="65" t="s">
        <v>4671</v>
      </c>
      <c r="H3" s="65" t="s">
        <v>4672</v>
      </c>
      <c r="I3" s="65" t="s">
        <v>4673</v>
      </c>
      <c r="J3" s="65" t="s">
        <v>738</v>
      </c>
      <c r="K3" s="65" t="s">
        <v>739</v>
      </c>
      <c r="L3" s="47" t="s">
        <v>740</v>
      </c>
      <c r="M3" s="47" t="s">
        <v>5</v>
      </c>
      <c r="N3" s="139" t="s">
        <v>741</v>
      </c>
      <c r="O3" s="47" t="s">
        <v>742</v>
      </c>
      <c r="P3" s="89">
        <v>42.718565880453497</v>
      </c>
      <c r="Q3" s="89">
        <v>-71.114521729456996</v>
      </c>
      <c r="R3" s="175">
        <v>11</v>
      </c>
      <c r="S3" s="65" t="s">
        <v>733</v>
      </c>
      <c r="T3" s="65" t="s">
        <v>737</v>
      </c>
      <c r="U3" s="65" t="s">
        <v>739</v>
      </c>
      <c r="V3" s="47" t="s">
        <v>740</v>
      </c>
      <c r="W3" s="47" t="s">
        <v>5</v>
      </c>
      <c r="X3" s="139" t="s">
        <v>172</v>
      </c>
      <c r="Y3" s="59">
        <v>44443</v>
      </c>
      <c r="Z3" s="65" t="s">
        <v>4670</v>
      </c>
      <c r="AA3" s="65"/>
      <c r="AB3" s="1" t="s">
        <v>746</v>
      </c>
      <c r="AC3" s="65"/>
      <c r="AD3" s="65">
        <f t="shared" si="0"/>
        <v>25</v>
      </c>
      <c r="AE3" s="65"/>
      <c r="AF3" s="65"/>
      <c r="AG3" s="65"/>
      <c r="AH3" s="381"/>
    </row>
    <row r="4" spans="1:34" ht="87">
      <c r="A4" s="61">
        <v>9003</v>
      </c>
      <c r="B4" s="47" t="s">
        <v>174</v>
      </c>
      <c r="C4" s="47" t="s">
        <v>4665</v>
      </c>
      <c r="D4" s="65" t="s">
        <v>733</v>
      </c>
      <c r="E4" s="47" t="s">
        <v>176</v>
      </c>
      <c r="F4" s="65" t="s">
        <v>4666</v>
      </c>
      <c r="G4" s="65" t="s">
        <v>4667</v>
      </c>
      <c r="H4" s="65" t="s">
        <v>4668</v>
      </c>
      <c r="I4" s="65" t="s">
        <v>4669</v>
      </c>
      <c r="J4" s="65" t="s">
        <v>738</v>
      </c>
      <c r="K4" s="65" t="s">
        <v>739</v>
      </c>
      <c r="L4" s="47" t="s">
        <v>740</v>
      </c>
      <c r="M4" s="47" t="s">
        <v>5</v>
      </c>
      <c r="N4" s="139" t="s">
        <v>741</v>
      </c>
      <c r="O4" s="47" t="s">
        <v>742</v>
      </c>
      <c r="P4" s="89">
        <v>42.718565880453497</v>
      </c>
      <c r="Q4" s="89">
        <v>-71.114521729456996</v>
      </c>
      <c r="R4" s="175">
        <v>11</v>
      </c>
      <c r="S4" s="65" t="s">
        <v>733</v>
      </c>
      <c r="T4" s="65" t="s">
        <v>737</v>
      </c>
      <c r="U4" s="65" t="s">
        <v>739</v>
      </c>
      <c r="V4" s="47" t="s">
        <v>740</v>
      </c>
      <c r="W4" s="47" t="s">
        <v>5</v>
      </c>
      <c r="X4" s="139" t="s">
        <v>172</v>
      </c>
      <c r="Y4" s="59">
        <v>44773</v>
      </c>
      <c r="Z4" s="65" t="s">
        <v>4670</v>
      </c>
      <c r="AA4" s="65"/>
      <c r="AB4" s="1" t="s">
        <v>746</v>
      </c>
      <c r="AC4" s="65"/>
      <c r="AD4" s="65">
        <f t="shared" si="0"/>
        <v>25</v>
      </c>
      <c r="AE4" s="65"/>
      <c r="AF4" s="65"/>
      <c r="AG4" s="65"/>
      <c r="AH4" s="381"/>
    </row>
    <row r="5" spans="1:34" ht="101.5">
      <c r="A5" s="61">
        <v>9004</v>
      </c>
      <c r="B5" s="47" t="s">
        <v>174</v>
      </c>
      <c r="C5" s="47" t="s">
        <v>4665</v>
      </c>
      <c r="D5" s="65" t="s">
        <v>1507</v>
      </c>
      <c r="E5" s="47" t="s">
        <v>164</v>
      </c>
      <c r="F5" s="65" t="s">
        <v>1508</v>
      </c>
      <c r="G5" s="65" t="s">
        <v>4674</v>
      </c>
      <c r="H5" s="65" t="s">
        <v>4675</v>
      </c>
      <c r="I5" s="65" t="s">
        <v>1509</v>
      </c>
      <c r="J5" s="65" t="s">
        <v>885</v>
      </c>
      <c r="K5" s="65" t="s">
        <v>886</v>
      </c>
      <c r="L5" s="47" t="s">
        <v>436</v>
      </c>
      <c r="M5" s="47" t="s">
        <v>5</v>
      </c>
      <c r="N5" s="47">
        <v>48377</v>
      </c>
      <c r="O5" s="47" t="s">
        <v>1510</v>
      </c>
      <c r="P5" s="89">
        <v>42.490551826460603</v>
      </c>
      <c r="Q5" s="89">
        <v>-83.487059742135301</v>
      </c>
      <c r="R5" s="175"/>
      <c r="S5" s="65" t="s">
        <v>1511</v>
      </c>
      <c r="T5" s="65" t="s">
        <v>1509</v>
      </c>
      <c r="U5" s="65" t="s">
        <v>1512</v>
      </c>
      <c r="V5" s="47" t="s">
        <v>1513</v>
      </c>
      <c r="W5" s="47" t="s">
        <v>1091</v>
      </c>
      <c r="X5" s="139" t="s">
        <v>172</v>
      </c>
      <c r="Y5" s="59">
        <v>44434</v>
      </c>
      <c r="Z5" s="65" t="s">
        <v>4676</v>
      </c>
      <c r="AB5" s="306" t="s">
        <v>4677</v>
      </c>
      <c r="AC5" s="65"/>
      <c r="AD5" s="65">
        <f t="shared" si="0"/>
        <v>30</v>
      </c>
      <c r="AE5" s="65"/>
      <c r="AF5" s="65"/>
      <c r="AG5" s="65"/>
      <c r="AH5" s="65"/>
    </row>
    <row r="6" spans="1:34" ht="101.5">
      <c r="A6" s="61">
        <v>9005</v>
      </c>
      <c r="B6" s="47" t="s">
        <v>174</v>
      </c>
      <c r="C6" s="47" t="s">
        <v>4665</v>
      </c>
      <c r="D6" s="65" t="s">
        <v>1507</v>
      </c>
      <c r="E6" s="47" t="s">
        <v>164</v>
      </c>
      <c r="F6" s="65" t="s">
        <v>4678</v>
      </c>
      <c r="G6" s="65" t="s">
        <v>4667</v>
      </c>
      <c r="H6" s="65" t="s">
        <v>4675</v>
      </c>
      <c r="I6" s="65" t="s">
        <v>1509</v>
      </c>
      <c r="J6" s="65" t="s">
        <v>4679</v>
      </c>
      <c r="K6" s="65" t="s">
        <v>4680</v>
      </c>
      <c r="L6" s="47" t="s">
        <v>740</v>
      </c>
      <c r="M6" s="47" t="s">
        <v>5</v>
      </c>
      <c r="N6" s="47">
        <v>1748</v>
      </c>
      <c r="O6" s="47" t="s">
        <v>4681</v>
      </c>
      <c r="P6" s="89">
        <v>42.198856967624401</v>
      </c>
      <c r="Q6" s="89">
        <v>-71.544692086579502</v>
      </c>
      <c r="R6" s="175"/>
      <c r="S6" s="65" t="s">
        <v>1511</v>
      </c>
      <c r="T6" s="65" t="s">
        <v>1509</v>
      </c>
      <c r="U6" s="65" t="s">
        <v>1512</v>
      </c>
      <c r="V6" s="47" t="s">
        <v>1513</v>
      </c>
      <c r="W6" s="47" t="s">
        <v>1091</v>
      </c>
      <c r="X6" s="139"/>
      <c r="Y6" s="59"/>
      <c r="Z6" s="65" t="s">
        <v>4676</v>
      </c>
      <c r="AA6" s="65"/>
      <c r="AB6" s="306" t="s">
        <v>4677</v>
      </c>
      <c r="AC6" s="65"/>
      <c r="AD6" s="65">
        <f t="shared" si="0"/>
        <v>30</v>
      </c>
      <c r="AE6" s="65"/>
      <c r="AF6" s="65"/>
      <c r="AG6" s="65"/>
      <c r="AH6" s="65"/>
    </row>
    <row r="7" spans="1:34" ht="101.5">
      <c r="A7" s="61">
        <v>9006</v>
      </c>
      <c r="B7" s="47" t="s">
        <v>174</v>
      </c>
      <c r="C7" s="47" t="s">
        <v>4665</v>
      </c>
      <c r="D7" s="65" t="s">
        <v>1507</v>
      </c>
      <c r="E7" s="47" t="s">
        <v>164</v>
      </c>
      <c r="F7" s="65" t="s">
        <v>4682</v>
      </c>
      <c r="G7" s="65" t="s">
        <v>4667</v>
      </c>
      <c r="H7" s="65" t="s">
        <v>4675</v>
      </c>
      <c r="I7" s="65" t="s">
        <v>1509</v>
      </c>
      <c r="J7" s="65" t="s">
        <v>4683</v>
      </c>
      <c r="K7" s="65" t="s">
        <v>4684</v>
      </c>
      <c r="L7" s="47" t="s">
        <v>740</v>
      </c>
      <c r="M7" s="47" t="s">
        <v>5</v>
      </c>
      <c r="N7" s="47">
        <v>2451</v>
      </c>
      <c r="O7" s="47" t="s">
        <v>4685</v>
      </c>
      <c r="P7" s="89">
        <v>42.391967302596697</v>
      </c>
      <c r="Q7" s="89">
        <v>-71.268778486319505</v>
      </c>
      <c r="R7" s="175"/>
      <c r="S7" s="65" t="s">
        <v>1511</v>
      </c>
      <c r="T7" s="65" t="s">
        <v>1509</v>
      </c>
      <c r="U7" s="65" t="s">
        <v>1512</v>
      </c>
      <c r="V7" s="47" t="s">
        <v>1513</v>
      </c>
      <c r="W7" s="47" t="s">
        <v>1091</v>
      </c>
      <c r="X7" s="139"/>
      <c r="Y7" s="59"/>
      <c r="Z7" s="65" t="s">
        <v>4676</v>
      </c>
      <c r="AA7" s="65"/>
      <c r="AB7" s="1" t="s">
        <v>4677</v>
      </c>
      <c r="AC7" s="65"/>
      <c r="AD7" s="65">
        <f t="shared" si="0"/>
        <v>30</v>
      </c>
      <c r="AE7" s="65"/>
      <c r="AF7" s="65"/>
      <c r="AG7" s="65"/>
      <c r="AH7" s="65"/>
    </row>
    <row r="8" spans="1:34" ht="72.5">
      <c r="A8" s="61">
        <v>9007</v>
      </c>
      <c r="B8" s="1016" t="s">
        <v>174</v>
      </c>
      <c r="C8" s="1016" t="s">
        <v>4665</v>
      </c>
      <c r="D8" s="1017" t="s">
        <v>4686</v>
      </c>
      <c r="E8" s="1016" t="s">
        <v>164</v>
      </c>
      <c r="F8" s="1017" t="s">
        <v>4686</v>
      </c>
      <c r="G8" s="1017" t="s">
        <v>4674</v>
      </c>
      <c r="H8" s="1017" t="s">
        <v>4687</v>
      </c>
      <c r="I8" s="1017" t="s">
        <v>2292</v>
      </c>
      <c r="J8" s="1058" t="s">
        <v>9468</v>
      </c>
      <c r="K8" s="1017" t="s">
        <v>9469</v>
      </c>
      <c r="L8" s="1016" t="s">
        <v>723</v>
      </c>
      <c r="M8" s="1016" t="s">
        <v>5</v>
      </c>
      <c r="N8" s="1016">
        <v>80122</v>
      </c>
      <c r="O8" s="1016" t="s">
        <v>9470</v>
      </c>
      <c r="P8" s="1060">
        <v>39.569319999999998</v>
      </c>
      <c r="Q8" s="1060">
        <v>-104.8681</v>
      </c>
      <c r="R8" s="1155" t="s">
        <v>9471</v>
      </c>
      <c r="S8" s="1017" t="s">
        <v>2291</v>
      </c>
      <c r="T8" s="1017" t="s">
        <v>2292</v>
      </c>
      <c r="U8" s="1017" t="s">
        <v>9469</v>
      </c>
      <c r="V8" s="1016" t="s">
        <v>723</v>
      </c>
      <c r="W8" s="1016" t="s">
        <v>5</v>
      </c>
      <c r="X8" s="1016" t="s">
        <v>8379</v>
      </c>
      <c r="Y8" s="1025" t="s">
        <v>9472</v>
      </c>
      <c r="Z8" s="1017" t="s">
        <v>4688</v>
      </c>
      <c r="AA8" s="1017"/>
      <c r="AB8" s="1026" t="s">
        <v>9473</v>
      </c>
      <c r="AC8" s="1017"/>
      <c r="AD8" s="1017">
        <f t="shared" si="0"/>
        <v>22</v>
      </c>
      <c r="AE8" s="1017" t="s">
        <v>9474</v>
      </c>
      <c r="AF8" s="1058" t="s">
        <v>9475</v>
      </c>
      <c r="AG8" s="1017" t="s">
        <v>9470</v>
      </c>
      <c r="AH8" s="65"/>
    </row>
    <row r="9" spans="1:34" ht="101.5">
      <c r="A9" s="61">
        <v>9008</v>
      </c>
      <c r="B9" s="47" t="s">
        <v>174</v>
      </c>
      <c r="C9" s="47" t="s">
        <v>4665</v>
      </c>
      <c r="D9" s="65" t="s">
        <v>797</v>
      </c>
      <c r="E9" s="47" t="s">
        <v>176</v>
      </c>
      <c r="F9" s="7" t="s">
        <v>4689</v>
      </c>
      <c r="G9" s="65" t="s">
        <v>4671</v>
      </c>
      <c r="H9" s="65" t="s">
        <v>4690</v>
      </c>
      <c r="I9" s="18" t="s">
        <v>801</v>
      </c>
      <c r="J9" s="7" t="s">
        <v>4691</v>
      </c>
      <c r="K9" s="7" t="s">
        <v>4692</v>
      </c>
      <c r="L9" s="47" t="s">
        <v>786</v>
      </c>
      <c r="M9" s="47" t="s">
        <v>5</v>
      </c>
      <c r="N9" s="47">
        <v>29483</v>
      </c>
      <c r="O9" s="47" t="s">
        <v>4693</v>
      </c>
      <c r="P9" s="89">
        <v>33.045738706781499</v>
      </c>
      <c r="Q9" s="89">
        <v>-80.213119645096896</v>
      </c>
      <c r="R9" s="60">
        <v>110</v>
      </c>
      <c r="S9" s="65" t="s">
        <v>4694</v>
      </c>
      <c r="T9" s="65" t="s">
        <v>801</v>
      </c>
      <c r="U9" s="65" t="s">
        <v>807</v>
      </c>
      <c r="V9" s="47" t="s">
        <v>808</v>
      </c>
      <c r="W9" s="47" t="s">
        <v>5</v>
      </c>
      <c r="X9" s="47" t="s">
        <v>172</v>
      </c>
      <c r="Y9" s="59">
        <v>44801</v>
      </c>
      <c r="Z9" s="65" t="s">
        <v>4695</v>
      </c>
      <c r="AA9" s="156" t="s">
        <v>4696</v>
      </c>
      <c r="AB9" s="306" t="s">
        <v>810</v>
      </c>
      <c r="AC9" s="65"/>
      <c r="AD9" s="65">
        <f t="shared" si="0"/>
        <v>27</v>
      </c>
      <c r="AE9" s="65"/>
      <c r="AF9" s="65"/>
      <c r="AG9" s="65"/>
      <c r="AH9" s="65"/>
    </row>
    <row r="10" spans="1:34" ht="101.5">
      <c r="A10" s="61">
        <v>9009</v>
      </c>
      <c r="B10" s="47" t="s">
        <v>174</v>
      </c>
      <c r="C10" s="47" t="s">
        <v>4665</v>
      </c>
      <c r="D10" s="65" t="s">
        <v>2334</v>
      </c>
      <c r="E10" s="47" t="s">
        <v>176</v>
      </c>
      <c r="F10" s="65" t="s">
        <v>4697</v>
      </c>
      <c r="G10" s="65" t="s">
        <v>4674</v>
      </c>
      <c r="H10" s="65" t="s">
        <v>4698</v>
      </c>
      <c r="I10" s="65" t="s">
        <v>2335</v>
      </c>
      <c r="J10" s="65" t="s">
        <v>3488</v>
      </c>
      <c r="K10" s="65" t="s">
        <v>2337</v>
      </c>
      <c r="L10" s="47" t="s">
        <v>436</v>
      </c>
      <c r="M10" s="47" t="s">
        <v>5</v>
      </c>
      <c r="N10" s="47">
        <v>48359</v>
      </c>
      <c r="O10" s="47" t="s">
        <v>4699</v>
      </c>
      <c r="P10" s="89">
        <v>42.7266560310538</v>
      </c>
      <c r="Q10" s="89">
        <v>-83.246289582435907</v>
      </c>
      <c r="R10" s="103">
        <v>115</v>
      </c>
      <c r="S10" s="65" t="s">
        <v>2334</v>
      </c>
      <c r="T10" s="65" t="s">
        <v>2335</v>
      </c>
      <c r="U10" s="65" t="s">
        <v>2337</v>
      </c>
      <c r="V10" s="47" t="s">
        <v>436</v>
      </c>
      <c r="W10" s="47" t="s">
        <v>5</v>
      </c>
      <c r="X10" s="47" t="s">
        <v>172</v>
      </c>
      <c r="Y10" s="59">
        <v>44774</v>
      </c>
      <c r="Z10" s="65" t="s">
        <v>4700</v>
      </c>
      <c r="AA10" s="65"/>
      <c r="AB10" s="645" t="s">
        <v>4701</v>
      </c>
      <c r="AC10" s="65"/>
      <c r="AD10" s="65">
        <f t="shared" si="0"/>
        <v>9</v>
      </c>
      <c r="AE10" s="65"/>
      <c r="AF10" s="65"/>
      <c r="AG10" s="65"/>
      <c r="AH10" s="65"/>
    </row>
    <row r="11" spans="1:34" ht="60.5" customHeight="1">
      <c r="A11" s="61">
        <v>9010</v>
      </c>
      <c r="B11" s="1016" t="s">
        <v>174</v>
      </c>
      <c r="C11" s="1016" t="s">
        <v>4665</v>
      </c>
      <c r="D11" s="1017" t="s">
        <v>812</v>
      </c>
      <c r="E11" s="1016" t="s">
        <v>176</v>
      </c>
      <c r="F11" s="1026" t="s">
        <v>10586</v>
      </c>
      <c r="G11" s="1017" t="s">
        <v>4608</v>
      </c>
      <c r="H11" s="1026" t="s">
        <v>10587</v>
      </c>
      <c r="I11" s="1122" t="s">
        <v>814</v>
      </c>
      <c r="J11" s="1058" t="s">
        <v>10588</v>
      </c>
      <c r="K11" s="1017" t="s">
        <v>1549</v>
      </c>
      <c r="L11" s="1016" t="s">
        <v>182</v>
      </c>
      <c r="M11" s="1016" t="s">
        <v>5</v>
      </c>
      <c r="N11" s="1016">
        <v>89501</v>
      </c>
      <c r="O11" s="1016"/>
      <c r="P11" s="1060">
        <v>39.521299769830001</v>
      </c>
      <c r="Q11" s="1060">
        <v>-119.812755519394</v>
      </c>
      <c r="R11" s="1146"/>
      <c r="S11" s="1018" t="s">
        <v>6549</v>
      </c>
      <c r="T11" s="1018" t="s">
        <v>1549</v>
      </c>
      <c r="U11" s="1016" t="s">
        <v>182</v>
      </c>
      <c r="V11" s="1016" t="s">
        <v>5</v>
      </c>
      <c r="W11" s="1016" t="s">
        <v>7932</v>
      </c>
      <c r="X11" s="1025">
        <v>46057</v>
      </c>
      <c r="Y11" s="59"/>
      <c r="Z11" s="65"/>
      <c r="AA11" s="65"/>
      <c r="AB11" s="65"/>
      <c r="AC11" s="65"/>
      <c r="AD11" s="65">
        <f t="shared" si="0"/>
        <v>0</v>
      </c>
      <c r="AE11" s="65"/>
      <c r="AF11" s="65">
        <f>IF(LEN(TRIM(AD11))=0,0,LEN(TRIM(AD11))-LEN(SUBSTITUTE(AD11," ",""))+1)</f>
        <v>1</v>
      </c>
      <c r="AG11" s="65"/>
      <c r="AH11" s="65"/>
    </row>
    <row r="12" spans="1:34" ht="58">
      <c r="A12" s="61">
        <v>9011</v>
      </c>
      <c r="B12" s="47" t="s">
        <v>198</v>
      </c>
      <c r="C12" s="47" t="s">
        <v>4665</v>
      </c>
      <c r="D12" s="65" t="s">
        <v>4021</v>
      </c>
      <c r="E12" s="47" t="s">
        <v>176</v>
      </c>
      <c r="F12" s="65" t="s">
        <v>4702</v>
      </c>
      <c r="G12" s="65" t="s">
        <v>4703</v>
      </c>
      <c r="H12" s="65" t="s">
        <v>4704</v>
      </c>
      <c r="I12" s="65" t="s">
        <v>4024</v>
      </c>
      <c r="J12" s="65"/>
      <c r="K12" s="65" t="s">
        <v>4592</v>
      </c>
      <c r="L12" s="47" t="s">
        <v>3657</v>
      </c>
      <c r="M12" s="47" t="s">
        <v>5</v>
      </c>
      <c r="O12" s="18" t="s">
        <v>4027</v>
      </c>
      <c r="P12" s="89">
        <v>35.494624161086598</v>
      </c>
      <c r="Q12" s="89">
        <v>-97.572624862383705</v>
      </c>
      <c r="R12" s="103">
        <v>20</v>
      </c>
      <c r="S12" s="65" t="s">
        <v>4021</v>
      </c>
      <c r="T12" s="65" t="s">
        <v>4024</v>
      </c>
      <c r="U12" s="65" t="s">
        <v>4028</v>
      </c>
      <c r="V12" s="47" t="s">
        <v>1300</v>
      </c>
      <c r="W12" s="47" t="s">
        <v>5</v>
      </c>
      <c r="X12" s="47" t="s">
        <v>172</v>
      </c>
      <c r="Y12" s="59">
        <v>44891</v>
      </c>
      <c r="Z12" s="65" t="s">
        <v>2738</v>
      </c>
      <c r="AA12" s="65" t="s">
        <v>4706</v>
      </c>
      <c r="AB12" s="308" t="s">
        <v>4705</v>
      </c>
      <c r="AC12" s="65"/>
      <c r="AD12" s="65">
        <f t="shared" si="0"/>
        <v>18</v>
      </c>
      <c r="AE12" s="65"/>
      <c r="AF12" s="65"/>
      <c r="AG12" s="65"/>
      <c r="AH12" s="65"/>
    </row>
    <row r="13" spans="1:34" ht="43.5">
      <c r="A13" s="61">
        <v>9012</v>
      </c>
      <c r="B13" s="47" t="s">
        <v>174</v>
      </c>
      <c r="C13" s="47" t="s">
        <v>4665</v>
      </c>
      <c r="D13" s="65" t="s">
        <v>1560</v>
      </c>
      <c r="E13" s="47" t="s">
        <v>164</v>
      </c>
      <c r="F13" s="65" t="s">
        <v>1560</v>
      </c>
      <c r="G13" s="65" t="s">
        <v>4671</v>
      </c>
      <c r="H13" s="65" t="s">
        <v>4707</v>
      </c>
      <c r="I13" s="65" t="s">
        <v>1562</v>
      </c>
      <c r="J13" s="65" t="s">
        <v>1563</v>
      </c>
      <c r="K13" s="65" t="s">
        <v>268</v>
      </c>
      <c r="L13" s="47" t="s">
        <v>170</v>
      </c>
      <c r="M13" s="47" t="s">
        <v>5</v>
      </c>
      <c r="N13" s="47">
        <v>92008</v>
      </c>
      <c r="O13" s="47" t="s">
        <v>1564</v>
      </c>
      <c r="P13" s="89">
        <v>33.1318085328693</v>
      </c>
      <c r="Q13" s="89">
        <v>-117.276002289274</v>
      </c>
      <c r="R13" s="127">
        <v>13</v>
      </c>
      <c r="S13" s="65" t="s">
        <v>1560</v>
      </c>
      <c r="T13" s="68" t="s">
        <v>1562</v>
      </c>
      <c r="U13" s="65" t="s">
        <v>268</v>
      </c>
      <c r="V13" s="47" t="s">
        <v>170</v>
      </c>
      <c r="W13" s="47" t="s">
        <v>5</v>
      </c>
      <c r="X13" s="47" t="s">
        <v>172</v>
      </c>
      <c r="Y13" s="59">
        <v>44773</v>
      </c>
      <c r="Z13" s="65" t="s">
        <v>2341</v>
      </c>
      <c r="AA13" s="65"/>
      <c r="AB13" s="1" t="s">
        <v>2342</v>
      </c>
      <c r="AC13" s="65"/>
      <c r="AD13" s="65">
        <f t="shared" si="0"/>
        <v>13</v>
      </c>
      <c r="AE13" s="65"/>
      <c r="AF13" s="65"/>
      <c r="AG13" s="65"/>
      <c r="AH13" s="65"/>
    </row>
    <row r="14" spans="1:34" ht="87">
      <c r="A14" s="61">
        <v>9013</v>
      </c>
      <c r="B14" s="47" t="s">
        <v>174</v>
      </c>
      <c r="C14" s="47" t="s">
        <v>4665</v>
      </c>
      <c r="D14" s="65" t="s">
        <v>8791</v>
      </c>
      <c r="E14" s="47" t="s">
        <v>164</v>
      </c>
      <c r="F14" s="65" t="s">
        <v>8791</v>
      </c>
      <c r="G14" s="65" t="s">
        <v>8792</v>
      </c>
      <c r="H14" s="65" t="s">
        <v>8994</v>
      </c>
      <c r="I14" s="327" t="s">
        <v>8793</v>
      </c>
      <c r="J14" s="65" t="s">
        <v>8794</v>
      </c>
      <c r="K14" s="65" t="s">
        <v>2661</v>
      </c>
      <c r="L14" s="47" t="s">
        <v>170</v>
      </c>
      <c r="M14" s="47" t="s">
        <v>5</v>
      </c>
      <c r="N14" s="139">
        <v>92081</v>
      </c>
      <c r="P14" s="89">
        <v>33.141689155621698</v>
      </c>
      <c r="Q14" s="89">
        <v>-117.239258097554</v>
      </c>
      <c r="R14" s="181">
        <v>30</v>
      </c>
      <c r="S14" s="65" t="s">
        <v>8791</v>
      </c>
      <c r="T14" s="1" t="s">
        <v>8793</v>
      </c>
      <c r="U14" s="65" t="s">
        <v>2661</v>
      </c>
      <c r="V14" s="47" t="s">
        <v>170</v>
      </c>
      <c r="W14" s="139" t="s">
        <v>5</v>
      </c>
      <c r="X14" s="47" t="s">
        <v>7932</v>
      </c>
      <c r="Y14" s="59">
        <v>45692</v>
      </c>
      <c r="Z14" s="302" t="s">
        <v>8795</v>
      </c>
      <c r="AA14" s="119"/>
      <c r="AB14" s="1" t="s">
        <v>8995</v>
      </c>
      <c r="AC14" s="65"/>
      <c r="AD14" s="65">
        <f t="shared" si="0"/>
        <v>29</v>
      </c>
      <c r="AE14" s="65"/>
      <c r="AF14" s="65"/>
      <c r="AG14" s="65"/>
      <c r="AH14" s="65"/>
    </row>
    <row r="15" spans="1:34" ht="116">
      <c r="A15" s="61">
        <v>9014</v>
      </c>
      <c r="B15" s="47" t="s">
        <v>174</v>
      </c>
      <c r="C15" s="47" t="s">
        <v>4665</v>
      </c>
      <c r="D15" s="65" t="s">
        <v>4708</v>
      </c>
      <c r="E15" s="47" t="s">
        <v>176</v>
      </c>
      <c r="F15" s="65" t="s">
        <v>4708</v>
      </c>
      <c r="G15" s="65" t="s">
        <v>4709</v>
      </c>
      <c r="H15" s="65" t="s">
        <v>4710</v>
      </c>
      <c r="I15" s="65" t="s">
        <v>4711</v>
      </c>
      <c r="J15" s="65" t="s">
        <v>4712</v>
      </c>
      <c r="K15" s="65" t="s">
        <v>636</v>
      </c>
      <c r="L15" s="47" t="s">
        <v>633</v>
      </c>
      <c r="M15" s="47" t="s">
        <v>6</v>
      </c>
      <c r="N15" s="47" t="s">
        <v>4713</v>
      </c>
      <c r="O15" s="47" t="s">
        <v>4714</v>
      </c>
      <c r="P15" s="89">
        <v>49.915991181435899</v>
      </c>
      <c r="Q15" s="89">
        <v>-97.212554857834803</v>
      </c>
      <c r="R15" s="103"/>
      <c r="S15" s="65" t="s">
        <v>2374</v>
      </c>
      <c r="T15" s="65" t="s">
        <v>4711</v>
      </c>
      <c r="U15" s="65" t="s">
        <v>2351</v>
      </c>
      <c r="V15" s="47" t="s">
        <v>2352</v>
      </c>
      <c r="W15" s="47" t="s">
        <v>5</v>
      </c>
      <c r="X15" s="47" t="s">
        <v>172</v>
      </c>
      <c r="Y15" s="59">
        <v>44435</v>
      </c>
      <c r="Z15" s="65" t="s">
        <v>313</v>
      </c>
      <c r="AB15" s="1" t="s">
        <v>4715</v>
      </c>
      <c r="AC15" s="65"/>
      <c r="AD15" s="65">
        <f t="shared" si="0"/>
        <v>32</v>
      </c>
      <c r="AE15" s="65"/>
      <c r="AF15" s="65"/>
      <c r="AG15" s="65"/>
      <c r="AH15" s="65"/>
    </row>
    <row r="16" spans="1:34" ht="72.5">
      <c r="A16" s="61">
        <v>9015</v>
      </c>
      <c r="B16" s="47" t="s">
        <v>174</v>
      </c>
      <c r="C16" s="47" t="s">
        <v>4665</v>
      </c>
      <c r="D16" s="65" t="s">
        <v>816</v>
      </c>
      <c r="E16" s="47" t="s">
        <v>164</v>
      </c>
      <c r="F16" s="65" t="s">
        <v>817</v>
      </c>
      <c r="G16" s="65" t="s">
        <v>767</v>
      </c>
      <c r="H16" s="65" t="s">
        <v>4716</v>
      </c>
      <c r="I16" s="65" t="s">
        <v>818</v>
      </c>
      <c r="J16" s="65" t="s">
        <v>819</v>
      </c>
      <c r="K16" s="65" t="s">
        <v>820</v>
      </c>
      <c r="L16" s="58" t="s">
        <v>170</v>
      </c>
      <c r="M16" s="58" t="s">
        <v>5</v>
      </c>
      <c r="N16" s="58">
        <v>94538</v>
      </c>
      <c r="O16" s="47" t="s">
        <v>821</v>
      </c>
      <c r="P16" s="89">
        <v>37.468235725983099</v>
      </c>
      <c r="Q16" s="89">
        <v>-121.925672668253</v>
      </c>
      <c r="R16" s="105"/>
      <c r="S16" s="122" t="s">
        <v>823</v>
      </c>
      <c r="T16" s="68" t="s">
        <v>818</v>
      </c>
      <c r="U16" s="65" t="s">
        <v>820</v>
      </c>
      <c r="V16" s="47" t="s">
        <v>170</v>
      </c>
      <c r="W16" s="59" t="s">
        <v>5</v>
      </c>
      <c r="X16" s="59" t="s">
        <v>172</v>
      </c>
      <c r="Y16" s="59">
        <v>45096</v>
      </c>
      <c r="Z16" s="65" t="s">
        <v>4717</v>
      </c>
      <c r="AA16" s="65" t="s">
        <v>826</v>
      </c>
      <c r="AB16" s="1" t="s">
        <v>4718</v>
      </c>
      <c r="AC16" s="65"/>
      <c r="AD16" s="65">
        <f t="shared" si="0"/>
        <v>21</v>
      </c>
      <c r="AE16" s="65"/>
      <c r="AF16" s="65"/>
      <c r="AG16" s="65"/>
      <c r="AH16" s="65"/>
    </row>
    <row r="17" spans="1:34" ht="43.5">
      <c r="A17" s="61">
        <v>9016</v>
      </c>
      <c r="B17" s="47" t="s">
        <v>161</v>
      </c>
      <c r="C17" s="47" t="s">
        <v>4665</v>
      </c>
      <c r="D17" s="65" t="s">
        <v>8863</v>
      </c>
      <c r="E17" s="47" t="s">
        <v>164</v>
      </c>
      <c r="F17" s="65" t="s">
        <v>8863</v>
      </c>
      <c r="G17" s="65" t="s">
        <v>7876</v>
      </c>
      <c r="H17" s="65" t="s">
        <v>8864</v>
      </c>
      <c r="I17" t="s">
        <v>8865</v>
      </c>
      <c r="J17" s="65" t="s">
        <v>8866</v>
      </c>
      <c r="K17" s="65" t="s">
        <v>1196</v>
      </c>
      <c r="L17" s="47" t="s">
        <v>170</v>
      </c>
      <c r="M17" s="47" t="s">
        <v>5</v>
      </c>
      <c r="N17" s="139">
        <v>94041</v>
      </c>
      <c r="O17" s="47" t="s">
        <v>8867</v>
      </c>
      <c r="P17" s="89">
        <v>37.393700000000003</v>
      </c>
      <c r="Q17" s="89">
        <v>-122.0808</v>
      </c>
      <c r="R17" s="181"/>
      <c r="S17" s="65" t="s">
        <v>8863</v>
      </c>
      <c r="T17" t="s">
        <v>8865</v>
      </c>
      <c r="U17" s="65" t="s">
        <v>1196</v>
      </c>
      <c r="V17" s="47" t="s">
        <v>170</v>
      </c>
      <c r="W17" s="139" t="s">
        <v>5</v>
      </c>
      <c r="X17" s="47" t="s">
        <v>7932</v>
      </c>
      <c r="Y17" s="59">
        <v>45692</v>
      </c>
      <c r="Z17" s="342" t="s">
        <v>8868</v>
      </c>
      <c r="AA17" s="119"/>
      <c r="AB17" s="1" t="s">
        <v>8869</v>
      </c>
      <c r="AC17" s="65"/>
      <c r="AD17" s="65">
        <f t="shared" si="0"/>
        <v>14</v>
      </c>
      <c r="AE17" s="65"/>
      <c r="AF17" s="65"/>
      <c r="AG17" s="65"/>
      <c r="AH17" s="65"/>
    </row>
    <row r="18" spans="1:34" ht="58">
      <c r="A18" s="61">
        <v>9017</v>
      </c>
      <c r="B18" s="1016" t="s">
        <v>161</v>
      </c>
      <c r="C18" s="1016" t="s">
        <v>4665</v>
      </c>
      <c r="D18" s="1017" t="s">
        <v>9600</v>
      </c>
      <c r="E18" s="1016" t="s">
        <v>164</v>
      </c>
      <c r="F18" s="1017" t="s">
        <v>9601</v>
      </c>
      <c r="G18" s="1017" t="s">
        <v>7876</v>
      </c>
      <c r="H18" s="1017" t="s">
        <v>9602</v>
      </c>
      <c r="I18" s="1017" t="s">
        <v>9603</v>
      </c>
      <c r="J18" s="1017" t="s">
        <v>9604</v>
      </c>
      <c r="K18" s="1017" t="s">
        <v>9605</v>
      </c>
      <c r="L18" s="1016" t="s">
        <v>723</v>
      </c>
      <c r="M18" s="1016" t="s">
        <v>5</v>
      </c>
      <c r="N18" s="1115" t="s">
        <v>9606</v>
      </c>
      <c r="O18" s="1016" t="s">
        <v>9607</v>
      </c>
      <c r="P18" s="1060">
        <v>39.549199999999999</v>
      </c>
      <c r="Q18" s="1060">
        <v>-107.3248</v>
      </c>
      <c r="R18" s="1066">
        <v>4</v>
      </c>
      <c r="S18" s="1017" t="s">
        <v>9600</v>
      </c>
      <c r="T18" s="1078" t="s">
        <v>9603</v>
      </c>
      <c r="U18" s="1017" t="s">
        <v>9605</v>
      </c>
      <c r="V18" s="1016" t="s">
        <v>723</v>
      </c>
      <c r="W18" s="1016" t="s">
        <v>5</v>
      </c>
      <c r="X18" s="1016" t="s">
        <v>7932</v>
      </c>
      <c r="Y18" s="1025">
        <v>45873</v>
      </c>
      <c r="Z18" s="1017" t="s">
        <v>9608</v>
      </c>
      <c r="AA18" s="1026" t="s">
        <v>9610</v>
      </c>
      <c r="AB18" s="1026" t="s">
        <v>9609</v>
      </c>
      <c r="AC18" s="1017"/>
      <c r="AD18" s="1017">
        <f t="shared" si="0"/>
        <v>24</v>
      </c>
      <c r="AE18" s="1017" t="s">
        <v>9632</v>
      </c>
      <c r="AF18" s="1058" t="s">
        <v>9633</v>
      </c>
      <c r="AG18" s="1017" t="s">
        <v>9634</v>
      </c>
      <c r="AH18" s="65"/>
    </row>
    <row r="19" spans="1:34" ht="43.5">
      <c r="A19" s="61">
        <v>9018</v>
      </c>
      <c r="B19" s="47" t="s">
        <v>198</v>
      </c>
      <c r="C19" s="47" t="s">
        <v>4665</v>
      </c>
      <c r="D19" s="65" t="s">
        <v>8809</v>
      </c>
      <c r="E19" s="47" t="s">
        <v>164</v>
      </c>
      <c r="F19" s="65" t="s">
        <v>8814</v>
      </c>
      <c r="G19" s="65" t="s">
        <v>7876</v>
      </c>
      <c r="H19" s="65" t="s">
        <v>5233</v>
      </c>
      <c r="I19" t="s">
        <v>8811</v>
      </c>
      <c r="J19" s="65" t="s">
        <v>8815</v>
      </c>
      <c r="K19" s="65" t="s">
        <v>1326</v>
      </c>
      <c r="L19" s="47" t="s">
        <v>170</v>
      </c>
      <c r="M19" s="47" t="s">
        <v>5</v>
      </c>
      <c r="N19" s="139">
        <v>94502</v>
      </c>
      <c r="O19" s="47" t="s">
        <v>8816</v>
      </c>
      <c r="P19" s="89">
        <v>37.730781279335702</v>
      </c>
      <c r="Q19" s="89">
        <v>-122.24177554544799</v>
      </c>
      <c r="R19" s="181">
        <v>51</v>
      </c>
      <c r="S19" s="65" t="s">
        <v>8809</v>
      </c>
      <c r="T19" t="s">
        <v>8811</v>
      </c>
      <c r="U19" s="65" t="s">
        <v>1326</v>
      </c>
      <c r="V19" s="47" t="s">
        <v>170</v>
      </c>
      <c r="W19" s="139" t="s">
        <v>5</v>
      </c>
      <c r="X19" s="47" t="s">
        <v>7932</v>
      </c>
      <c r="Y19" s="59">
        <v>45692</v>
      </c>
      <c r="Z19" s="342" t="s">
        <v>8817</v>
      </c>
      <c r="AA19" s="119" t="s">
        <v>8818</v>
      </c>
      <c r="AB19" s="1" t="s">
        <v>8813</v>
      </c>
      <c r="AC19" s="65"/>
      <c r="AD19" s="65">
        <f t="shared" si="0"/>
        <v>12</v>
      </c>
      <c r="AE19" s="65"/>
      <c r="AF19" s="65"/>
      <c r="AG19" s="65"/>
      <c r="AH19" s="65"/>
    </row>
    <row r="20" spans="1:34" ht="72.5">
      <c r="A20" s="61">
        <v>9019</v>
      </c>
      <c r="B20" s="47" t="s">
        <v>161</v>
      </c>
      <c r="C20" s="47" t="s">
        <v>4665</v>
      </c>
      <c r="D20" s="65" t="s">
        <v>8796</v>
      </c>
      <c r="E20" s="47" t="s">
        <v>164</v>
      </c>
      <c r="F20" s="65" t="s">
        <v>8797</v>
      </c>
      <c r="G20" s="65" t="s">
        <v>7876</v>
      </c>
      <c r="H20" s="65" t="s">
        <v>5233</v>
      </c>
      <c r="I20" t="s">
        <v>8798</v>
      </c>
      <c r="J20" s="65" t="s">
        <v>8799</v>
      </c>
      <c r="K20" s="65" t="s">
        <v>1403</v>
      </c>
      <c r="L20" s="47" t="s">
        <v>436</v>
      </c>
      <c r="M20" s="47" t="s">
        <v>5</v>
      </c>
      <c r="N20" s="139">
        <v>48103</v>
      </c>
      <c r="P20" s="89">
        <v>42.276329578370202</v>
      </c>
      <c r="Q20" s="89">
        <v>-83.754033437195503</v>
      </c>
      <c r="R20" s="181">
        <v>3</v>
      </c>
      <c r="S20" s="65"/>
      <c r="T20" t="s">
        <v>8798</v>
      </c>
      <c r="U20" s="65" t="s">
        <v>1403</v>
      </c>
      <c r="V20" s="47" t="s">
        <v>436</v>
      </c>
      <c r="W20" s="139" t="s">
        <v>5</v>
      </c>
      <c r="X20" s="47" t="s">
        <v>7932</v>
      </c>
      <c r="Y20" s="59">
        <v>45692</v>
      </c>
      <c r="Z20" s="342" t="s">
        <v>8801</v>
      </c>
      <c r="AA20" s="119"/>
      <c r="AB20" s="1" t="s">
        <v>8800</v>
      </c>
      <c r="AC20" s="65"/>
      <c r="AD20" s="65">
        <f t="shared" si="0"/>
        <v>22</v>
      </c>
      <c r="AE20" s="65"/>
      <c r="AF20" s="65"/>
      <c r="AG20" s="65"/>
      <c r="AH20" s="65"/>
    </row>
    <row r="21" spans="1:34" ht="58">
      <c r="A21" s="61">
        <v>9020</v>
      </c>
      <c r="B21" s="47" t="s">
        <v>174</v>
      </c>
      <c r="C21" s="47" t="s">
        <v>4665</v>
      </c>
      <c r="D21" s="65" t="s">
        <v>2381</v>
      </c>
      <c r="E21" s="47" t="s">
        <v>176</v>
      </c>
      <c r="F21" s="65" t="s">
        <v>4719</v>
      </c>
      <c r="G21" s="65" t="s">
        <v>4671</v>
      </c>
      <c r="H21" s="65" t="s">
        <v>4720</v>
      </c>
      <c r="I21" t="s">
        <v>4721</v>
      </c>
      <c r="J21" s="65" t="s">
        <v>4722</v>
      </c>
      <c r="K21" s="65" t="s">
        <v>2387</v>
      </c>
      <c r="L21" s="47" t="s">
        <v>1300</v>
      </c>
      <c r="M21" s="47" t="s">
        <v>5</v>
      </c>
      <c r="N21" s="146" t="s">
        <v>4723</v>
      </c>
      <c r="O21" s="91" t="s">
        <v>4724</v>
      </c>
      <c r="P21" s="89">
        <v>40.096159480016297</v>
      </c>
      <c r="Q21" s="89">
        <v>-75.404519787216401</v>
      </c>
      <c r="R21" s="103"/>
      <c r="S21" s="68" t="s">
        <v>2381</v>
      </c>
      <c r="T21" s="68" t="s">
        <v>4725</v>
      </c>
      <c r="U21" s="68" t="s">
        <v>2387</v>
      </c>
      <c r="V21" s="58" t="s">
        <v>1300</v>
      </c>
      <c r="W21" s="58" t="s">
        <v>5</v>
      </c>
      <c r="X21" s="58" t="s">
        <v>172</v>
      </c>
      <c r="Y21" s="90">
        <v>44888</v>
      </c>
      <c r="Z21" s="65" t="s">
        <v>4726</v>
      </c>
      <c r="AA21" s="65"/>
      <c r="AB21" s="1" t="s">
        <v>4727</v>
      </c>
      <c r="AC21" s="65"/>
      <c r="AD21" s="65">
        <f t="shared" si="0"/>
        <v>24</v>
      </c>
      <c r="AE21" s="65"/>
      <c r="AF21" s="65"/>
      <c r="AG21" s="65"/>
      <c r="AH21" s="65"/>
    </row>
    <row r="22" spans="1:34" ht="87">
      <c r="A22" s="61">
        <v>9021</v>
      </c>
      <c r="B22" s="47" t="s">
        <v>174</v>
      </c>
      <c r="C22" s="47" t="s">
        <v>4665</v>
      </c>
      <c r="D22" s="65" t="s">
        <v>871</v>
      </c>
      <c r="E22" s="47" t="s">
        <v>176</v>
      </c>
      <c r="F22" s="65" t="s">
        <v>4728</v>
      </c>
      <c r="G22" s="65" t="s">
        <v>88</v>
      </c>
      <c r="H22" s="65" t="s">
        <v>4729</v>
      </c>
      <c r="I22" s="65" t="s">
        <v>4730</v>
      </c>
      <c r="J22" s="65" t="s">
        <v>885</v>
      </c>
      <c r="K22" s="65" t="s">
        <v>886</v>
      </c>
      <c r="L22" s="47" t="s">
        <v>436</v>
      </c>
      <c r="M22" s="47" t="s">
        <v>5</v>
      </c>
      <c r="N22" s="47">
        <v>48377</v>
      </c>
      <c r="P22" s="89">
        <v>42.490528092489498</v>
      </c>
      <c r="Q22" s="89">
        <v>-83.487124115972506</v>
      </c>
      <c r="R22" s="103"/>
      <c r="S22" s="95" t="s">
        <v>4731</v>
      </c>
      <c r="T22" s="65" t="s">
        <v>4732</v>
      </c>
      <c r="U22" s="65" t="s">
        <v>4733</v>
      </c>
      <c r="V22" s="47" t="s">
        <v>740</v>
      </c>
      <c r="W22" s="47" t="s">
        <v>5</v>
      </c>
      <c r="X22" s="47" t="s">
        <v>172</v>
      </c>
      <c r="Y22" s="59">
        <v>44435</v>
      </c>
      <c r="Z22" s="65" t="s">
        <v>4734</v>
      </c>
      <c r="AA22" s="65"/>
      <c r="AB22" s="307" t="s">
        <v>4735</v>
      </c>
      <c r="AC22" s="65"/>
      <c r="AD22" s="65">
        <f t="shared" si="0"/>
        <v>23</v>
      </c>
      <c r="AE22" s="65"/>
      <c r="AF22" s="65"/>
      <c r="AG22" s="65"/>
      <c r="AH22" s="65"/>
    </row>
    <row r="23" spans="1:34" ht="87">
      <c r="A23" s="61">
        <v>9022</v>
      </c>
      <c r="B23" s="47" t="s">
        <v>174</v>
      </c>
      <c r="C23" s="47" t="s">
        <v>4665</v>
      </c>
      <c r="D23" s="65" t="s">
        <v>871</v>
      </c>
      <c r="E23" s="47" t="s">
        <v>176</v>
      </c>
      <c r="F23" s="7" t="s">
        <v>4736</v>
      </c>
      <c r="G23" s="65" t="s">
        <v>88</v>
      </c>
      <c r="H23" s="65" t="s">
        <v>4737</v>
      </c>
      <c r="I23" s="65" t="s">
        <v>4730</v>
      </c>
      <c r="J23" s="7" t="s">
        <v>4738</v>
      </c>
      <c r="K23" s="7" t="s">
        <v>881</v>
      </c>
      <c r="L23" s="47" t="s">
        <v>740</v>
      </c>
      <c r="M23" s="47" t="s">
        <v>5</v>
      </c>
      <c r="N23" s="146" t="s">
        <v>4739</v>
      </c>
      <c r="O23" s="47" t="s">
        <v>4740</v>
      </c>
      <c r="P23" s="89">
        <v>42.275348487635199</v>
      </c>
      <c r="Q23" s="89">
        <v>-71.571332387143997</v>
      </c>
      <c r="R23" s="103"/>
      <c r="S23" s="95" t="s">
        <v>4731</v>
      </c>
      <c r="T23" s="65" t="s">
        <v>4732</v>
      </c>
      <c r="U23" s="65" t="s">
        <v>4733</v>
      </c>
      <c r="V23" s="47" t="s">
        <v>740</v>
      </c>
      <c r="W23" s="47" t="s">
        <v>5</v>
      </c>
      <c r="X23" s="47" t="s">
        <v>172</v>
      </c>
      <c r="Y23" s="59">
        <v>44435</v>
      </c>
      <c r="Z23" s="65" t="s">
        <v>4734</v>
      </c>
      <c r="AA23" s="65"/>
      <c r="AB23" s="306" t="s">
        <v>4735</v>
      </c>
      <c r="AC23" s="65"/>
      <c r="AD23" s="65">
        <f t="shared" si="0"/>
        <v>23</v>
      </c>
      <c r="AE23" s="65"/>
      <c r="AF23" s="65"/>
      <c r="AG23" s="65"/>
      <c r="AH23" s="65"/>
    </row>
    <row r="24" spans="1:34" ht="87">
      <c r="A24" s="61">
        <v>9023</v>
      </c>
      <c r="B24" s="47" t="s">
        <v>174</v>
      </c>
      <c r="C24" s="47" t="s">
        <v>4665</v>
      </c>
      <c r="D24" s="65" t="s">
        <v>871</v>
      </c>
      <c r="E24" s="47" t="s">
        <v>176</v>
      </c>
      <c r="F24" s="65" t="s">
        <v>4741</v>
      </c>
      <c r="G24" s="65" t="s">
        <v>88</v>
      </c>
      <c r="H24" s="65" t="s">
        <v>4742</v>
      </c>
      <c r="I24" s="65" t="s">
        <v>4730</v>
      </c>
      <c r="J24" s="65" t="s">
        <v>4743</v>
      </c>
      <c r="K24" s="65" t="s">
        <v>4733</v>
      </c>
      <c r="L24" s="47" t="s">
        <v>740</v>
      </c>
      <c r="M24" s="47" t="s">
        <v>5</v>
      </c>
      <c r="N24" s="139" t="s">
        <v>4744</v>
      </c>
      <c r="P24" s="89">
        <v>42.314290645615401</v>
      </c>
      <c r="Q24" s="89">
        <v>-71.797926002486093</v>
      </c>
      <c r="R24" s="103"/>
      <c r="S24" s="95" t="s">
        <v>4731</v>
      </c>
      <c r="T24" s="65" t="s">
        <v>4732</v>
      </c>
      <c r="U24" s="65" t="s">
        <v>4733</v>
      </c>
      <c r="V24" s="47" t="s">
        <v>740</v>
      </c>
      <c r="W24" s="47" t="s">
        <v>5</v>
      </c>
      <c r="X24" s="47" t="s">
        <v>172</v>
      </c>
      <c r="Y24" s="59">
        <v>44435</v>
      </c>
      <c r="Z24" s="65" t="s">
        <v>4734</v>
      </c>
      <c r="AA24" s="65"/>
      <c r="AB24" s="307" t="s">
        <v>4735</v>
      </c>
      <c r="AC24" s="65"/>
      <c r="AD24" s="65">
        <f t="shared" si="0"/>
        <v>23</v>
      </c>
      <c r="AE24" s="65"/>
      <c r="AF24" s="65"/>
      <c r="AG24" s="65"/>
      <c r="AH24" s="65"/>
    </row>
    <row r="25" spans="1:34" ht="101.5">
      <c r="A25" s="61">
        <v>9024</v>
      </c>
      <c r="B25" s="47" t="s">
        <v>174</v>
      </c>
      <c r="C25" s="47" t="s">
        <v>4665</v>
      </c>
      <c r="D25" s="65" t="s">
        <v>911</v>
      </c>
      <c r="E25" s="47" t="s">
        <v>176</v>
      </c>
      <c r="F25" s="65" t="s">
        <v>4745</v>
      </c>
      <c r="G25" s="65" t="s">
        <v>4671</v>
      </c>
      <c r="H25" s="65" t="s">
        <v>4746</v>
      </c>
      <c r="I25" s="65" t="s">
        <v>4747</v>
      </c>
      <c r="J25" s="65" t="s">
        <v>4748</v>
      </c>
      <c r="K25" s="65" t="s">
        <v>4454</v>
      </c>
      <c r="L25" s="47" t="s">
        <v>916</v>
      </c>
      <c r="M25" s="47" t="s">
        <v>5</v>
      </c>
      <c r="N25" s="47">
        <v>44122</v>
      </c>
      <c r="P25" s="89">
        <v>41.4636528185613</v>
      </c>
      <c r="Q25" s="89">
        <v>-81.511905531461693</v>
      </c>
      <c r="R25" s="103"/>
      <c r="S25" s="94" t="s">
        <v>903</v>
      </c>
      <c r="T25" s="65" t="s">
        <v>4749</v>
      </c>
      <c r="U25" s="68" t="s">
        <v>4750</v>
      </c>
      <c r="V25" s="47" t="s">
        <v>1357</v>
      </c>
      <c r="W25" s="47" t="s">
        <v>5</v>
      </c>
      <c r="X25" s="47"/>
      <c r="Y25" s="59"/>
      <c r="Z25" s="65" t="s">
        <v>4751</v>
      </c>
      <c r="AA25" s="65"/>
      <c r="AB25" s="306" t="s">
        <v>4752</v>
      </c>
      <c r="AC25" s="65"/>
      <c r="AD25" s="65">
        <f t="shared" si="0"/>
        <v>29</v>
      </c>
      <c r="AE25" s="65"/>
      <c r="AF25" s="65"/>
      <c r="AG25" s="65"/>
      <c r="AH25" s="65"/>
    </row>
    <row r="26" spans="1:34" ht="43.5">
      <c r="A26" s="61">
        <v>9025</v>
      </c>
      <c r="B26" s="47" t="s">
        <v>174</v>
      </c>
      <c r="C26" s="47" t="s">
        <v>4665</v>
      </c>
      <c r="D26" s="65" t="s">
        <v>8897</v>
      </c>
      <c r="E26" s="47" t="s">
        <v>164</v>
      </c>
      <c r="F26" s="65" t="s">
        <v>8899</v>
      </c>
      <c r="G26" s="65" t="s">
        <v>7876</v>
      </c>
      <c r="H26" s="65" t="s">
        <v>8864</v>
      </c>
      <c r="I26" s="65" t="s">
        <v>8898</v>
      </c>
      <c r="J26" s="65" t="s">
        <v>8900</v>
      </c>
      <c r="K26" s="65" t="s">
        <v>8901</v>
      </c>
      <c r="L26" s="47" t="s">
        <v>8902</v>
      </c>
      <c r="M26" s="47" t="s">
        <v>5</v>
      </c>
      <c r="N26" s="184" t="s">
        <v>8903</v>
      </c>
      <c r="O26" s="47" t="s">
        <v>8905</v>
      </c>
      <c r="P26" s="89">
        <v>44.834704173954997</v>
      </c>
      <c r="Q26" s="89">
        <v>-73.076116515342804</v>
      </c>
      <c r="R26" s="181"/>
      <c r="S26" s="65" t="s">
        <v>8897</v>
      </c>
      <c r="T26" s="65" t="s">
        <v>8898</v>
      </c>
      <c r="U26" s="65" t="s">
        <v>8906</v>
      </c>
      <c r="V26" s="47" t="s">
        <v>8902</v>
      </c>
      <c r="W26" s="139" t="s">
        <v>5</v>
      </c>
      <c r="X26" s="47" t="s">
        <v>7932</v>
      </c>
      <c r="Y26" s="59">
        <v>45698</v>
      </c>
      <c r="Z26" s="342" t="s">
        <v>8904</v>
      </c>
      <c r="AA26" s="119"/>
      <c r="AB26" s="1" t="s">
        <v>8907</v>
      </c>
      <c r="AC26" s="65"/>
      <c r="AD26" s="65">
        <f t="shared" si="0"/>
        <v>13</v>
      </c>
      <c r="AE26" s="65"/>
      <c r="AF26" s="65"/>
      <c r="AG26" s="65"/>
      <c r="AH26" s="65"/>
    </row>
    <row r="27" spans="1:34" ht="232">
      <c r="A27" s="61">
        <v>9026</v>
      </c>
      <c r="B27" s="47" t="s">
        <v>174</v>
      </c>
      <c r="C27" s="47" t="s">
        <v>4665</v>
      </c>
      <c r="D27" s="65" t="s">
        <v>4753</v>
      </c>
      <c r="E27" s="47" t="s">
        <v>176</v>
      </c>
      <c r="F27" s="65" t="s">
        <v>4754</v>
      </c>
      <c r="G27" s="65" t="s">
        <v>4671</v>
      </c>
      <c r="H27" s="65" t="s">
        <v>2081</v>
      </c>
      <c r="I27" s="65" t="s">
        <v>977</v>
      </c>
      <c r="J27" s="65" t="s">
        <v>4755</v>
      </c>
      <c r="K27" s="65" t="s">
        <v>3307</v>
      </c>
      <c r="L27" s="47" t="s">
        <v>740</v>
      </c>
      <c r="M27" s="47" t="s">
        <v>5</v>
      </c>
      <c r="N27" s="146" t="s">
        <v>4756</v>
      </c>
      <c r="O27" s="47" t="s">
        <v>4757</v>
      </c>
      <c r="P27" s="89">
        <v>42.552711758926201</v>
      </c>
      <c r="Q27" s="89">
        <v>-71.2782674599367</v>
      </c>
      <c r="R27" s="103">
        <v>300</v>
      </c>
      <c r="S27" s="68" t="s">
        <v>4753</v>
      </c>
      <c r="T27" s="68" t="s">
        <v>977</v>
      </c>
      <c r="U27" s="68" t="s">
        <v>981</v>
      </c>
      <c r="V27" s="58" t="s">
        <v>740</v>
      </c>
      <c r="W27" s="58" t="s">
        <v>5</v>
      </c>
      <c r="X27" s="58" t="s">
        <v>172</v>
      </c>
      <c r="Y27" s="90">
        <v>44425</v>
      </c>
      <c r="Z27" s="65" t="s">
        <v>4758</v>
      </c>
      <c r="AA27" s="65" t="s">
        <v>4760</v>
      </c>
      <c r="AB27" s="1" t="s">
        <v>4759</v>
      </c>
      <c r="AC27" s="65" t="s">
        <v>4761</v>
      </c>
      <c r="AD27" s="65">
        <f t="shared" si="0"/>
        <v>17</v>
      </c>
      <c r="AE27" s="65"/>
      <c r="AF27" s="65"/>
      <c r="AG27" s="65"/>
      <c r="AH27" s="65"/>
    </row>
    <row r="28" spans="1:34" ht="101.5">
      <c r="A28" s="61">
        <v>9027</v>
      </c>
      <c r="B28" s="47" t="s">
        <v>174</v>
      </c>
      <c r="C28" s="65" t="s">
        <v>4665</v>
      </c>
      <c r="D28" s="65" t="s">
        <v>4762</v>
      </c>
      <c r="E28" s="47" t="s">
        <v>164</v>
      </c>
      <c r="F28" s="65" t="s">
        <v>4763</v>
      </c>
      <c r="G28" s="65" t="s">
        <v>2031</v>
      </c>
      <c r="H28" s="65" t="s">
        <v>4764</v>
      </c>
      <c r="I28" s="65" t="s">
        <v>4765</v>
      </c>
      <c r="J28" s="65" t="s">
        <v>4766</v>
      </c>
      <c r="K28" s="65" t="s">
        <v>4767</v>
      </c>
      <c r="L28" s="47" t="s">
        <v>2352</v>
      </c>
      <c r="M28" s="47" t="s">
        <v>5</v>
      </c>
      <c r="N28" s="146" t="s">
        <v>4768</v>
      </c>
      <c r="O28" s="47" t="s">
        <v>4769</v>
      </c>
      <c r="P28" s="89">
        <v>41.384028825943403</v>
      </c>
      <c r="Q28" s="89">
        <v>-73.5316960048863</v>
      </c>
      <c r="R28" s="103">
        <v>35</v>
      </c>
      <c r="S28" s="65" t="s">
        <v>4770</v>
      </c>
      <c r="T28" s="65" t="s">
        <v>4765</v>
      </c>
      <c r="U28" s="65" t="s">
        <v>4767</v>
      </c>
      <c r="V28" s="47" t="s">
        <v>2352</v>
      </c>
      <c r="W28" s="47" t="s">
        <v>5</v>
      </c>
      <c r="X28" s="47" t="s">
        <v>172</v>
      </c>
      <c r="Y28" s="59">
        <v>44773</v>
      </c>
      <c r="Z28" s="65" t="s">
        <v>4771</v>
      </c>
      <c r="AA28" s="65" t="s">
        <v>4773</v>
      </c>
      <c r="AB28" s="1409" t="s">
        <v>4772</v>
      </c>
      <c r="AC28" s="65"/>
      <c r="AD28" s="65">
        <f t="shared" si="0"/>
        <v>30</v>
      </c>
      <c r="AE28" s="65"/>
      <c r="AF28" s="65"/>
      <c r="AG28" s="65"/>
      <c r="AH28" s="65"/>
    </row>
    <row r="29" spans="1:34" ht="58">
      <c r="A29" s="61">
        <v>9028</v>
      </c>
      <c r="B29" s="47" t="s">
        <v>174</v>
      </c>
      <c r="C29" s="47" t="s">
        <v>4665</v>
      </c>
      <c r="D29" s="65" t="s">
        <v>4774</v>
      </c>
      <c r="E29" s="47" t="s">
        <v>164</v>
      </c>
      <c r="F29" s="65" t="s">
        <v>4774</v>
      </c>
      <c r="G29" s="65" t="s">
        <v>4775</v>
      </c>
      <c r="H29" s="65" t="s">
        <v>4776</v>
      </c>
      <c r="I29" s="65" t="s">
        <v>1631</v>
      </c>
      <c r="J29" s="65" t="s">
        <v>1632</v>
      </c>
      <c r="K29" s="65" t="s">
        <v>922</v>
      </c>
      <c r="L29" s="47" t="s">
        <v>436</v>
      </c>
      <c r="M29" s="47" t="s">
        <v>5</v>
      </c>
      <c r="N29" s="47">
        <v>49037</v>
      </c>
      <c r="O29" s="47" t="s">
        <v>1633</v>
      </c>
      <c r="P29" s="89">
        <v>42.3357616120662</v>
      </c>
      <c r="Q29" s="89">
        <v>-85.269506097448897</v>
      </c>
      <c r="R29" s="103">
        <v>40</v>
      </c>
      <c r="S29" s="65" t="s">
        <v>1634</v>
      </c>
      <c r="T29" t="s">
        <v>1631</v>
      </c>
      <c r="U29" s="65" t="s">
        <v>1636</v>
      </c>
      <c r="V29" s="47" t="s">
        <v>1637</v>
      </c>
      <c r="W29" s="47" t="s">
        <v>1091</v>
      </c>
      <c r="X29" s="47" t="s">
        <v>172</v>
      </c>
      <c r="Y29" s="59">
        <v>45088</v>
      </c>
      <c r="Z29" s="117" t="s">
        <v>1638</v>
      </c>
      <c r="AA29" s="65"/>
      <c r="AB29" s="1" t="s">
        <v>4777</v>
      </c>
      <c r="AC29" s="65"/>
      <c r="AD29" s="65">
        <f t="shared" si="0"/>
        <v>21</v>
      </c>
      <c r="AE29" s="65"/>
      <c r="AF29" s="65"/>
      <c r="AG29" s="65"/>
      <c r="AH29" s="65"/>
    </row>
    <row r="30" spans="1:34" ht="101.5">
      <c r="A30" s="61">
        <v>9029</v>
      </c>
      <c r="B30" s="47" t="s">
        <v>174</v>
      </c>
      <c r="C30" s="47" t="s">
        <v>4665</v>
      </c>
      <c r="D30" s="65" t="s">
        <v>4778</v>
      </c>
      <c r="E30" s="47" t="s">
        <v>176</v>
      </c>
      <c r="F30" s="65" t="s">
        <v>4778</v>
      </c>
      <c r="G30" s="65" t="s">
        <v>4671</v>
      </c>
      <c r="H30" s="65" t="s">
        <v>4779</v>
      </c>
      <c r="I30" s="65" t="s">
        <v>4780</v>
      </c>
      <c r="J30" s="65" t="s">
        <v>4781</v>
      </c>
      <c r="K30" s="65" t="s">
        <v>4782</v>
      </c>
      <c r="L30" s="47" t="s">
        <v>740</v>
      </c>
      <c r="M30" s="47" t="s">
        <v>5</v>
      </c>
      <c r="N30" s="184" t="s">
        <v>4783</v>
      </c>
      <c r="O30" s="47" t="s">
        <v>4784</v>
      </c>
      <c r="P30" s="89">
        <v>42.473324014247297</v>
      </c>
      <c r="Q30" s="89">
        <v>-71.256931017824201</v>
      </c>
      <c r="R30" s="103">
        <v>13</v>
      </c>
      <c r="S30" s="65" t="s">
        <v>4785</v>
      </c>
      <c r="T30" s="65" t="s">
        <v>4780</v>
      </c>
      <c r="U30" s="65" t="s">
        <v>4782</v>
      </c>
      <c r="V30" s="47" t="s">
        <v>740</v>
      </c>
      <c r="W30" s="139" t="s">
        <v>5</v>
      </c>
      <c r="X30" s="47" t="s">
        <v>172</v>
      </c>
      <c r="Y30" s="59">
        <v>44773</v>
      </c>
      <c r="Z30" s="65" t="s">
        <v>4786</v>
      </c>
      <c r="AA30" s="65" t="s">
        <v>4788</v>
      </c>
      <c r="AB30" s="306" t="s">
        <v>4787</v>
      </c>
      <c r="AC30" s="65"/>
      <c r="AD30" s="65">
        <f t="shared" si="0"/>
        <v>30</v>
      </c>
      <c r="AE30" s="65"/>
      <c r="AF30" s="65"/>
      <c r="AG30" s="65"/>
      <c r="AH30" s="65"/>
    </row>
    <row r="31" spans="1:34" ht="87">
      <c r="A31" s="61">
        <v>9030</v>
      </c>
      <c r="B31" s="990" t="s">
        <v>174</v>
      </c>
      <c r="C31" s="990" t="s">
        <v>4665</v>
      </c>
      <c r="D31" s="308" t="s">
        <v>9019</v>
      </c>
      <c r="E31" s="990"/>
      <c r="F31" s="308" t="s">
        <v>9019</v>
      </c>
      <c r="G31" s="308" t="s">
        <v>7876</v>
      </c>
      <c r="H31" s="308" t="s">
        <v>9020</v>
      </c>
      <c r="I31" s="308" t="s">
        <v>8924</v>
      </c>
      <c r="J31" s="308" t="s">
        <v>9021</v>
      </c>
      <c r="K31" s="308" t="s">
        <v>9022</v>
      </c>
      <c r="L31" s="990" t="s">
        <v>188</v>
      </c>
      <c r="M31" s="990" t="s">
        <v>5</v>
      </c>
      <c r="N31" s="990">
        <v>27302</v>
      </c>
      <c r="O31" s="990" t="s">
        <v>9023</v>
      </c>
      <c r="P31" s="991">
        <v>36.078819452910501</v>
      </c>
      <c r="Q31" s="991">
        <v>-79.300612704177595</v>
      </c>
      <c r="R31" s="992">
        <v>200</v>
      </c>
      <c r="S31" s="308" t="s">
        <v>9019</v>
      </c>
      <c r="T31" s="993" t="s">
        <v>8924</v>
      </c>
      <c r="U31" s="308" t="s">
        <v>9022</v>
      </c>
      <c r="V31" s="990" t="s">
        <v>188</v>
      </c>
      <c r="W31" s="990" t="s">
        <v>5</v>
      </c>
      <c r="X31" s="990" t="s">
        <v>312</v>
      </c>
      <c r="Y31" s="994">
        <v>45702</v>
      </c>
      <c r="Z31" s="308" t="s">
        <v>9024</v>
      </c>
      <c r="AA31" s="308"/>
      <c r="AB31" s="308" t="s">
        <v>9025</v>
      </c>
      <c r="AC31" s="308"/>
      <c r="AD31" s="308">
        <f t="shared" si="0"/>
        <v>30</v>
      </c>
      <c r="AE31" s="65"/>
      <c r="AF31" s="65"/>
      <c r="AG31" s="65"/>
      <c r="AH31" s="65"/>
    </row>
    <row r="32" spans="1:34" ht="101.5">
      <c r="A32" s="61">
        <v>9031</v>
      </c>
      <c r="B32" s="47" t="s">
        <v>198</v>
      </c>
      <c r="C32" s="47" t="s">
        <v>4665</v>
      </c>
      <c r="D32" s="65" t="s">
        <v>8012</v>
      </c>
      <c r="E32" s="47" t="s">
        <v>176</v>
      </c>
      <c r="F32" s="1" t="s">
        <v>8252</v>
      </c>
      <c r="G32" s="65" t="s">
        <v>8253</v>
      </c>
      <c r="H32" s="65" t="s">
        <v>5177</v>
      </c>
      <c r="I32" s="65"/>
      <c r="J32" t="s">
        <v>8255</v>
      </c>
      <c r="K32" s="65" t="s">
        <v>8256</v>
      </c>
      <c r="L32" s="47" t="s">
        <v>312</v>
      </c>
      <c r="M32" s="47" t="s">
        <v>5</v>
      </c>
      <c r="N32" s="47">
        <v>57701</v>
      </c>
      <c r="O32" t="s">
        <v>8257</v>
      </c>
      <c r="P32" s="89">
        <v>44.073599817028601</v>
      </c>
      <c r="Q32" s="89">
        <v>-103.20484653275101</v>
      </c>
      <c r="R32" s="800">
        <v>20</v>
      </c>
      <c r="S32" s="65" t="s">
        <v>8012</v>
      </c>
      <c r="T32" t="s">
        <v>8258</v>
      </c>
      <c r="U32" s="65" t="s">
        <v>8256</v>
      </c>
      <c r="V32" s="47" t="s">
        <v>312</v>
      </c>
      <c r="W32" s="47" t="s">
        <v>5</v>
      </c>
      <c r="X32" s="47" t="s">
        <v>7932</v>
      </c>
      <c r="Y32" s="59">
        <v>45580</v>
      </c>
      <c r="Z32" s="65"/>
      <c r="AA32" s="1" t="s">
        <v>8254</v>
      </c>
      <c r="AB32" s="1" t="s">
        <v>8990</v>
      </c>
      <c r="AC32" s="65" t="s">
        <v>313</v>
      </c>
      <c r="AD32" s="65">
        <f t="shared" si="0"/>
        <v>32</v>
      </c>
      <c r="AE32" t="s">
        <v>8259</v>
      </c>
      <c r="AF32" t="s">
        <v>8260</v>
      </c>
      <c r="AG32" t="s">
        <v>8257</v>
      </c>
      <c r="AH32" s="65"/>
    </row>
    <row r="33" spans="1:34" ht="72.5">
      <c r="A33" s="61">
        <v>9032</v>
      </c>
      <c r="B33" s="47" t="s">
        <v>174</v>
      </c>
      <c r="C33" s="47" t="s">
        <v>4665</v>
      </c>
      <c r="D33" s="65" t="s">
        <v>4789</v>
      </c>
      <c r="E33" s="47" t="s">
        <v>164</v>
      </c>
      <c r="F33" s="65" t="s">
        <v>4789</v>
      </c>
      <c r="G33" s="65" t="s">
        <v>4709</v>
      </c>
      <c r="H33" s="65" t="s">
        <v>4790</v>
      </c>
      <c r="I33" s="65" t="s">
        <v>4157</v>
      </c>
      <c r="J33" s="65" t="s">
        <v>4791</v>
      </c>
      <c r="K33" s="65" t="s">
        <v>4792</v>
      </c>
      <c r="L33" s="47" t="s">
        <v>808</v>
      </c>
      <c r="M33" s="47" t="s">
        <v>5</v>
      </c>
      <c r="N33" s="47">
        <v>13902</v>
      </c>
      <c r="O33" s="47" t="s">
        <v>4160</v>
      </c>
      <c r="P33" s="89">
        <v>42.0895847383564</v>
      </c>
      <c r="Q33" s="89">
        <v>-75.9694089559069</v>
      </c>
      <c r="R33" s="103"/>
      <c r="S33" s="65" t="s">
        <v>4789</v>
      </c>
      <c r="T33" s="47" t="s">
        <v>4157</v>
      </c>
      <c r="U33" s="47" t="s">
        <v>4792</v>
      </c>
      <c r="V33" s="47" t="s">
        <v>808</v>
      </c>
      <c r="W33" s="47" t="s">
        <v>5</v>
      </c>
      <c r="X33" s="47" t="s">
        <v>172</v>
      </c>
      <c r="Y33" s="59">
        <v>44443</v>
      </c>
      <c r="Z33" s="65" t="s">
        <v>4793</v>
      </c>
      <c r="AA33" s="119" t="s">
        <v>4795</v>
      </c>
      <c r="AB33" s="307" t="s">
        <v>4794</v>
      </c>
      <c r="AC33" s="65"/>
      <c r="AD33" s="65">
        <f t="shared" si="0"/>
        <v>21</v>
      </c>
      <c r="AE33" s="65"/>
      <c r="AF33" s="65"/>
      <c r="AG33" s="65"/>
      <c r="AH33" s="65"/>
    </row>
    <row r="34" spans="1:34" ht="72.5">
      <c r="A34" s="61">
        <v>9033</v>
      </c>
      <c r="B34" s="47" t="s">
        <v>174</v>
      </c>
      <c r="C34" s="65" t="s">
        <v>4665</v>
      </c>
      <c r="D34" s="65" t="s">
        <v>4796</v>
      </c>
      <c r="E34" s="47" t="s">
        <v>176</v>
      </c>
      <c r="F34" s="65" t="s">
        <v>3927</v>
      </c>
      <c r="G34" s="65" t="s">
        <v>4671</v>
      </c>
      <c r="H34" s="65" t="s">
        <v>4797</v>
      </c>
      <c r="I34" s="65" t="s">
        <v>4798</v>
      </c>
      <c r="J34" s="65" t="s">
        <v>4799</v>
      </c>
      <c r="K34" s="65" t="s">
        <v>4800</v>
      </c>
      <c r="L34" s="47" t="s">
        <v>740</v>
      </c>
      <c r="M34" s="47" t="s">
        <v>5</v>
      </c>
      <c r="N34" s="47" t="s">
        <v>4801</v>
      </c>
      <c r="O34" s="47" t="s">
        <v>4802</v>
      </c>
      <c r="P34" s="89">
        <v>42.162292999999998</v>
      </c>
      <c r="Q34" s="89">
        <v>-71.159040192000006</v>
      </c>
      <c r="R34" s="103">
        <v>6</v>
      </c>
      <c r="S34" s="65" t="s">
        <v>4796</v>
      </c>
      <c r="T34" s="65" t="s">
        <v>4803</v>
      </c>
      <c r="U34" s="65" t="s">
        <v>4800</v>
      </c>
      <c r="V34" s="47" t="s">
        <v>740</v>
      </c>
      <c r="W34" s="47" t="s">
        <v>5</v>
      </c>
      <c r="X34" s="47" t="s">
        <v>172</v>
      </c>
      <c r="Y34" s="59">
        <v>45084</v>
      </c>
      <c r="Z34" s="65" t="s">
        <v>313</v>
      </c>
      <c r="AA34" s="119"/>
      <c r="AB34" s="306" t="s">
        <v>4804</v>
      </c>
      <c r="AC34" s="65"/>
      <c r="AD34" s="65">
        <f t="shared" ref="AD34:AD65" si="1">IF(LEN(TRIM(AB34))=0,0,LEN(TRIM(AB34))-LEN(SUBSTITUTE(AB34," ",""))+1)</f>
        <v>20</v>
      </c>
      <c r="AE34" s="65"/>
      <c r="AF34" s="65"/>
      <c r="AG34" s="65"/>
      <c r="AH34" s="65"/>
    </row>
    <row r="35" spans="1:34" ht="72.5">
      <c r="A35" s="61">
        <v>9034</v>
      </c>
      <c r="B35" s="47" t="s">
        <v>174</v>
      </c>
      <c r="C35" s="47" t="s">
        <v>4665</v>
      </c>
      <c r="D35" s="65" t="s">
        <v>4805</v>
      </c>
      <c r="E35" s="47" t="s">
        <v>164</v>
      </c>
      <c r="F35" s="65" t="s">
        <v>4806</v>
      </c>
      <c r="G35" s="65" t="s">
        <v>4671</v>
      </c>
      <c r="H35" s="65" t="s">
        <v>4807</v>
      </c>
      <c r="I35" s="65" t="s">
        <v>4808</v>
      </c>
      <c r="J35" s="65" t="s">
        <v>4809</v>
      </c>
      <c r="K35" s="65" t="s">
        <v>2796</v>
      </c>
      <c r="L35" s="47" t="s">
        <v>4810</v>
      </c>
      <c r="M35" s="47" t="s">
        <v>5</v>
      </c>
      <c r="N35" s="146" t="s">
        <v>4811</v>
      </c>
      <c r="O35" s="47" t="s">
        <v>4812</v>
      </c>
      <c r="P35" s="89">
        <v>39.662300246467801</v>
      </c>
      <c r="Q35" s="89">
        <v>-75.755474529558597</v>
      </c>
      <c r="R35" s="103"/>
      <c r="S35" s="65" t="s">
        <v>4813</v>
      </c>
      <c r="T35" t="s">
        <v>4808</v>
      </c>
      <c r="U35" s="65" t="s">
        <v>4814</v>
      </c>
      <c r="V35" s="47" t="s">
        <v>4810</v>
      </c>
      <c r="W35" s="47" t="s">
        <v>5</v>
      </c>
      <c r="X35" s="47" t="s">
        <v>172</v>
      </c>
      <c r="Y35" s="59">
        <v>44443</v>
      </c>
      <c r="Z35" s="65" t="s">
        <v>313</v>
      </c>
      <c r="AA35" s="65"/>
      <c r="AB35" s="307" t="s">
        <v>4815</v>
      </c>
      <c r="AC35" s="65"/>
      <c r="AD35" s="65">
        <f t="shared" si="1"/>
        <v>25</v>
      </c>
      <c r="AE35" s="65"/>
      <c r="AF35" s="65"/>
      <c r="AG35" s="65"/>
      <c r="AH35" s="65"/>
    </row>
    <row r="36" spans="1:34" ht="72.5">
      <c r="A36" s="61">
        <v>9035</v>
      </c>
      <c r="B36" s="47" t="s">
        <v>161</v>
      </c>
      <c r="C36" s="47" t="s">
        <v>4665</v>
      </c>
      <c r="D36" s="65" t="s">
        <v>9026</v>
      </c>
      <c r="F36" s="65" t="s">
        <v>9026</v>
      </c>
      <c r="G36" s="65" t="s">
        <v>7876</v>
      </c>
      <c r="H36" s="65" t="s">
        <v>9073</v>
      </c>
      <c r="I36" s="65" t="s">
        <v>9027</v>
      </c>
      <c r="J36" s="65" t="s">
        <v>9028</v>
      </c>
      <c r="K36" s="65" t="s">
        <v>9029</v>
      </c>
      <c r="L36" s="47" t="s">
        <v>170</v>
      </c>
      <c r="M36" s="47" t="s">
        <v>5</v>
      </c>
      <c r="N36" s="47">
        <v>91790</v>
      </c>
      <c r="O36" s="47" t="s">
        <v>9030</v>
      </c>
      <c r="P36" s="89">
        <v>34.090883960041801</v>
      </c>
      <c r="Q36" s="89">
        <v>-117.94562911961</v>
      </c>
      <c r="R36" s="175">
        <v>460</v>
      </c>
      <c r="S36" s="65" t="s">
        <v>9031</v>
      </c>
      <c r="T36" s="390" t="s">
        <v>9032</v>
      </c>
      <c r="U36" s="65" t="s">
        <v>9029</v>
      </c>
      <c r="V36" s="47" t="s">
        <v>170</v>
      </c>
      <c r="W36" s="47" t="s">
        <v>5</v>
      </c>
      <c r="X36" s="47" t="s">
        <v>312</v>
      </c>
      <c r="Y36" s="59">
        <v>45702</v>
      </c>
      <c r="Z36" s="65" t="s">
        <v>9024</v>
      </c>
      <c r="AA36" s="65"/>
      <c r="AB36" s="65" t="s">
        <v>9033</v>
      </c>
      <c r="AC36" s="65"/>
      <c r="AD36" s="65">
        <f t="shared" si="1"/>
        <v>23</v>
      </c>
      <c r="AE36" s="65"/>
      <c r="AF36" s="65"/>
      <c r="AG36" s="65"/>
      <c r="AH36" s="65"/>
    </row>
    <row r="37" spans="1:34" ht="85.75" customHeight="1">
      <c r="A37" s="61">
        <v>9036</v>
      </c>
      <c r="B37" s="47" t="s">
        <v>174</v>
      </c>
      <c r="C37" s="47" t="s">
        <v>4665</v>
      </c>
      <c r="D37" s="65" t="s">
        <v>4816</v>
      </c>
      <c r="E37" s="47" t="s">
        <v>176</v>
      </c>
      <c r="F37" s="65" t="s">
        <v>4817</v>
      </c>
      <c r="G37" s="65" t="s">
        <v>4709</v>
      </c>
      <c r="H37" s="65" t="s">
        <v>4818</v>
      </c>
      <c r="I37" s="18" t="s">
        <v>4819</v>
      </c>
      <c r="J37" s="65" t="s">
        <v>4820</v>
      </c>
      <c r="K37" s="65" t="s">
        <v>4817</v>
      </c>
      <c r="L37" s="47" t="s">
        <v>436</v>
      </c>
      <c r="M37" s="47" t="s">
        <v>5</v>
      </c>
      <c r="N37" s="184" t="s">
        <v>4821</v>
      </c>
      <c r="O37" s="47" t="s">
        <v>4822</v>
      </c>
      <c r="P37" s="89">
        <v>42.639885019948998</v>
      </c>
      <c r="Q37" s="89">
        <v>-83.1728654007279</v>
      </c>
      <c r="R37" s="103">
        <v>30</v>
      </c>
      <c r="S37" s="65" t="s">
        <v>4823</v>
      </c>
      <c r="T37" s="65" t="s">
        <v>4819</v>
      </c>
      <c r="U37" s="65" t="s">
        <v>1660</v>
      </c>
      <c r="V37" s="47" t="s">
        <v>1661</v>
      </c>
      <c r="W37" s="139" t="s">
        <v>1091</v>
      </c>
      <c r="X37" s="47" t="s">
        <v>172</v>
      </c>
      <c r="Y37" s="59">
        <v>44443</v>
      </c>
      <c r="Z37" s="65" t="s">
        <v>4824</v>
      </c>
      <c r="AA37" s="65" t="s">
        <v>4825</v>
      </c>
      <c r="AB37" s="1" t="s">
        <v>1662</v>
      </c>
      <c r="AC37" s="65"/>
      <c r="AD37" s="65">
        <f t="shared" si="1"/>
        <v>22</v>
      </c>
      <c r="AE37" s="65"/>
      <c r="AF37" s="65"/>
      <c r="AG37" s="65"/>
      <c r="AH37" s="65"/>
    </row>
    <row r="38" spans="1:34" ht="58">
      <c r="A38" s="61">
        <v>9037</v>
      </c>
      <c r="B38" s="47" t="s">
        <v>174</v>
      </c>
      <c r="C38" s="47" t="s">
        <v>4665</v>
      </c>
      <c r="D38" s="65" t="s">
        <v>4184</v>
      </c>
      <c r="E38" s="47" t="s">
        <v>164</v>
      </c>
      <c r="F38" s="65" t="s">
        <v>4184</v>
      </c>
      <c r="G38" s="65" t="s">
        <v>4671</v>
      </c>
      <c r="H38" s="65" t="s">
        <v>4826</v>
      </c>
      <c r="I38" s="65" t="s">
        <v>4186</v>
      </c>
      <c r="J38" s="65" t="s">
        <v>4187</v>
      </c>
      <c r="K38" s="65" t="s">
        <v>4188</v>
      </c>
      <c r="L38" s="47" t="s">
        <v>308</v>
      </c>
      <c r="M38" s="47" t="s">
        <v>5</v>
      </c>
      <c r="N38" s="47">
        <v>37404</v>
      </c>
      <c r="O38" s="47" t="s">
        <v>4189</v>
      </c>
      <c r="P38" s="89">
        <v>35.039288782713001</v>
      </c>
      <c r="Q38" s="89">
        <v>-85.286898760536005</v>
      </c>
      <c r="R38" s="103">
        <v>8</v>
      </c>
      <c r="S38" s="65" t="s">
        <v>4184</v>
      </c>
      <c r="T38" s="65" t="s">
        <v>4186</v>
      </c>
      <c r="U38" s="65" t="s">
        <v>4188</v>
      </c>
      <c r="V38" s="47" t="s">
        <v>308</v>
      </c>
      <c r="W38" s="47" t="s">
        <v>5</v>
      </c>
      <c r="X38" s="47" t="s">
        <v>172</v>
      </c>
      <c r="Y38" s="59">
        <v>44773</v>
      </c>
      <c r="Z38" s="65" t="s">
        <v>4827</v>
      </c>
      <c r="AA38" s="65"/>
      <c r="AB38" s="304" t="s">
        <v>4191</v>
      </c>
      <c r="AC38" s="65"/>
      <c r="AD38" s="65">
        <f t="shared" si="1"/>
        <v>14</v>
      </c>
      <c r="AE38" s="65"/>
      <c r="AF38" s="65"/>
      <c r="AG38" s="65"/>
      <c r="AH38" s="65"/>
    </row>
    <row r="39" spans="1:34" ht="141" customHeight="1">
      <c r="A39" s="61">
        <v>9038</v>
      </c>
      <c r="B39" s="1016" t="s">
        <v>174</v>
      </c>
      <c r="C39" s="1016" t="s">
        <v>4665</v>
      </c>
      <c r="D39" s="1058" t="s">
        <v>10590</v>
      </c>
      <c r="E39" s="1016" t="s">
        <v>164</v>
      </c>
      <c r="F39" s="1026" t="s">
        <v>10591</v>
      </c>
      <c r="G39" s="1017" t="s">
        <v>10593</v>
      </c>
      <c r="H39" s="1026" t="s">
        <v>10592</v>
      </c>
      <c r="I39" s="1017" t="s">
        <v>10594</v>
      </c>
      <c r="J39" s="1026" t="s">
        <v>10595</v>
      </c>
      <c r="K39" s="1017" t="s">
        <v>10596</v>
      </c>
      <c r="L39" s="1016" t="s">
        <v>916</v>
      </c>
      <c r="M39" s="1016" t="s">
        <v>5</v>
      </c>
      <c r="N39" s="1178">
        <v>45342</v>
      </c>
      <c r="O39" s="1016" t="s">
        <v>10597</v>
      </c>
      <c r="P39" s="1058">
        <v>39.595999999999997</v>
      </c>
      <c r="Q39" s="1060">
        <v>-84.232500000000002</v>
      </c>
      <c r="R39" s="1146">
        <v>100</v>
      </c>
      <c r="S39" s="1058" t="s">
        <v>10590</v>
      </c>
      <c r="T39" s="1057" t="s">
        <v>10598</v>
      </c>
      <c r="U39" s="1058" t="s">
        <v>10596</v>
      </c>
      <c r="V39" s="1016" t="s">
        <v>916</v>
      </c>
      <c r="W39" s="1178" t="s">
        <v>5</v>
      </c>
      <c r="X39" s="1016" t="s">
        <v>7932</v>
      </c>
      <c r="Y39" s="1025">
        <v>46057</v>
      </c>
      <c r="Z39" s="1017" t="s">
        <v>10599</v>
      </c>
      <c r="AA39" s="1026" t="s">
        <v>10601</v>
      </c>
      <c r="AB39" s="1026" t="s">
        <v>10600</v>
      </c>
      <c r="AC39" s="1017"/>
      <c r="AD39" s="1017">
        <f t="shared" si="1"/>
        <v>32</v>
      </c>
      <c r="AE39" s="65"/>
      <c r="AF39" s="65"/>
      <c r="AG39" s="65"/>
      <c r="AH39" s="65"/>
    </row>
    <row r="40" spans="1:34" ht="87">
      <c r="A40" s="61">
        <v>9039</v>
      </c>
      <c r="B40" s="47" t="s">
        <v>174</v>
      </c>
      <c r="C40" s="47" t="s">
        <v>4665</v>
      </c>
      <c r="D40" s="65" t="s">
        <v>4828</v>
      </c>
      <c r="E40" s="47" t="s">
        <v>176</v>
      </c>
      <c r="F40" s="65" t="s">
        <v>4829</v>
      </c>
      <c r="G40" s="65" t="s">
        <v>7</v>
      </c>
      <c r="H40" s="65" t="s">
        <v>4830</v>
      </c>
      <c r="I40" s="65" t="s">
        <v>4831</v>
      </c>
      <c r="J40" s="65" t="s">
        <v>4832</v>
      </c>
      <c r="K40" s="65" t="s">
        <v>1403</v>
      </c>
      <c r="L40" s="47" t="s">
        <v>436</v>
      </c>
      <c r="M40" s="47" t="s">
        <v>5</v>
      </c>
      <c r="N40" s="47">
        <v>48108</v>
      </c>
      <c r="O40" s="47" t="s">
        <v>4833</v>
      </c>
      <c r="P40" s="89">
        <v>42.232587142438099</v>
      </c>
      <c r="Q40" s="89">
        <v>-83.731221929580201</v>
      </c>
      <c r="R40" s="103"/>
      <c r="S40" s="65" t="s">
        <v>2533</v>
      </c>
      <c r="T40" s="65" t="s">
        <v>2530</v>
      </c>
      <c r="U40" s="65" t="s">
        <v>2534</v>
      </c>
      <c r="V40" s="47" t="s">
        <v>2535</v>
      </c>
      <c r="W40" s="47" t="s">
        <v>907</v>
      </c>
      <c r="X40" s="47"/>
      <c r="Y40" s="59"/>
      <c r="Z40" s="65" t="s">
        <v>4834</v>
      </c>
      <c r="AA40" s="65"/>
      <c r="AB40" s="306" t="s">
        <v>4835</v>
      </c>
      <c r="AC40" s="65"/>
      <c r="AD40" s="65">
        <f t="shared" si="1"/>
        <v>27</v>
      </c>
      <c r="AE40" s="65"/>
      <c r="AF40" s="65"/>
      <c r="AG40" s="65"/>
      <c r="AH40" s="65"/>
    </row>
    <row r="41" spans="1:34" ht="87">
      <c r="A41" s="61">
        <v>9040</v>
      </c>
      <c r="B41" s="47" t="s">
        <v>174</v>
      </c>
      <c r="C41" s="47" t="s">
        <v>4665</v>
      </c>
      <c r="D41" s="65" t="s">
        <v>4828</v>
      </c>
      <c r="E41" s="47" t="s">
        <v>176</v>
      </c>
      <c r="F41" s="65" t="s">
        <v>4836</v>
      </c>
      <c r="G41" s="65" t="s">
        <v>7</v>
      </c>
      <c r="H41" s="65" t="s">
        <v>4830</v>
      </c>
      <c r="I41" s="65" t="s">
        <v>4831</v>
      </c>
      <c r="J41" s="65" t="s">
        <v>4837</v>
      </c>
      <c r="K41" s="65" t="s">
        <v>4838</v>
      </c>
      <c r="L41" s="47" t="s">
        <v>170</v>
      </c>
      <c r="M41" s="47" t="s">
        <v>5</v>
      </c>
      <c r="N41" s="47">
        <v>90810</v>
      </c>
      <c r="P41" s="89">
        <v>33.834418695178698</v>
      </c>
      <c r="Q41" s="89">
        <v>-118.212247385711</v>
      </c>
      <c r="R41" s="103"/>
      <c r="S41" s="65" t="s">
        <v>2533</v>
      </c>
      <c r="T41" s="65" t="s">
        <v>2530</v>
      </c>
      <c r="U41" s="65" t="s">
        <v>2534</v>
      </c>
      <c r="V41" s="47" t="s">
        <v>2535</v>
      </c>
      <c r="W41" s="47" t="s">
        <v>907</v>
      </c>
      <c r="X41" s="47"/>
      <c r="Y41" s="59"/>
      <c r="Z41" s="65" t="s">
        <v>4834</v>
      </c>
      <c r="AA41" s="65"/>
      <c r="AB41" s="307" t="s">
        <v>4839</v>
      </c>
      <c r="AC41" s="65"/>
      <c r="AD41" s="65">
        <f t="shared" si="1"/>
        <v>27</v>
      </c>
      <c r="AE41" s="65"/>
      <c r="AF41" s="65"/>
      <c r="AG41" s="65"/>
      <c r="AH41" s="65"/>
    </row>
    <row r="42" spans="1:34" ht="87">
      <c r="A42" s="61">
        <v>9041</v>
      </c>
      <c r="B42" s="47" t="s">
        <v>174</v>
      </c>
      <c r="C42" s="47" t="s">
        <v>4665</v>
      </c>
      <c r="D42" s="65" t="s">
        <v>4828</v>
      </c>
      <c r="E42" s="47" t="s">
        <v>176</v>
      </c>
      <c r="F42" s="65" t="s">
        <v>4840</v>
      </c>
      <c r="G42" s="65" t="s">
        <v>7</v>
      </c>
      <c r="H42" s="65" t="s">
        <v>4841</v>
      </c>
      <c r="I42" s="65" t="s">
        <v>4831</v>
      </c>
      <c r="J42" s="65" t="s">
        <v>4842</v>
      </c>
      <c r="K42" s="65" t="s">
        <v>4843</v>
      </c>
      <c r="L42" s="47" t="s">
        <v>436</v>
      </c>
      <c r="M42" s="47" t="s">
        <v>5</v>
      </c>
      <c r="N42" s="47">
        <v>48239</v>
      </c>
      <c r="P42" s="89">
        <v>42.375342815694097</v>
      </c>
      <c r="Q42" s="89">
        <v>-83.273469016081904</v>
      </c>
      <c r="R42" s="103"/>
      <c r="S42" s="65" t="s">
        <v>2533</v>
      </c>
      <c r="T42" s="65" t="s">
        <v>2530</v>
      </c>
      <c r="U42" s="65" t="s">
        <v>2534</v>
      </c>
      <c r="V42" s="47" t="s">
        <v>2535</v>
      </c>
      <c r="W42" s="47" t="s">
        <v>907</v>
      </c>
      <c r="X42" s="47"/>
      <c r="Y42" s="59"/>
      <c r="Z42" s="65" t="s">
        <v>4834</v>
      </c>
      <c r="AA42" s="65"/>
      <c r="AB42" s="306" t="s">
        <v>4839</v>
      </c>
      <c r="AC42" s="65"/>
      <c r="AD42" s="65">
        <f t="shared" si="1"/>
        <v>27</v>
      </c>
      <c r="AE42" s="65"/>
      <c r="AF42" s="65"/>
      <c r="AG42" s="65"/>
      <c r="AH42" s="65"/>
    </row>
    <row r="43" spans="1:34" ht="72.5">
      <c r="A43" s="61">
        <v>9042</v>
      </c>
      <c r="B43" s="47" t="s">
        <v>174</v>
      </c>
      <c r="C43" s="47" t="s">
        <v>4665</v>
      </c>
      <c r="D43" s="65" t="s">
        <v>3433</v>
      </c>
      <c r="E43" s="47" t="s">
        <v>164</v>
      </c>
      <c r="F43" s="65" t="s">
        <v>3434</v>
      </c>
      <c r="G43" s="65" t="s">
        <v>4608</v>
      </c>
      <c r="H43" s="65" t="s">
        <v>4844</v>
      </c>
      <c r="I43" s="65" t="s">
        <v>3436</v>
      </c>
      <c r="J43" s="65" t="s">
        <v>3437</v>
      </c>
      <c r="K43" s="65" t="s">
        <v>3438</v>
      </c>
      <c r="L43" s="47" t="s">
        <v>3439</v>
      </c>
      <c r="M43" s="47" t="s">
        <v>5</v>
      </c>
      <c r="N43" s="47">
        <v>13069</v>
      </c>
      <c r="O43" s="47" t="s">
        <v>3440</v>
      </c>
      <c r="P43" s="89">
        <v>43.327447677849598</v>
      </c>
      <c r="Q43" s="89">
        <v>-76.418482088319607</v>
      </c>
      <c r="R43" s="180">
        <v>100</v>
      </c>
      <c r="S43" s="65" t="s">
        <v>3433</v>
      </c>
      <c r="T43" s="65" t="s">
        <v>3436</v>
      </c>
      <c r="U43" s="65" t="s">
        <v>3441</v>
      </c>
      <c r="V43" s="47" t="s">
        <v>2352</v>
      </c>
      <c r="W43" s="47" t="s">
        <v>5</v>
      </c>
      <c r="X43" s="47" t="s">
        <v>172</v>
      </c>
      <c r="Y43" s="59">
        <v>44930</v>
      </c>
      <c r="Z43" s="65" t="s">
        <v>313</v>
      </c>
      <c r="AA43" s="59"/>
      <c r="AB43" s="307" t="s">
        <v>4845</v>
      </c>
      <c r="AC43" s="95" t="s">
        <v>313</v>
      </c>
      <c r="AD43" s="65">
        <f t="shared" si="1"/>
        <v>23</v>
      </c>
      <c r="AE43" s="65" t="s">
        <v>3443</v>
      </c>
      <c r="AF43" s="229" t="s">
        <v>3445</v>
      </c>
      <c r="AG43" s="65" t="s">
        <v>3444</v>
      </c>
      <c r="AH43" s="65"/>
    </row>
    <row r="44" spans="1:34" ht="101.5">
      <c r="A44" s="61">
        <v>9043</v>
      </c>
      <c r="B44" s="1016" t="s">
        <v>174</v>
      </c>
      <c r="C44" s="1016" t="s">
        <v>4665</v>
      </c>
      <c r="D44" s="1058" t="s">
        <v>10602</v>
      </c>
      <c r="E44" s="1016" t="s">
        <v>164</v>
      </c>
      <c r="F44" s="1026" t="s">
        <v>10603</v>
      </c>
      <c r="G44" s="1017" t="s">
        <v>4709</v>
      </c>
      <c r="H44" s="1017" t="s">
        <v>5286</v>
      </c>
      <c r="I44" s="1138" t="s">
        <v>10609</v>
      </c>
      <c r="J44" s="1026" t="s">
        <v>10604</v>
      </c>
      <c r="K44" s="1017" t="s">
        <v>2274</v>
      </c>
      <c r="L44" s="1016" t="s">
        <v>227</v>
      </c>
      <c r="M44" s="1016" t="s">
        <v>6</v>
      </c>
      <c r="N44" s="1178" t="s">
        <v>10605</v>
      </c>
      <c r="O44" s="1016" t="s">
        <v>10606</v>
      </c>
      <c r="P44" s="1058">
        <v>49.186500000000002</v>
      </c>
      <c r="Q44" s="1058">
        <v>-123.05800000000001</v>
      </c>
      <c r="R44" s="1146"/>
      <c r="S44" s="1058" t="s">
        <v>10602</v>
      </c>
      <c r="T44" s="1078" t="s">
        <v>10607</v>
      </c>
      <c r="U44" s="1017" t="s">
        <v>2274</v>
      </c>
      <c r="V44" s="1016" t="s">
        <v>227</v>
      </c>
      <c r="W44" s="1178" t="s">
        <v>6</v>
      </c>
      <c r="X44" s="1016" t="s">
        <v>7932</v>
      </c>
      <c r="Y44" s="1025">
        <v>46057</v>
      </c>
      <c r="Z44" s="1017" t="s">
        <v>10608</v>
      </c>
      <c r="AA44" s="1026" t="s">
        <v>10611</v>
      </c>
      <c r="AB44" s="1026" t="s">
        <v>10610</v>
      </c>
      <c r="AC44" s="1017"/>
      <c r="AD44" s="1017">
        <f t="shared" si="1"/>
        <v>18</v>
      </c>
      <c r="AE44" s="65"/>
      <c r="AF44" s="65"/>
      <c r="AG44" s="65"/>
      <c r="AH44" s="65"/>
    </row>
    <row r="45" spans="1:34" ht="101.5">
      <c r="A45" s="61">
        <v>9044</v>
      </c>
      <c r="B45" s="47" t="s">
        <v>174</v>
      </c>
      <c r="C45" s="47" t="s">
        <v>4665</v>
      </c>
      <c r="D45" s="65" t="s">
        <v>4846</v>
      </c>
      <c r="E45" s="47" t="s">
        <v>176</v>
      </c>
      <c r="F45" s="65" t="s">
        <v>4847</v>
      </c>
      <c r="G45" s="65" t="s">
        <v>4709</v>
      </c>
      <c r="H45" s="65" t="s">
        <v>4848</v>
      </c>
      <c r="I45" s="65" t="s">
        <v>4849</v>
      </c>
      <c r="J45" s="65" t="s">
        <v>4850</v>
      </c>
      <c r="K45" s="65" t="s">
        <v>2084</v>
      </c>
      <c r="L45" s="47" t="s">
        <v>808</v>
      </c>
      <c r="M45" s="47" t="s">
        <v>5</v>
      </c>
      <c r="N45" s="47">
        <v>14615</v>
      </c>
      <c r="O45" s="47" t="s">
        <v>4851</v>
      </c>
      <c r="P45" s="89">
        <v>43.197308376768802</v>
      </c>
      <c r="Q45" s="89">
        <v>-77.661275715137407</v>
      </c>
      <c r="R45" s="18"/>
      <c r="S45" s="65" t="s">
        <v>4846</v>
      </c>
      <c r="T45" s="65" t="s">
        <v>4849</v>
      </c>
      <c r="U45" s="65" t="s">
        <v>4852</v>
      </c>
      <c r="V45" s="47" t="s">
        <v>4852</v>
      </c>
      <c r="W45" s="47" t="s">
        <v>4853</v>
      </c>
      <c r="X45" s="47" t="s">
        <v>172</v>
      </c>
      <c r="Y45" s="59">
        <v>44888</v>
      </c>
      <c r="Z45" s="65" t="s">
        <v>4854</v>
      </c>
      <c r="AA45" s="65" t="s">
        <v>4856</v>
      </c>
      <c r="AB45" s="306" t="s">
        <v>4855</v>
      </c>
      <c r="AC45" s="65"/>
      <c r="AD45" s="65">
        <f t="shared" si="1"/>
        <v>28</v>
      </c>
      <c r="AE45" s="65"/>
      <c r="AF45" s="65"/>
      <c r="AG45" s="65"/>
      <c r="AH45" s="65"/>
    </row>
    <row r="46" spans="1:34" ht="87">
      <c r="A46" s="61">
        <v>9045</v>
      </c>
      <c r="B46" s="47" t="s">
        <v>174</v>
      </c>
      <c r="C46" s="47" t="s">
        <v>4665</v>
      </c>
      <c r="D46" s="65" t="s">
        <v>4857</v>
      </c>
      <c r="E46" s="47" t="s">
        <v>176</v>
      </c>
      <c r="F46" s="65" t="s">
        <v>4858</v>
      </c>
      <c r="G46" s="65" t="s">
        <v>4671</v>
      </c>
      <c r="H46" s="65" t="s">
        <v>4859</v>
      </c>
      <c r="I46" s="302" t="s">
        <v>4860</v>
      </c>
      <c r="J46" s="65" t="s">
        <v>4861</v>
      </c>
      <c r="K46" s="65" t="s">
        <v>4862</v>
      </c>
      <c r="L46" s="47" t="s">
        <v>436</v>
      </c>
      <c r="M46" s="47" t="s">
        <v>5</v>
      </c>
      <c r="N46" s="47">
        <v>48674</v>
      </c>
      <c r="O46" s="47" t="s">
        <v>4863</v>
      </c>
      <c r="P46" s="89">
        <v>43.615243089930097</v>
      </c>
      <c r="Q46" s="89">
        <v>-84.200162003648103</v>
      </c>
      <c r="R46" s="181"/>
      <c r="S46" s="65" t="s">
        <v>4857</v>
      </c>
      <c r="T46" s="302" t="s">
        <v>4860</v>
      </c>
      <c r="U46" s="65" t="s">
        <v>2217</v>
      </c>
      <c r="V46" s="47" t="s">
        <v>436</v>
      </c>
      <c r="W46" s="47" t="s">
        <v>5</v>
      </c>
      <c r="X46" s="47" t="s">
        <v>4864</v>
      </c>
      <c r="Y46" s="59">
        <v>45336</v>
      </c>
      <c r="Z46" s="65" t="s">
        <v>313</v>
      </c>
      <c r="AA46" s="65"/>
      <c r="AB46" s="65" t="s">
        <v>4865</v>
      </c>
      <c r="AC46" s="65"/>
      <c r="AD46" s="65">
        <f t="shared" si="1"/>
        <v>30</v>
      </c>
      <c r="AE46" s="65" t="s">
        <v>4866</v>
      </c>
      <c r="AF46" s="65" t="s">
        <v>4867</v>
      </c>
      <c r="AG46" s="65" t="s">
        <v>4868</v>
      </c>
      <c r="AH46" s="65"/>
    </row>
    <row r="47" spans="1:34" ht="58">
      <c r="A47" s="61">
        <v>9046</v>
      </c>
      <c r="B47" s="47" t="s">
        <v>161</v>
      </c>
      <c r="C47" s="47" t="s">
        <v>4665</v>
      </c>
      <c r="D47" s="65" t="s">
        <v>8428</v>
      </c>
      <c r="E47" s="47" t="s">
        <v>164</v>
      </c>
      <c r="F47" s="65" t="s">
        <v>8428</v>
      </c>
      <c r="G47" s="65" t="s">
        <v>7876</v>
      </c>
      <c r="H47" s="65" t="s">
        <v>8435</v>
      </c>
      <c r="I47" s="65" t="s">
        <v>8430</v>
      </c>
      <c r="J47" s="65" t="s">
        <v>8442</v>
      </c>
      <c r="K47" s="65" t="s">
        <v>217</v>
      </c>
      <c r="L47" s="47" t="s">
        <v>214</v>
      </c>
      <c r="M47" s="47" t="s">
        <v>6</v>
      </c>
      <c r="N47" s="139" t="s">
        <v>8441</v>
      </c>
      <c r="P47" s="89">
        <v>43.646466667750701</v>
      </c>
      <c r="Q47" s="89">
        <v>-79.3842403039407</v>
      </c>
      <c r="R47" s="181"/>
      <c r="S47" s="65" t="s">
        <v>8428</v>
      </c>
      <c r="T47" s="65" t="s">
        <v>8430</v>
      </c>
      <c r="U47" s="65" t="s">
        <v>217</v>
      </c>
      <c r="V47" s="47" t="s">
        <v>214</v>
      </c>
      <c r="W47" s="139" t="s">
        <v>6</v>
      </c>
      <c r="X47" s="47" t="s">
        <v>7932</v>
      </c>
      <c r="Y47" s="59">
        <v>45649</v>
      </c>
      <c r="Z47" s="65" t="s">
        <v>8440</v>
      </c>
      <c r="AA47" s="119"/>
      <c r="AB47" s="65" t="s">
        <v>8439</v>
      </c>
      <c r="AC47" s="65"/>
      <c r="AD47" s="65">
        <f t="shared" si="1"/>
        <v>20</v>
      </c>
      <c r="AE47" t="s">
        <v>8436</v>
      </c>
      <c r="AF47" s="396" t="s">
        <v>8437</v>
      </c>
      <c r="AG47" s="65" t="s">
        <v>8438</v>
      </c>
      <c r="AH47" s="65"/>
    </row>
    <row r="48" spans="1:34" ht="87">
      <c r="A48" s="61">
        <v>9047</v>
      </c>
      <c r="B48" s="47" t="s">
        <v>174</v>
      </c>
      <c r="C48" s="47" t="s">
        <v>4665</v>
      </c>
      <c r="D48" s="65" t="s">
        <v>3507</v>
      </c>
      <c r="E48" s="47" t="s">
        <v>176</v>
      </c>
      <c r="F48" s="65" t="s">
        <v>4869</v>
      </c>
      <c r="G48" s="65" t="s">
        <v>4709</v>
      </c>
      <c r="H48" s="65" t="s">
        <v>4870</v>
      </c>
      <c r="I48" s="65" t="s">
        <v>1668</v>
      </c>
      <c r="J48" s="65" t="s">
        <v>4871</v>
      </c>
      <c r="K48" s="65" t="s">
        <v>4872</v>
      </c>
      <c r="L48" s="47" t="s">
        <v>4389</v>
      </c>
      <c r="M48" s="47" t="s">
        <v>5</v>
      </c>
      <c r="N48" s="139" t="s">
        <v>4873</v>
      </c>
      <c r="O48" s="47" t="s">
        <v>4874</v>
      </c>
      <c r="P48" s="89">
        <v>41.642313134251197</v>
      </c>
      <c r="Q48" s="89">
        <v>-71.493872488801102</v>
      </c>
      <c r="R48" s="103"/>
      <c r="S48" s="65" t="s">
        <v>3508</v>
      </c>
      <c r="T48" s="65" t="s">
        <v>1668</v>
      </c>
      <c r="U48" s="65" t="s">
        <v>491</v>
      </c>
      <c r="V48" s="47" t="s">
        <v>487</v>
      </c>
      <c r="W48" s="47" t="s">
        <v>5</v>
      </c>
      <c r="X48" s="47" t="s">
        <v>172</v>
      </c>
      <c r="Y48" s="59">
        <v>44415</v>
      </c>
      <c r="Z48" s="65" t="s">
        <v>1673</v>
      </c>
      <c r="AA48" s="65" t="s">
        <v>4875</v>
      </c>
      <c r="AB48" s="306" t="s">
        <v>1674</v>
      </c>
      <c r="AC48" s="65"/>
      <c r="AD48" s="65">
        <f t="shared" si="1"/>
        <v>23</v>
      </c>
      <c r="AE48" s="65"/>
      <c r="AF48" s="65"/>
      <c r="AG48" s="65"/>
      <c r="AH48" s="65"/>
    </row>
    <row r="49" spans="1:34" ht="87">
      <c r="A49" s="61">
        <v>9048</v>
      </c>
      <c r="B49" s="47" t="s">
        <v>174</v>
      </c>
      <c r="C49" s="47" t="s">
        <v>4665</v>
      </c>
      <c r="D49" s="65" t="s">
        <v>3507</v>
      </c>
      <c r="E49" s="47" t="s">
        <v>176</v>
      </c>
      <c r="F49" s="65" t="s">
        <v>4682</v>
      </c>
      <c r="G49" s="65" t="s">
        <v>4709</v>
      </c>
      <c r="H49" s="65" t="s">
        <v>4876</v>
      </c>
      <c r="I49" s="65" t="s">
        <v>1668</v>
      </c>
      <c r="J49" s="65" t="s">
        <v>4877</v>
      </c>
      <c r="K49" s="65" t="s">
        <v>1670</v>
      </c>
      <c r="L49" s="47" t="s">
        <v>487</v>
      </c>
      <c r="M49" s="47" t="s">
        <v>5</v>
      </c>
      <c r="N49" s="47">
        <v>64801</v>
      </c>
      <c r="O49" s="47" t="s">
        <v>1678</v>
      </c>
      <c r="P49" s="89">
        <v>37.094725920602201</v>
      </c>
      <c r="Q49" s="89">
        <v>-94.528379527252596</v>
      </c>
      <c r="R49" s="103"/>
      <c r="S49" s="65" t="s">
        <v>3508</v>
      </c>
      <c r="T49" s="65" t="s">
        <v>1668</v>
      </c>
      <c r="U49" s="65" t="s">
        <v>491</v>
      </c>
      <c r="V49" s="47" t="s">
        <v>487</v>
      </c>
      <c r="W49" s="47" t="s">
        <v>5</v>
      </c>
      <c r="X49" s="47" t="s">
        <v>172</v>
      </c>
      <c r="Y49" s="59">
        <v>44415</v>
      </c>
      <c r="Z49" s="65" t="s">
        <v>1673</v>
      </c>
      <c r="AA49" s="65" t="s">
        <v>4875</v>
      </c>
      <c r="AB49" s="307" t="s">
        <v>1674</v>
      </c>
      <c r="AC49" s="65"/>
      <c r="AD49" s="65">
        <f t="shared" si="1"/>
        <v>23</v>
      </c>
      <c r="AE49" s="65"/>
      <c r="AF49" s="65"/>
      <c r="AG49" s="65"/>
      <c r="AH49" s="65"/>
    </row>
    <row r="50" spans="1:34" ht="72.5">
      <c r="A50" s="61">
        <v>9049</v>
      </c>
      <c r="B50" s="1016" t="s">
        <v>174</v>
      </c>
      <c r="C50" s="1016" t="s">
        <v>4665</v>
      </c>
      <c r="D50" s="1017" t="s">
        <v>4878</v>
      </c>
      <c r="E50" s="1016" t="s">
        <v>176</v>
      </c>
      <c r="F50" s="1017" t="s">
        <v>9499</v>
      </c>
      <c r="G50" s="1017" t="s">
        <v>4671</v>
      </c>
      <c r="H50" s="1017" t="s">
        <v>9500</v>
      </c>
      <c r="I50" s="1017" t="s">
        <v>4880</v>
      </c>
      <c r="J50" s="1017" t="s">
        <v>4881</v>
      </c>
      <c r="K50" s="1017" t="s">
        <v>820</v>
      </c>
      <c r="L50" s="1016" t="s">
        <v>170</v>
      </c>
      <c r="M50" s="1016" t="s">
        <v>5</v>
      </c>
      <c r="N50" s="1016">
        <v>94538</v>
      </c>
      <c r="O50" s="1016" t="s">
        <v>9501</v>
      </c>
      <c r="P50" s="1060">
        <v>37.479378018689403</v>
      </c>
      <c r="Q50" s="1060">
        <v>-121.94484534474201</v>
      </c>
      <c r="R50" s="1146">
        <v>20</v>
      </c>
      <c r="S50" s="1017" t="s">
        <v>4878</v>
      </c>
      <c r="T50" s="1017" t="s">
        <v>4880</v>
      </c>
      <c r="U50" s="1017" t="s">
        <v>820</v>
      </c>
      <c r="V50" s="1016" t="s">
        <v>170</v>
      </c>
      <c r="W50" s="1016" t="s">
        <v>5</v>
      </c>
      <c r="X50" s="1016" t="s">
        <v>8379</v>
      </c>
      <c r="Y50" s="1025" t="s">
        <v>9502</v>
      </c>
      <c r="Z50" s="1017" t="s">
        <v>4882</v>
      </c>
      <c r="AA50" s="1017" t="s">
        <v>4883</v>
      </c>
      <c r="AB50" s="1026" t="s">
        <v>10338</v>
      </c>
      <c r="AC50" s="1017"/>
      <c r="AD50" s="1017">
        <f t="shared" si="1"/>
        <v>26</v>
      </c>
      <c r="AE50" s="1058" t="s">
        <v>9503</v>
      </c>
      <c r="AF50" s="1058" t="s">
        <v>9504</v>
      </c>
      <c r="AG50" s="1017" t="s">
        <v>9501</v>
      </c>
      <c r="AH50" s="65"/>
    </row>
    <row r="51" spans="1:34" ht="87">
      <c r="A51" s="61">
        <v>9050</v>
      </c>
      <c r="B51" s="47" t="s">
        <v>174</v>
      </c>
      <c r="C51" s="47" t="s">
        <v>4665</v>
      </c>
      <c r="D51" s="65" t="s">
        <v>4884</v>
      </c>
      <c r="E51" s="47" t="s">
        <v>176</v>
      </c>
      <c r="F51" s="65" t="s">
        <v>4885</v>
      </c>
      <c r="G51" s="65" t="s">
        <v>7</v>
      </c>
      <c r="H51" s="65" t="s">
        <v>4886</v>
      </c>
      <c r="I51" s="65" t="s">
        <v>4887</v>
      </c>
      <c r="J51" s="65" t="s">
        <v>4888</v>
      </c>
      <c r="K51" s="65" t="s">
        <v>4889</v>
      </c>
      <c r="L51" s="47" t="s">
        <v>170</v>
      </c>
      <c r="M51" s="47" t="s">
        <v>5</v>
      </c>
      <c r="N51" s="47">
        <v>94304</v>
      </c>
      <c r="O51" s="47" t="s">
        <v>4890</v>
      </c>
      <c r="P51" s="89">
        <v>37.397138042901197</v>
      </c>
      <c r="Q51" s="89">
        <v>-122.145676969036</v>
      </c>
      <c r="R51" s="103"/>
      <c r="S51" s="65" t="s">
        <v>4885</v>
      </c>
      <c r="T51" s="65" t="s">
        <v>4887</v>
      </c>
      <c r="U51" s="65" t="s">
        <v>4891</v>
      </c>
      <c r="V51" s="47" t="s">
        <v>170</v>
      </c>
      <c r="W51" s="47" t="s">
        <v>5</v>
      </c>
      <c r="X51" s="47" t="s">
        <v>172</v>
      </c>
      <c r="Y51" s="59">
        <v>44443</v>
      </c>
      <c r="Z51" s="65" t="s">
        <v>4892</v>
      </c>
      <c r="AA51" s="65" t="s">
        <v>4894</v>
      </c>
      <c r="AB51" s="1" t="s">
        <v>4893</v>
      </c>
      <c r="AC51" s="65"/>
      <c r="AD51" s="65">
        <f t="shared" si="1"/>
        <v>30</v>
      </c>
      <c r="AE51" s="65"/>
      <c r="AF51" s="65"/>
      <c r="AG51" s="65"/>
      <c r="AH51" s="65"/>
    </row>
    <row r="52" spans="1:34" ht="87">
      <c r="A52" s="61">
        <v>9051</v>
      </c>
      <c r="B52" s="1016" t="s">
        <v>161</v>
      </c>
      <c r="C52" s="1016" t="s">
        <v>4665</v>
      </c>
      <c r="D52" s="1017" t="s">
        <v>9476</v>
      </c>
      <c r="E52" s="1016" t="s">
        <v>164</v>
      </c>
      <c r="F52" s="1026" t="s">
        <v>9477</v>
      </c>
      <c r="G52" s="1017" t="s">
        <v>9479</v>
      </c>
      <c r="H52" s="1017" t="s">
        <v>9478</v>
      </c>
      <c r="I52" s="1017" t="s">
        <v>9480</v>
      </c>
      <c r="J52" s="1017" t="s">
        <v>9481</v>
      </c>
      <c r="K52" s="1017" t="s">
        <v>2027</v>
      </c>
      <c r="L52" s="1016" t="s">
        <v>170</v>
      </c>
      <c r="M52" s="1016" t="s">
        <v>5</v>
      </c>
      <c r="N52" s="1115" t="s">
        <v>9482</v>
      </c>
      <c r="O52" s="1016" t="s">
        <v>9483</v>
      </c>
      <c r="P52" s="1060">
        <v>37.592700000000001</v>
      </c>
      <c r="Q52" s="1060">
        <v>-122.3653</v>
      </c>
      <c r="R52" s="1066">
        <v>8</v>
      </c>
      <c r="S52" s="1017" t="s">
        <v>9476</v>
      </c>
      <c r="T52" s="1078" t="s">
        <v>9480</v>
      </c>
      <c r="U52" s="1017" t="s">
        <v>2027</v>
      </c>
      <c r="V52" s="1016" t="s">
        <v>170</v>
      </c>
      <c r="W52" s="1016" t="s">
        <v>5</v>
      </c>
      <c r="X52" s="1016" t="s">
        <v>7932</v>
      </c>
      <c r="Y52" s="1025">
        <v>45872</v>
      </c>
      <c r="Z52" s="1017" t="s">
        <v>9485</v>
      </c>
      <c r="AA52" s="1017"/>
      <c r="AB52" s="1026" t="s">
        <v>9484</v>
      </c>
      <c r="AC52" s="1017"/>
      <c r="AD52" s="1017">
        <f t="shared" si="1"/>
        <v>25</v>
      </c>
      <c r="AE52" s="1058" t="s">
        <v>9486</v>
      </c>
      <c r="AF52" s="1058" t="s">
        <v>9487</v>
      </c>
      <c r="AG52" s="1017" t="s">
        <v>9483</v>
      </c>
      <c r="AH52" s="65"/>
    </row>
    <row r="53" spans="1:34" ht="101.5">
      <c r="A53" s="61">
        <v>9052</v>
      </c>
      <c r="B53" s="47" t="s">
        <v>174</v>
      </c>
      <c r="C53" s="47" t="s">
        <v>4665</v>
      </c>
      <c r="D53" s="65" t="s">
        <v>4895</v>
      </c>
      <c r="E53" s="47" t="s">
        <v>164</v>
      </c>
      <c r="F53" s="65" t="s">
        <v>4896</v>
      </c>
      <c r="G53" s="65" t="s">
        <v>4709</v>
      </c>
      <c r="H53" s="65" t="s">
        <v>4897</v>
      </c>
      <c r="I53" s="211" t="s">
        <v>8261</v>
      </c>
      <c r="J53" s="65" t="s">
        <v>4898</v>
      </c>
      <c r="K53" s="65" t="s">
        <v>4899</v>
      </c>
      <c r="L53" s="47" t="s">
        <v>1300</v>
      </c>
      <c r="M53" s="47" t="s">
        <v>5</v>
      </c>
      <c r="N53" s="47" t="s">
        <v>4900</v>
      </c>
      <c r="O53" s="47" t="s">
        <v>4901</v>
      </c>
      <c r="P53" s="89">
        <v>40.228355822257903</v>
      </c>
      <c r="Q53" s="89">
        <v>-75.068549519171796</v>
      </c>
      <c r="R53" s="816">
        <v>4</v>
      </c>
      <c r="S53" s="65" t="s">
        <v>4895</v>
      </c>
      <c r="T53" s="211" t="s">
        <v>8261</v>
      </c>
      <c r="U53" s="65" t="s">
        <v>4899</v>
      </c>
      <c r="V53" s="47" t="s">
        <v>1300</v>
      </c>
      <c r="W53" s="47" t="s">
        <v>5</v>
      </c>
      <c r="X53" s="47" t="s">
        <v>4864</v>
      </c>
      <c r="Y53" s="59">
        <v>45336</v>
      </c>
      <c r="Z53" s="65" t="s">
        <v>313</v>
      </c>
      <c r="AA53" s="65"/>
      <c r="AB53" s="65" t="s">
        <v>4902</v>
      </c>
      <c r="AC53" s="65"/>
      <c r="AD53" s="65">
        <f t="shared" si="1"/>
        <v>30</v>
      </c>
      <c r="AE53" s="65" t="s">
        <v>4903</v>
      </c>
      <c r="AF53" s="65" t="s">
        <v>4904</v>
      </c>
      <c r="AG53" s="65" t="s">
        <v>4905</v>
      </c>
      <c r="AH53" s="65"/>
    </row>
    <row r="54" spans="1:34" ht="87">
      <c r="A54" s="61">
        <v>9053</v>
      </c>
      <c r="B54" s="1016" t="s">
        <v>174</v>
      </c>
      <c r="C54" s="1016" t="s">
        <v>4665</v>
      </c>
      <c r="D54" s="1017" t="s">
        <v>9625</v>
      </c>
      <c r="E54" s="1016" t="s">
        <v>164</v>
      </c>
      <c r="F54" s="1026" t="s">
        <v>9626</v>
      </c>
      <c r="G54" s="1017" t="s">
        <v>7876</v>
      </c>
      <c r="H54" s="1026" t="s">
        <v>9627</v>
      </c>
      <c r="I54" s="1017" t="s">
        <v>8582</v>
      </c>
      <c r="J54" s="1017" t="s">
        <v>9628</v>
      </c>
      <c r="K54" s="1017" t="s">
        <v>3003</v>
      </c>
      <c r="L54" s="1016" t="s">
        <v>786</v>
      </c>
      <c r="M54" s="1016" t="s">
        <v>5</v>
      </c>
      <c r="N54" s="1115" t="s">
        <v>9629</v>
      </c>
      <c r="O54" s="1016" t="s">
        <v>8581</v>
      </c>
      <c r="P54" s="1060">
        <v>34.7956</v>
      </c>
      <c r="Q54" s="1060">
        <v>-82.42</v>
      </c>
      <c r="R54" s="1066"/>
      <c r="S54" s="1017" t="s">
        <v>9623</v>
      </c>
      <c r="T54" s="1078" t="s">
        <v>8578</v>
      </c>
      <c r="U54" s="1058" t="s">
        <v>8576</v>
      </c>
      <c r="V54" s="1016" t="s">
        <v>8577</v>
      </c>
      <c r="W54" s="1016" t="s">
        <v>5</v>
      </c>
      <c r="X54" s="1016" t="s">
        <v>7932</v>
      </c>
      <c r="Y54" s="1025">
        <v>45873</v>
      </c>
      <c r="Z54" s="1017" t="s">
        <v>313</v>
      </c>
      <c r="AA54" s="1017"/>
      <c r="AB54" s="1026" t="s">
        <v>10303</v>
      </c>
      <c r="AC54" s="1017"/>
      <c r="AD54" s="1017">
        <f t="shared" si="1"/>
        <v>26</v>
      </c>
      <c r="AE54" s="1017" t="s">
        <v>8573</v>
      </c>
      <c r="AF54" s="1058" t="s">
        <v>9630</v>
      </c>
      <c r="AG54" s="1017" t="s">
        <v>9631</v>
      </c>
      <c r="AH54" s="65"/>
    </row>
    <row r="55" spans="1:34" ht="58">
      <c r="A55" s="61">
        <v>9054</v>
      </c>
      <c r="B55" s="47" t="s">
        <v>174</v>
      </c>
      <c r="C55" s="47" t="s">
        <v>4665</v>
      </c>
      <c r="D55" s="65" t="s">
        <v>2583</v>
      </c>
      <c r="E55" s="47" t="s">
        <v>164</v>
      </c>
      <c r="F55" s="65" t="s">
        <v>2583</v>
      </c>
      <c r="G55" s="65" t="s">
        <v>7</v>
      </c>
      <c r="H55" s="65" t="s">
        <v>4906</v>
      </c>
      <c r="I55" s="65" t="s">
        <v>4907</v>
      </c>
      <c r="J55" s="65"/>
      <c r="K55" s="65" t="s">
        <v>4908</v>
      </c>
      <c r="L55" s="47" t="s">
        <v>214</v>
      </c>
      <c r="M55" s="47" t="s">
        <v>6</v>
      </c>
      <c r="O55" s="65" t="s">
        <v>2588</v>
      </c>
      <c r="P55" s="89">
        <v>43.86036</v>
      </c>
      <c r="Q55" s="89">
        <v>-79.321520000000007</v>
      </c>
      <c r="R55" s="103">
        <v>17</v>
      </c>
      <c r="S55" s="65" t="s">
        <v>2583</v>
      </c>
      <c r="T55" s="65" t="s">
        <v>4907</v>
      </c>
      <c r="U55" s="65" t="s">
        <v>1000</v>
      </c>
      <c r="V55" s="47" t="s">
        <v>1079</v>
      </c>
      <c r="W55" s="47" t="s">
        <v>6</v>
      </c>
      <c r="X55" s="47" t="s">
        <v>172</v>
      </c>
      <c r="Y55" s="59">
        <v>44890</v>
      </c>
      <c r="Z55" s="65" t="s">
        <v>4909</v>
      </c>
      <c r="AA55" s="65" t="s">
        <v>4910</v>
      </c>
      <c r="AB55" s="307" t="s">
        <v>2590</v>
      </c>
      <c r="AC55" s="65"/>
      <c r="AD55" s="65">
        <f t="shared" si="1"/>
        <v>23</v>
      </c>
      <c r="AE55" s="65"/>
      <c r="AF55" s="65"/>
      <c r="AG55" s="65"/>
      <c r="AH55" s="65"/>
    </row>
    <row r="56" spans="1:34" ht="101.5">
      <c r="A56" s="61">
        <v>9055</v>
      </c>
      <c r="B56" s="47" t="s">
        <v>174</v>
      </c>
      <c r="C56" s="47" t="s">
        <v>4665</v>
      </c>
      <c r="D56" s="65" t="s">
        <v>1033</v>
      </c>
      <c r="E56" s="47" t="s">
        <v>164</v>
      </c>
      <c r="F56" s="65" t="s">
        <v>1033</v>
      </c>
      <c r="G56" s="65" t="s">
        <v>4709</v>
      </c>
      <c r="H56" s="65" t="s">
        <v>4911</v>
      </c>
      <c r="I56" s="65" t="s">
        <v>1034</v>
      </c>
      <c r="J56" s="65" t="s">
        <v>1035</v>
      </c>
      <c r="K56" s="65" t="s">
        <v>1036</v>
      </c>
      <c r="L56" s="47" t="s">
        <v>170</v>
      </c>
      <c r="M56" s="47" t="s">
        <v>5</v>
      </c>
      <c r="N56" s="47">
        <v>92617</v>
      </c>
      <c r="O56" s="47" t="s">
        <v>1037</v>
      </c>
      <c r="P56" s="89">
        <v>33.642878167885698</v>
      </c>
      <c r="Q56" s="89">
        <v>-117.855440272065</v>
      </c>
      <c r="R56" s="103">
        <v>71</v>
      </c>
      <c r="S56" s="65" t="s">
        <v>1033</v>
      </c>
      <c r="T56" s="65" t="s">
        <v>1034</v>
      </c>
      <c r="U56" s="65" t="s">
        <v>1036</v>
      </c>
      <c r="V56" s="47" t="s">
        <v>170</v>
      </c>
      <c r="W56" s="47" t="s">
        <v>5</v>
      </c>
      <c r="X56" s="47" t="s">
        <v>172</v>
      </c>
      <c r="Y56" s="59">
        <v>44890</v>
      </c>
      <c r="Z56" s="7" t="s">
        <v>4912</v>
      </c>
      <c r="AA56" s="65" t="s">
        <v>4913</v>
      </c>
      <c r="AB56" s="100" t="s">
        <v>1039</v>
      </c>
      <c r="AC56" s="65"/>
      <c r="AD56" s="65">
        <f t="shared" si="1"/>
        <v>18</v>
      </c>
      <c r="AE56" s="65"/>
      <c r="AF56" s="65"/>
      <c r="AG56" s="65"/>
      <c r="AH56" s="65"/>
    </row>
    <row r="57" spans="1:34" ht="217.5">
      <c r="A57" s="61">
        <v>9056</v>
      </c>
      <c r="B57" s="47" t="s">
        <v>174</v>
      </c>
      <c r="C57" s="65" t="s">
        <v>4665</v>
      </c>
      <c r="D57" s="65" t="s">
        <v>3526</v>
      </c>
      <c r="E57" s="47" t="s">
        <v>164</v>
      </c>
      <c r="F57" s="65" t="s">
        <v>4914</v>
      </c>
      <c r="G57" s="65" t="s">
        <v>4671</v>
      </c>
      <c r="H57" s="65" t="s">
        <v>4915</v>
      </c>
      <c r="I57" s="65" t="s">
        <v>3529</v>
      </c>
      <c r="J57" s="65" t="s">
        <v>3530</v>
      </c>
      <c r="K57" s="65" t="s">
        <v>3531</v>
      </c>
      <c r="L57" s="68" t="s">
        <v>3405</v>
      </c>
      <c r="M57" s="65" t="s">
        <v>5</v>
      </c>
      <c r="N57" s="68">
        <v>97355</v>
      </c>
      <c r="O57" s="89" t="s">
        <v>4916</v>
      </c>
      <c r="P57" s="89">
        <v>44.549052367809303</v>
      </c>
      <c r="Q57" s="89">
        <v>-122.91976220768601</v>
      </c>
      <c r="R57" s="134">
        <v>15</v>
      </c>
      <c r="S57" s="68" t="s">
        <v>3526</v>
      </c>
      <c r="T57" s="68" t="s">
        <v>3533</v>
      </c>
      <c r="U57" s="65" t="s">
        <v>3531</v>
      </c>
      <c r="V57" s="47" t="s">
        <v>3405</v>
      </c>
      <c r="W57" s="47" t="s">
        <v>5</v>
      </c>
      <c r="X57" s="47" t="s">
        <v>172</v>
      </c>
      <c r="Y57" s="59">
        <v>45095</v>
      </c>
      <c r="Z57" s="65" t="s">
        <v>3534</v>
      </c>
      <c r="AA57" s="65"/>
      <c r="AB57" s="1" t="s">
        <v>4917</v>
      </c>
      <c r="AC57" s="65"/>
      <c r="AD57" s="65">
        <f t="shared" si="1"/>
        <v>16</v>
      </c>
      <c r="AE57" s="65"/>
      <c r="AF57" s="65"/>
      <c r="AG57" s="65"/>
      <c r="AH57" s="65"/>
    </row>
    <row r="58" spans="1:34" ht="87">
      <c r="A58" s="61">
        <v>9057</v>
      </c>
      <c r="B58" s="47" t="s">
        <v>174</v>
      </c>
      <c r="C58" s="47" t="s">
        <v>4665</v>
      </c>
      <c r="D58" s="65" t="s">
        <v>4918</v>
      </c>
      <c r="E58" s="47" t="s">
        <v>164</v>
      </c>
      <c r="F58" s="65" t="s">
        <v>4919</v>
      </c>
      <c r="G58" s="65" t="s">
        <v>4709</v>
      </c>
      <c r="H58" s="65" t="s">
        <v>4920</v>
      </c>
      <c r="I58" s="65" t="s">
        <v>4921</v>
      </c>
      <c r="J58" s="65" t="s">
        <v>4922</v>
      </c>
      <c r="K58" s="65" t="s">
        <v>4923</v>
      </c>
      <c r="L58" s="47" t="s">
        <v>227</v>
      </c>
      <c r="M58" s="47" t="s">
        <v>6</v>
      </c>
      <c r="N58" s="47" t="s">
        <v>4924</v>
      </c>
      <c r="O58" s="47" t="s">
        <v>4925</v>
      </c>
      <c r="P58" s="89">
        <v>49.214055623117602</v>
      </c>
      <c r="Q58" s="89">
        <v>-122.66600448689</v>
      </c>
      <c r="R58" s="103">
        <v>75</v>
      </c>
      <c r="S58" s="65" t="s">
        <v>4926</v>
      </c>
      <c r="T58" s="65" t="s">
        <v>4921</v>
      </c>
      <c r="U58" s="65" t="s">
        <v>4927</v>
      </c>
      <c r="V58" s="47" t="s">
        <v>4927</v>
      </c>
      <c r="W58" s="47" t="s">
        <v>3417</v>
      </c>
      <c r="X58" s="47" t="s">
        <v>172</v>
      </c>
      <c r="Y58" s="59">
        <v>44435</v>
      </c>
      <c r="Z58" s="65" t="s">
        <v>4928</v>
      </c>
      <c r="AA58" s="65"/>
      <c r="AB58" s="1" t="s">
        <v>4929</v>
      </c>
      <c r="AC58" s="65"/>
      <c r="AD58" s="65">
        <f t="shared" si="1"/>
        <v>22</v>
      </c>
      <c r="AE58" s="65"/>
      <c r="AF58" s="65"/>
      <c r="AG58" s="65"/>
      <c r="AH58" s="65"/>
    </row>
    <row r="59" spans="1:34" ht="58">
      <c r="A59" s="61">
        <v>9058</v>
      </c>
      <c r="B59" s="47" t="s">
        <v>174</v>
      </c>
      <c r="C59" s="47" t="s">
        <v>4665</v>
      </c>
      <c r="D59" s="65" t="s">
        <v>4930</v>
      </c>
      <c r="E59" s="47" t="s">
        <v>164</v>
      </c>
      <c r="F59" s="65" t="s">
        <v>4930</v>
      </c>
      <c r="G59" s="65" t="s">
        <v>4667</v>
      </c>
      <c r="H59" s="65" t="s">
        <v>4931</v>
      </c>
      <c r="I59" s="65" t="s">
        <v>4932</v>
      </c>
      <c r="J59" s="65" t="s">
        <v>4933</v>
      </c>
      <c r="K59" s="65" t="s">
        <v>4934</v>
      </c>
      <c r="L59" s="47" t="s">
        <v>987</v>
      </c>
      <c r="M59" s="47" t="s">
        <v>5</v>
      </c>
      <c r="N59" s="47">
        <v>53080</v>
      </c>
      <c r="O59" s="47" t="s">
        <v>4935</v>
      </c>
      <c r="P59" s="89">
        <v>43.390432999616898</v>
      </c>
      <c r="Q59" s="89">
        <v>-87.951106429221596</v>
      </c>
      <c r="R59" s="103">
        <v>5</v>
      </c>
      <c r="S59" s="65" t="s">
        <v>4930</v>
      </c>
      <c r="T59" s="65" t="s">
        <v>4932</v>
      </c>
      <c r="U59" s="65" t="s">
        <v>4934</v>
      </c>
      <c r="V59" s="47" t="s">
        <v>987</v>
      </c>
      <c r="W59" s="47" t="s">
        <v>5</v>
      </c>
      <c r="X59" s="47" t="s">
        <v>172</v>
      </c>
      <c r="Y59" s="59">
        <v>44435</v>
      </c>
      <c r="Z59" s="65" t="s">
        <v>4936</v>
      </c>
      <c r="AA59" s="65"/>
      <c r="AB59" s="306" t="s">
        <v>4937</v>
      </c>
      <c r="AC59" s="65"/>
      <c r="AD59" s="65">
        <f t="shared" si="1"/>
        <v>17</v>
      </c>
      <c r="AE59" s="65"/>
      <c r="AF59" s="65"/>
      <c r="AG59" s="65"/>
      <c r="AH59" s="65"/>
    </row>
    <row r="60" spans="1:34" ht="72.5">
      <c r="A60" s="61">
        <v>9059</v>
      </c>
      <c r="B60" s="1016" t="s">
        <v>174</v>
      </c>
      <c r="C60" s="1016" t="s">
        <v>4665</v>
      </c>
      <c r="D60" s="1058" t="s">
        <v>10617</v>
      </c>
      <c r="E60" s="1016" t="s">
        <v>164</v>
      </c>
      <c r="F60" s="1026" t="s">
        <v>10613</v>
      </c>
      <c r="G60" s="1017" t="s">
        <v>4709</v>
      </c>
      <c r="H60" s="1017" t="s">
        <v>5286</v>
      </c>
      <c r="I60" s="1078" t="s">
        <v>10614</v>
      </c>
      <c r="J60" s="1058" t="s">
        <v>10615</v>
      </c>
      <c r="K60" s="1017" t="s">
        <v>3721</v>
      </c>
      <c r="L60" s="1016" t="s">
        <v>916</v>
      </c>
      <c r="M60" s="1016" t="s">
        <v>5</v>
      </c>
      <c r="N60" s="1178">
        <v>43035</v>
      </c>
      <c r="O60" s="1016" t="s">
        <v>10616</v>
      </c>
      <c r="P60" s="1060">
        <v>40.187199999999997</v>
      </c>
      <c r="Q60" s="1060">
        <v>-83.003500000000003</v>
      </c>
      <c r="R60" s="1146">
        <v>25</v>
      </c>
      <c r="S60" s="1058" t="s">
        <v>10612</v>
      </c>
      <c r="T60" s="1138" t="s">
        <v>10619</v>
      </c>
      <c r="U60" s="1017" t="s">
        <v>10618</v>
      </c>
      <c r="V60" s="1016"/>
      <c r="W60" s="1178" t="s">
        <v>1091</v>
      </c>
      <c r="X60" s="1016" t="s">
        <v>7932</v>
      </c>
      <c r="Y60" s="1025">
        <v>46057</v>
      </c>
      <c r="Z60" s="1017" t="s">
        <v>10620</v>
      </c>
      <c r="AA60" s="1017"/>
      <c r="AB60" s="1026" t="s">
        <v>10621</v>
      </c>
      <c r="AC60" s="1017"/>
      <c r="AD60" s="1017">
        <f t="shared" si="1"/>
        <v>28</v>
      </c>
      <c r="AE60" s="65"/>
      <c r="AF60" s="65"/>
      <c r="AG60" s="65"/>
      <c r="AH60" s="65"/>
    </row>
    <row r="61" spans="1:34" ht="87">
      <c r="A61" s="61">
        <v>9060</v>
      </c>
      <c r="B61" s="47" t="s">
        <v>174</v>
      </c>
      <c r="C61" s="47" t="s">
        <v>4665</v>
      </c>
      <c r="D61" s="65" t="s">
        <v>4938</v>
      </c>
      <c r="E61" s="47" t="s">
        <v>164</v>
      </c>
      <c r="F61" s="65" t="s">
        <v>4939</v>
      </c>
      <c r="G61" s="65" t="s">
        <v>4709</v>
      </c>
      <c r="H61" s="65" t="s">
        <v>4940</v>
      </c>
      <c r="I61" s="65" t="s">
        <v>4941</v>
      </c>
      <c r="J61" s="65" t="s">
        <v>4942</v>
      </c>
      <c r="K61" s="65" t="s">
        <v>4943</v>
      </c>
      <c r="L61" s="47" t="s">
        <v>170</v>
      </c>
      <c r="M61" s="47" t="s">
        <v>5</v>
      </c>
      <c r="N61" s="47">
        <v>94545</v>
      </c>
      <c r="O61" s="47" t="s">
        <v>4944</v>
      </c>
      <c r="P61" s="89">
        <v>37.640880727931098</v>
      </c>
      <c r="Q61" s="89">
        <v>-122.13744191798</v>
      </c>
      <c r="R61" s="103">
        <v>67</v>
      </c>
      <c r="S61" s="65" t="s">
        <v>4945</v>
      </c>
      <c r="T61" s="65" t="s">
        <v>4941</v>
      </c>
      <c r="U61" s="65" t="s">
        <v>4946</v>
      </c>
      <c r="V61" s="47" t="s">
        <v>4947</v>
      </c>
      <c r="W61" s="47" t="s">
        <v>1091</v>
      </c>
      <c r="X61" s="47" t="s">
        <v>172</v>
      </c>
      <c r="Y61" s="59">
        <v>44779</v>
      </c>
      <c r="Z61" s="65" t="s">
        <v>4948</v>
      </c>
      <c r="AA61" s="65"/>
      <c r="AB61" s="348" t="s">
        <v>4949</v>
      </c>
      <c r="AC61" s="65"/>
      <c r="AD61" s="65">
        <f t="shared" si="1"/>
        <v>29</v>
      </c>
      <c r="AE61" s="65"/>
      <c r="AF61" s="65"/>
      <c r="AG61" s="65"/>
      <c r="AH61" s="65"/>
    </row>
    <row r="62" spans="1:34" ht="115.5" customHeight="1">
      <c r="A62" s="61">
        <v>9061</v>
      </c>
      <c r="B62" s="1016" t="s">
        <v>174</v>
      </c>
      <c r="C62" s="1016" t="s">
        <v>4665</v>
      </c>
      <c r="D62" s="1017" t="s">
        <v>9551</v>
      </c>
      <c r="E62" s="1016" t="s">
        <v>176</v>
      </c>
      <c r="F62" s="1017" t="s">
        <v>9551</v>
      </c>
      <c r="G62" s="1017" t="s">
        <v>4667</v>
      </c>
      <c r="H62" s="1026" t="s">
        <v>9552</v>
      </c>
      <c r="I62" s="1017" t="s">
        <v>9553</v>
      </c>
      <c r="J62" s="1017" t="s">
        <v>8016</v>
      </c>
      <c r="K62" s="1017" t="s">
        <v>1971</v>
      </c>
      <c r="L62" s="1016" t="s">
        <v>214</v>
      </c>
      <c r="M62" s="1016" t="s">
        <v>6</v>
      </c>
      <c r="N62" s="1016" t="s">
        <v>8018</v>
      </c>
      <c r="O62" s="1016" t="s">
        <v>9554</v>
      </c>
      <c r="P62" s="1060">
        <v>42.2883</v>
      </c>
      <c r="Q62" s="1060">
        <v>-82.955399999999997</v>
      </c>
      <c r="R62" s="1146">
        <v>30</v>
      </c>
      <c r="S62" s="1017" t="s">
        <v>2647</v>
      </c>
      <c r="T62" s="1017" t="s">
        <v>2649</v>
      </c>
      <c r="U62" s="1017" t="s">
        <v>1099</v>
      </c>
      <c r="V62" s="1016" t="s">
        <v>436</v>
      </c>
      <c r="W62" s="1016" t="s">
        <v>5</v>
      </c>
      <c r="X62" s="1016" t="s">
        <v>8379</v>
      </c>
      <c r="Y62" s="1025" t="s">
        <v>9555</v>
      </c>
      <c r="Z62" s="1017" t="s">
        <v>313</v>
      </c>
      <c r="AA62" s="1017"/>
      <c r="AB62" s="1026" t="s">
        <v>10339</v>
      </c>
      <c r="AC62" s="1017"/>
      <c r="AD62" s="1017">
        <f t="shared" si="1"/>
        <v>25</v>
      </c>
      <c r="AE62" s="1058" t="s">
        <v>9556</v>
      </c>
      <c r="AF62" s="1058" t="s">
        <v>9557</v>
      </c>
      <c r="AG62" s="1017" t="s">
        <v>9558</v>
      </c>
      <c r="AH62" s="65"/>
    </row>
    <row r="63" spans="1:34" ht="87">
      <c r="A63" s="61">
        <v>9062</v>
      </c>
      <c r="B63" s="1016" t="s">
        <v>161</v>
      </c>
      <c r="C63" s="1016" t="s">
        <v>4665</v>
      </c>
      <c r="D63" s="1017" t="s">
        <v>9420</v>
      </c>
      <c r="E63" s="1016" t="s">
        <v>164</v>
      </c>
      <c r="F63" s="1017" t="s">
        <v>10343</v>
      </c>
      <c r="G63" s="1017" t="s">
        <v>7876</v>
      </c>
      <c r="H63" s="1017" t="s">
        <v>9423</v>
      </c>
      <c r="I63" s="1017" t="s">
        <v>9424</v>
      </c>
      <c r="J63" s="1017" t="s">
        <v>9421</v>
      </c>
      <c r="K63" s="1017" t="s">
        <v>9422</v>
      </c>
      <c r="L63" s="1016" t="s">
        <v>308</v>
      </c>
      <c r="M63" s="1016" t="s">
        <v>5</v>
      </c>
      <c r="N63" s="1016">
        <v>37616</v>
      </c>
      <c r="O63" s="1016" t="s">
        <v>9425</v>
      </c>
      <c r="P63" s="1060">
        <v>36.195300000000003</v>
      </c>
      <c r="Q63" s="1060">
        <v>-82.868499999999997</v>
      </c>
      <c r="R63" s="1066">
        <v>4</v>
      </c>
      <c r="S63" s="1017" t="s">
        <v>9426</v>
      </c>
      <c r="T63" s="1138" t="s">
        <v>9427</v>
      </c>
      <c r="U63" s="1017" t="s">
        <v>2598</v>
      </c>
      <c r="V63" s="1016" t="s">
        <v>436</v>
      </c>
      <c r="W63" s="1016" t="s">
        <v>5</v>
      </c>
      <c r="X63" s="1016" t="s">
        <v>7932</v>
      </c>
      <c r="Y63" s="1025">
        <v>45872</v>
      </c>
      <c r="Z63" s="1017" t="s">
        <v>9428</v>
      </c>
      <c r="AA63" s="1017"/>
      <c r="AB63" s="1026" t="s">
        <v>10344</v>
      </c>
      <c r="AC63" s="1017"/>
      <c r="AD63" s="1017">
        <f t="shared" si="1"/>
        <v>29</v>
      </c>
      <c r="AE63" s="1017" t="s">
        <v>9429</v>
      </c>
      <c r="AF63" s="1058" t="s">
        <v>9430</v>
      </c>
      <c r="AG63" s="1017" t="s">
        <v>9431</v>
      </c>
      <c r="AH63" s="65"/>
    </row>
    <row r="64" spans="1:34" ht="132" customHeight="1">
      <c r="A64" s="61">
        <v>9063</v>
      </c>
      <c r="B64" s="1016" t="s">
        <v>174</v>
      </c>
      <c r="C64" s="1016" t="s">
        <v>4665</v>
      </c>
      <c r="D64" s="1058" t="s">
        <v>10622</v>
      </c>
      <c r="E64" s="1016" t="s">
        <v>176</v>
      </c>
      <c r="F64" s="1026" t="s">
        <v>10623</v>
      </c>
      <c r="G64" s="1017" t="s">
        <v>4674</v>
      </c>
      <c r="H64" s="1058" t="s">
        <v>10624</v>
      </c>
      <c r="I64" s="1078" t="s">
        <v>10625</v>
      </c>
      <c r="J64" s="1026" t="s">
        <v>10626</v>
      </c>
      <c r="K64" s="1017" t="s">
        <v>1099</v>
      </c>
      <c r="L64" s="1016" t="s">
        <v>436</v>
      </c>
      <c r="M64" s="1016" t="s">
        <v>5</v>
      </c>
      <c r="N64" s="1178">
        <v>48092</v>
      </c>
      <c r="O64" s="1016"/>
      <c r="P64" s="1060">
        <v>42.508499999999998</v>
      </c>
      <c r="Q64" s="1060">
        <v>-83.037499999999994</v>
      </c>
      <c r="R64" s="1146"/>
      <c r="S64" s="1017" t="s">
        <v>2695</v>
      </c>
      <c r="T64" s="1138" t="s">
        <v>10627</v>
      </c>
      <c r="U64" s="1017" t="s">
        <v>1762</v>
      </c>
      <c r="V64" s="1016" t="s">
        <v>436</v>
      </c>
      <c r="W64" s="1178" t="s">
        <v>5</v>
      </c>
      <c r="X64" s="1016" t="s">
        <v>7932</v>
      </c>
      <c r="Y64" s="1025">
        <v>46057</v>
      </c>
      <c r="Z64" s="1017" t="s">
        <v>10628</v>
      </c>
      <c r="AA64" s="1017"/>
      <c r="AB64" s="1525" t="s">
        <v>10629</v>
      </c>
      <c r="AC64" s="1017"/>
      <c r="AD64" s="1017">
        <f t="shared" si="1"/>
        <v>29</v>
      </c>
      <c r="AE64" s="65"/>
      <c r="AF64" s="65"/>
      <c r="AG64" s="65"/>
      <c r="AH64" s="65"/>
    </row>
    <row r="65" spans="1:34" ht="72.5">
      <c r="A65" s="61">
        <v>9064</v>
      </c>
      <c r="B65" s="47" t="s">
        <v>174</v>
      </c>
      <c r="C65" s="47" t="s">
        <v>4665</v>
      </c>
      <c r="D65" s="65" t="s">
        <v>4951</v>
      </c>
      <c r="E65" s="47" t="s">
        <v>164</v>
      </c>
      <c r="F65" s="65" t="s">
        <v>2315</v>
      </c>
      <c r="G65" s="65" t="s">
        <v>4671</v>
      </c>
      <c r="H65" s="65" t="s">
        <v>4952</v>
      </c>
      <c r="I65" s="65" t="s">
        <v>1085</v>
      </c>
      <c r="J65" s="65" t="s">
        <v>4953</v>
      </c>
      <c r="K65" s="65" t="s">
        <v>4954</v>
      </c>
      <c r="L65" s="47" t="s">
        <v>916</v>
      </c>
      <c r="M65" s="47" t="s">
        <v>5</v>
      </c>
      <c r="N65" s="47">
        <v>44131</v>
      </c>
      <c r="O65" s="47" t="s">
        <v>4955</v>
      </c>
      <c r="P65" s="89">
        <v>41.362788396854</v>
      </c>
      <c r="Q65" s="89">
        <v>-81.624700485464601</v>
      </c>
      <c r="R65" s="103"/>
      <c r="S65" s="68" t="s">
        <v>1087</v>
      </c>
      <c r="T65" s="65" t="s">
        <v>1085</v>
      </c>
      <c r="U65" s="65" t="s">
        <v>1089</v>
      </c>
      <c r="V65" s="47"/>
      <c r="W65" s="47" t="s">
        <v>1091</v>
      </c>
      <c r="X65" s="58" t="s">
        <v>172</v>
      </c>
      <c r="Y65" s="90">
        <v>45090</v>
      </c>
      <c r="Z65" s="65" t="s">
        <v>4956</v>
      </c>
      <c r="AA65" s="65"/>
      <c r="AB65" s="307" t="s">
        <v>1801</v>
      </c>
      <c r="AC65" s="65"/>
      <c r="AD65" s="65">
        <f t="shared" si="1"/>
        <v>27</v>
      </c>
      <c r="AE65" s="65"/>
      <c r="AF65" s="65"/>
      <c r="AG65" s="65"/>
      <c r="AH65" s="65"/>
    </row>
    <row r="66" spans="1:34" ht="72.5">
      <c r="A66" s="61">
        <v>9065</v>
      </c>
      <c r="B66" s="47" t="s">
        <v>174</v>
      </c>
      <c r="C66" s="47" t="s">
        <v>4665</v>
      </c>
      <c r="D66" s="65" t="s">
        <v>4951</v>
      </c>
      <c r="E66" s="47" t="s">
        <v>164</v>
      </c>
      <c r="F66" s="65" t="s">
        <v>4957</v>
      </c>
      <c r="G66" s="65" t="s">
        <v>7</v>
      </c>
      <c r="H66" s="65" t="s">
        <v>4958</v>
      </c>
      <c r="I66" s="65" t="s">
        <v>1085</v>
      </c>
      <c r="J66" s="65" t="s">
        <v>4959</v>
      </c>
      <c r="K66" s="65" t="s">
        <v>820</v>
      </c>
      <c r="L66" s="47" t="s">
        <v>170</v>
      </c>
      <c r="M66" s="47" t="s">
        <v>5</v>
      </c>
      <c r="N66" s="47">
        <v>94538</v>
      </c>
      <c r="O66" s="47" t="s">
        <v>4955</v>
      </c>
      <c r="P66" s="89">
        <v>37.4634510868947</v>
      </c>
      <c r="Q66" s="89">
        <v>-121.925105931478</v>
      </c>
      <c r="R66" s="103"/>
      <c r="S66" s="68" t="s">
        <v>1087</v>
      </c>
      <c r="T66" s="65" t="s">
        <v>1085</v>
      </c>
      <c r="U66" s="65" t="s">
        <v>1089</v>
      </c>
      <c r="V66" s="47"/>
      <c r="W66" s="47" t="s">
        <v>1091</v>
      </c>
      <c r="X66" s="58" t="s">
        <v>172</v>
      </c>
      <c r="Y66" s="90">
        <v>45090</v>
      </c>
      <c r="Z66" s="65" t="s">
        <v>4956</v>
      </c>
      <c r="AA66" s="65"/>
      <c r="AB66" s="307" t="s">
        <v>1801</v>
      </c>
      <c r="AC66" s="65"/>
      <c r="AD66" s="65">
        <f t="shared" ref="AD66:AD97" si="2">IF(LEN(TRIM(AB66))=0,0,LEN(TRIM(AB66))-LEN(SUBSTITUTE(AB66," ",""))+1)</f>
        <v>27</v>
      </c>
      <c r="AE66" s="65"/>
      <c r="AF66" s="65"/>
      <c r="AG66" s="65"/>
      <c r="AH66" s="65"/>
    </row>
    <row r="67" spans="1:34" ht="72.5">
      <c r="A67" s="61">
        <v>9066</v>
      </c>
      <c r="B67" s="47" t="s">
        <v>174</v>
      </c>
      <c r="C67" s="47" t="s">
        <v>4665</v>
      </c>
      <c r="D67" s="65" t="s">
        <v>4960</v>
      </c>
      <c r="E67" s="47" t="s">
        <v>164</v>
      </c>
      <c r="F67" s="65" t="s">
        <v>1083</v>
      </c>
      <c r="G67" s="65" t="s">
        <v>4667</v>
      </c>
      <c r="H67" s="65" t="s">
        <v>4961</v>
      </c>
      <c r="I67" s="65" t="s">
        <v>1085</v>
      </c>
      <c r="J67" s="65" t="s">
        <v>4953</v>
      </c>
      <c r="K67" s="65" t="s">
        <v>4954</v>
      </c>
      <c r="L67" s="47" t="s">
        <v>916</v>
      </c>
      <c r="M67" s="47" t="s">
        <v>5</v>
      </c>
      <c r="N67" s="47">
        <v>44131</v>
      </c>
      <c r="O67" s="47" t="s">
        <v>4955</v>
      </c>
      <c r="P67" s="89">
        <v>41.362816580334901</v>
      </c>
      <c r="Q67" s="89">
        <v>-81.624614654749493</v>
      </c>
      <c r="R67" s="103"/>
      <c r="S67" s="68" t="s">
        <v>1087</v>
      </c>
      <c r="T67" s="68" t="s">
        <v>1085</v>
      </c>
      <c r="U67" s="65" t="s">
        <v>1089</v>
      </c>
      <c r="V67" s="47"/>
      <c r="W67" s="47" t="s">
        <v>1091</v>
      </c>
      <c r="X67" s="58" t="s">
        <v>172</v>
      </c>
      <c r="Y67" s="90">
        <v>45090</v>
      </c>
      <c r="Z67" s="65" t="s">
        <v>4962</v>
      </c>
      <c r="AA67" s="65"/>
      <c r="AB67" s="307" t="s">
        <v>1801</v>
      </c>
      <c r="AC67" s="65"/>
      <c r="AD67" s="65">
        <f t="shared" si="2"/>
        <v>27</v>
      </c>
      <c r="AE67" s="65"/>
      <c r="AF67" s="65"/>
      <c r="AG67" s="65"/>
      <c r="AH67" s="65"/>
    </row>
    <row r="68" spans="1:34" ht="58">
      <c r="A68" s="61">
        <v>9067</v>
      </c>
      <c r="B68" s="47" t="s">
        <v>174</v>
      </c>
      <c r="C68" s="47" t="s">
        <v>4665</v>
      </c>
      <c r="D68" s="65" t="s">
        <v>4963</v>
      </c>
      <c r="E68" s="47" t="s">
        <v>176</v>
      </c>
      <c r="F68" s="65" t="s">
        <v>4963</v>
      </c>
      <c r="G68" s="65" t="s">
        <v>4709</v>
      </c>
      <c r="H68" s="65" t="s">
        <v>4964</v>
      </c>
      <c r="I68" s="65" t="s">
        <v>4965</v>
      </c>
      <c r="J68" s="65" t="s">
        <v>4966</v>
      </c>
      <c r="K68" s="65" t="s">
        <v>2084</v>
      </c>
      <c r="L68" s="47" t="s">
        <v>808</v>
      </c>
      <c r="M68" s="47" t="s">
        <v>5</v>
      </c>
      <c r="N68" s="47">
        <v>14615</v>
      </c>
      <c r="P68" s="89">
        <v>43.201962306288699</v>
      </c>
      <c r="Q68" s="89">
        <v>-77.629025076192093</v>
      </c>
      <c r="R68" s="103">
        <v>77</v>
      </c>
      <c r="S68" s="65" t="s">
        <v>4967</v>
      </c>
      <c r="T68" s="65" t="s">
        <v>4965</v>
      </c>
      <c r="U68" s="65" t="s">
        <v>2084</v>
      </c>
      <c r="V68" s="47" t="s">
        <v>808</v>
      </c>
      <c r="W68" s="47" t="s">
        <v>5</v>
      </c>
      <c r="X68" s="47" t="s">
        <v>172</v>
      </c>
      <c r="Y68" s="59">
        <v>44434</v>
      </c>
      <c r="Z68" s="65" t="s">
        <v>4968</v>
      </c>
      <c r="AA68" s="65"/>
      <c r="AB68" s="1524" t="s">
        <v>4969</v>
      </c>
      <c r="AC68" s="65"/>
      <c r="AD68" s="65">
        <f t="shared" si="2"/>
        <v>19</v>
      </c>
      <c r="AE68" s="65"/>
      <c r="AF68" s="65"/>
      <c r="AG68" s="65"/>
      <c r="AH68" s="65"/>
    </row>
    <row r="69" spans="1:34" ht="58">
      <c r="A69" s="61">
        <v>9068</v>
      </c>
      <c r="B69" s="47" t="s">
        <v>198</v>
      </c>
      <c r="C69" s="47" t="s">
        <v>4665</v>
      </c>
      <c r="D69" s="65" t="s">
        <v>8877</v>
      </c>
      <c r="E69" s="47" t="s">
        <v>164</v>
      </c>
      <c r="F69" s="65" t="s">
        <v>8878</v>
      </c>
      <c r="G69" s="65" t="s">
        <v>4671</v>
      </c>
      <c r="H69" s="1" t="s">
        <v>8879</v>
      </c>
      <c r="I69" t="s">
        <v>8880</v>
      </c>
      <c r="J69" s="65"/>
      <c r="K69" s="65" t="s">
        <v>8881</v>
      </c>
      <c r="L69" s="47" t="s">
        <v>755</v>
      </c>
      <c r="M69" s="47" t="s">
        <v>5</v>
      </c>
      <c r="N69" s="139"/>
      <c r="P69" s="89">
        <v>31.128630955584001</v>
      </c>
      <c r="Q69" s="89">
        <v>-97.471498277143297</v>
      </c>
      <c r="R69" s="181"/>
      <c r="S69" s="65" t="s">
        <v>8877</v>
      </c>
      <c r="T69" t="s">
        <v>8880</v>
      </c>
      <c r="U69" s="65" t="s">
        <v>8882</v>
      </c>
      <c r="V69" s="47"/>
      <c r="W69" s="139" t="s">
        <v>1783</v>
      </c>
      <c r="X69" s="47" t="s">
        <v>7932</v>
      </c>
      <c r="Y69" s="59">
        <v>45692</v>
      </c>
      <c r="Z69" s="342" t="s">
        <v>8883</v>
      </c>
      <c r="AA69" s="119" t="s">
        <v>8885</v>
      </c>
      <c r="AB69" s="1" t="s">
        <v>8884</v>
      </c>
      <c r="AC69" s="65"/>
      <c r="AD69" s="65">
        <f t="shared" si="2"/>
        <v>10</v>
      </c>
      <c r="AE69" s="65"/>
      <c r="AF69" s="65"/>
      <c r="AG69" s="65"/>
      <c r="AH69" s="65"/>
    </row>
    <row r="70" spans="1:34" ht="118" customHeight="1">
      <c r="A70" s="61">
        <v>9069</v>
      </c>
      <c r="B70" s="47" t="s">
        <v>174</v>
      </c>
      <c r="C70" s="47" t="s">
        <v>4665</v>
      </c>
      <c r="D70" s="65" t="s">
        <v>4970</v>
      </c>
      <c r="E70" s="47" t="s">
        <v>164</v>
      </c>
      <c r="F70" s="65" t="s">
        <v>4971</v>
      </c>
      <c r="G70" s="65" t="s">
        <v>7</v>
      </c>
      <c r="H70" s="65" t="s">
        <v>4972</v>
      </c>
      <c r="I70" s="65" t="s">
        <v>1114</v>
      </c>
      <c r="J70" s="65" t="s">
        <v>4973</v>
      </c>
      <c r="K70" s="65" t="s">
        <v>1116</v>
      </c>
      <c r="L70" s="47" t="s">
        <v>363</v>
      </c>
      <c r="M70" s="47" t="s">
        <v>5</v>
      </c>
      <c r="N70" s="47">
        <v>98072</v>
      </c>
      <c r="O70" s="47" t="s">
        <v>1117</v>
      </c>
      <c r="P70" s="89">
        <v>47.782048681228098</v>
      </c>
      <c r="Q70" s="89">
        <v>-122.15435580228799</v>
      </c>
      <c r="R70" s="103">
        <v>50</v>
      </c>
      <c r="S70" s="65" t="s">
        <v>1118</v>
      </c>
      <c r="T70" s="68" t="s">
        <v>1114</v>
      </c>
      <c r="U70" s="68" t="s">
        <v>1116</v>
      </c>
      <c r="V70" s="58" t="s">
        <v>363</v>
      </c>
      <c r="W70" s="58" t="s">
        <v>5</v>
      </c>
      <c r="X70" s="58" t="s">
        <v>172</v>
      </c>
      <c r="Y70" s="90">
        <v>44435</v>
      </c>
      <c r="Z70" s="65" t="s">
        <v>4974</v>
      </c>
      <c r="AA70" s="65"/>
      <c r="AB70" s="1" t="s">
        <v>4975</v>
      </c>
      <c r="AC70" s="65"/>
      <c r="AD70" s="65">
        <f t="shared" si="2"/>
        <v>24</v>
      </c>
      <c r="AE70" s="65"/>
      <c r="AF70" s="65"/>
      <c r="AG70" s="65"/>
      <c r="AH70" s="65"/>
    </row>
    <row r="71" spans="1:34" ht="87">
      <c r="A71" s="61">
        <v>9070</v>
      </c>
      <c r="B71" s="47" t="s">
        <v>174</v>
      </c>
      <c r="C71" s="47" t="s">
        <v>4665</v>
      </c>
      <c r="D71" s="65" t="s">
        <v>4970</v>
      </c>
      <c r="E71" s="47" t="s">
        <v>164</v>
      </c>
      <c r="F71" s="65" t="s">
        <v>4976</v>
      </c>
      <c r="G71" s="65" t="s">
        <v>4709</v>
      </c>
      <c r="H71" s="65" t="s">
        <v>4977</v>
      </c>
      <c r="I71" s="65" t="s">
        <v>1114</v>
      </c>
      <c r="J71" s="65" t="s">
        <v>4978</v>
      </c>
      <c r="K71" s="65" t="s">
        <v>1334</v>
      </c>
      <c r="L71" s="58" t="s">
        <v>363</v>
      </c>
      <c r="M71" s="58" t="s">
        <v>5</v>
      </c>
      <c r="N71" s="58">
        <v>98837</v>
      </c>
      <c r="O71" s="47" t="s">
        <v>1117</v>
      </c>
      <c r="P71" s="89">
        <v>47.135893560241797</v>
      </c>
      <c r="Q71" s="89">
        <v>-119.199546358134</v>
      </c>
      <c r="R71" s="817">
        <v>6</v>
      </c>
      <c r="S71" s="65" t="s">
        <v>1118</v>
      </c>
      <c r="T71" s="68" t="s">
        <v>1114</v>
      </c>
      <c r="U71" s="68" t="s">
        <v>1116</v>
      </c>
      <c r="V71" s="58" t="s">
        <v>363</v>
      </c>
      <c r="W71" s="58" t="s">
        <v>5</v>
      </c>
      <c r="X71" s="58" t="s">
        <v>172</v>
      </c>
      <c r="Y71" s="90">
        <v>44435</v>
      </c>
      <c r="Z71" s="65" t="s">
        <v>4979</v>
      </c>
      <c r="AA71" s="65" t="s">
        <v>4980</v>
      </c>
      <c r="AB71" s="1" t="s">
        <v>4975</v>
      </c>
      <c r="AC71" s="65"/>
      <c r="AD71" s="65">
        <f t="shared" si="2"/>
        <v>24</v>
      </c>
      <c r="AE71" s="65"/>
      <c r="AF71" s="65"/>
      <c r="AG71" s="65"/>
      <c r="AH71" s="65"/>
    </row>
    <row r="72" spans="1:34" ht="58">
      <c r="A72" s="61">
        <v>9071</v>
      </c>
      <c r="B72" s="47" t="s">
        <v>174</v>
      </c>
      <c r="C72" s="47" t="s">
        <v>4665</v>
      </c>
      <c r="D72" s="65" t="s">
        <v>4981</v>
      </c>
      <c r="E72" s="47" t="s">
        <v>164</v>
      </c>
      <c r="F72" s="65" t="s">
        <v>4982</v>
      </c>
      <c r="G72" s="65" t="s">
        <v>4667</v>
      </c>
      <c r="H72" s="65" t="s">
        <v>4983</v>
      </c>
      <c r="I72" s="65" t="s">
        <v>4984</v>
      </c>
      <c r="J72" s="65" t="s">
        <v>4985</v>
      </c>
      <c r="K72" s="65" t="s">
        <v>2824</v>
      </c>
      <c r="L72" s="47" t="s">
        <v>723</v>
      </c>
      <c r="M72" s="47" t="s">
        <v>5</v>
      </c>
      <c r="N72" s="47">
        <v>80503</v>
      </c>
      <c r="O72" s="47" t="s">
        <v>4986</v>
      </c>
      <c r="P72" s="89">
        <v>39.780937035996097</v>
      </c>
      <c r="Q72" s="89">
        <v>-105.166260060363</v>
      </c>
      <c r="R72" s="103">
        <v>100</v>
      </c>
      <c r="S72" s="65" t="s">
        <v>4987</v>
      </c>
      <c r="T72" s="65" t="s">
        <v>4984</v>
      </c>
      <c r="U72" s="65" t="s">
        <v>2824</v>
      </c>
      <c r="V72" s="47" t="s">
        <v>723</v>
      </c>
      <c r="W72" s="47" t="s">
        <v>5</v>
      </c>
      <c r="X72" s="47" t="s">
        <v>172</v>
      </c>
      <c r="Y72" s="59">
        <v>44425</v>
      </c>
      <c r="Z72" s="65" t="s">
        <v>4988</v>
      </c>
      <c r="AA72" s="65" t="s">
        <v>4990</v>
      </c>
      <c r="AB72" s="307" t="s">
        <v>4989</v>
      </c>
      <c r="AC72" s="65"/>
      <c r="AD72" s="65">
        <f t="shared" si="2"/>
        <v>26</v>
      </c>
      <c r="AE72" s="65"/>
      <c r="AF72" s="65"/>
      <c r="AG72" s="65"/>
      <c r="AH72" s="65"/>
    </row>
    <row r="73" spans="1:34" ht="58">
      <c r="A73" s="61">
        <v>9072</v>
      </c>
      <c r="B73" s="1016" t="s">
        <v>161</v>
      </c>
      <c r="C73" s="1016" t="s">
        <v>4665</v>
      </c>
      <c r="D73" s="1017" t="s">
        <v>9725</v>
      </c>
      <c r="E73" s="1016" t="s">
        <v>164</v>
      </c>
      <c r="F73" s="1017" t="s">
        <v>9726</v>
      </c>
      <c r="G73" s="1017" t="s">
        <v>7876</v>
      </c>
      <c r="H73" s="1017" t="s">
        <v>9727</v>
      </c>
      <c r="I73" s="1017" t="s">
        <v>9728</v>
      </c>
      <c r="J73" s="1017" t="s">
        <v>9729</v>
      </c>
      <c r="K73" s="1017" t="s">
        <v>4889</v>
      </c>
      <c r="L73" s="1016" t="s">
        <v>170</v>
      </c>
      <c r="M73" s="1016" t="s">
        <v>5</v>
      </c>
      <c r="N73" s="1115" t="s">
        <v>9730</v>
      </c>
      <c r="O73" s="1016" t="s">
        <v>9731</v>
      </c>
      <c r="P73" s="1060">
        <v>37.445662049193203</v>
      </c>
      <c r="Q73" s="1060">
        <v>-122.162720146496</v>
      </c>
      <c r="R73" s="1066"/>
      <c r="S73" s="1017" t="s">
        <v>9725</v>
      </c>
      <c r="T73" s="1078" t="s">
        <v>9728</v>
      </c>
      <c r="U73" s="1017" t="s">
        <v>9732</v>
      </c>
      <c r="V73" s="1016"/>
      <c r="W73" s="1016" t="s">
        <v>2514</v>
      </c>
      <c r="X73" s="1016" t="s">
        <v>7932</v>
      </c>
      <c r="Y73" s="1025">
        <v>45876</v>
      </c>
      <c r="Z73" s="1078" t="s">
        <v>9734</v>
      </c>
      <c r="AA73" s="1026" t="s">
        <v>9733</v>
      </c>
      <c r="AB73" s="1026" t="s">
        <v>10345</v>
      </c>
      <c r="AC73" s="1017"/>
      <c r="AD73" s="1017">
        <f t="shared" si="2"/>
        <v>20</v>
      </c>
      <c r="AE73" s="1017"/>
      <c r="AF73" s="1017"/>
      <c r="AG73" s="1017"/>
      <c r="AH73" s="65"/>
    </row>
    <row r="74" spans="1:34" ht="72.5">
      <c r="A74" s="61">
        <v>9073</v>
      </c>
      <c r="B74" s="1016" t="s">
        <v>174</v>
      </c>
      <c r="C74" s="1016" t="s">
        <v>4665</v>
      </c>
      <c r="D74" s="1058" t="s">
        <v>10630</v>
      </c>
      <c r="E74" s="1016" t="s">
        <v>164</v>
      </c>
      <c r="F74" s="1026" t="s">
        <v>10631</v>
      </c>
      <c r="G74" s="1017" t="s">
        <v>7876</v>
      </c>
      <c r="H74" s="1026" t="s">
        <v>10632</v>
      </c>
      <c r="I74" s="1078" t="s">
        <v>10633</v>
      </c>
      <c r="J74" s="1026" t="s">
        <v>10634</v>
      </c>
      <c r="K74" s="1017" t="s">
        <v>226</v>
      </c>
      <c r="L74" s="1016" t="s">
        <v>227</v>
      </c>
      <c r="M74" s="1016" t="s">
        <v>6</v>
      </c>
      <c r="N74" s="1178" t="s">
        <v>10635</v>
      </c>
      <c r="O74" s="1016"/>
      <c r="P74" s="1060">
        <v>49.260599999999997</v>
      </c>
      <c r="Q74" s="1060">
        <v>123.246</v>
      </c>
      <c r="R74" s="1146"/>
      <c r="S74" s="1058" t="s">
        <v>10630</v>
      </c>
      <c r="T74" s="1078" t="s">
        <v>10636</v>
      </c>
      <c r="U74" s="1017" t="s">
        <v>226</v>
      </c>
      <c r="V74" s="1016" t="s">
        <v>227</v>
      </c>
      <c r="W74" s="1178" t="s">
        <v>6</v>
      </c>
      <c r="X74" s="1016" t="s">
        <v>7932</v>
      </c>
      <c r="Y74" s="1025">
        <v>46057</v>
      </c>
      <c r="Z74" s="1017" t="s">
        <v>10637</v>
      </c>
      <c r="AA74" s="1017"/>
      <c r="AB74" s="1081" t="s">
        <v>10638</v>
      </c>
      <c r="AC74" s="1017"/>
      <c r="AD74" s="1017">
        <f t="shared" si="2"/>
        <v>22</v>
      </c>
      <c r="AE74" s="65"/>
      <c r="AF74" s="65"/>
      <c r="AG74" s="65"/>
      <c r="AH74" s="65"/>
    </row>
    <row r="75" spans="1:34" ht="72.5">
      <c r="A75" s="61">
        <v>9074</v>
      </c>
      <c r="B75" s="47" t="s">
        <v>174</v>
      </c>
      <c r="C75" s="47" t="s">
        <v>4665</v>
      </c>
      <c r="D75" t="s">
        <v>2752</v>
      </c>
      <c r="E75" s="47" t="s">
        <v>164</v>
      </c>
      <c r="F75" t="s">
        <v>2753</v>
      </c>
      <c r="G75" s="65" t="s">
        <v>4709</v>
      </c>
      <c r="H75" s="65" t="s">
        <v>4991</v>
      </c>
      <c r="I75" s="342" t="s">
        <v>2754</v>
      </c>
      <c r="J75" t="s">
        <v>2755</v>
      </c>
      <c r="K75" s="65" t="s">
        <v>2756</v>
      </c>
      <c r="L75" s="47" t="s">
        <v>436</v>
      </c>
      <c r="M75" s="47" t="s">
        <v>5</v>
      </c>
      <c r="N75" s="800" t="s">
        <v>2757</v>
      </c>
      <c r="O75" t="s">
        <v>2758</v>
      </c>
      <c r="P75" s="89">
        <v>42.5395873128289</v>
      </c>
      <c r="Q75" s="89">
        <v>-83.096896328835101</v>
      </c>
      <c r="R75" s="181">
        <v>25</v>
      </c>
      <c r="S75" s="65" t="s">
        <v>2752</v>
      </c>
      <c r="T75" s="342" t="s">
        <v>2754</v>
      </c>
      <c r="U75" s="65" t="s">
        <v>2756</v>
      </c>
      <c r="V75" s="47" t="s">
        <v>436</v>
      </c>
      <c r="W75" s="47" t="s">
        <v>5</v>
      </c>
      <c r="X75" s="47" t="s">
        <v>7759</v>
      </c>
      <c r="Y75" s="59" t="s">
        <v>7992</v>
      </c>
      <c r="Z75" s="65" t="s">
        <v>313</v>
      </c>
      <c r="AA75" s="65"/>
      <c r="AB75" s="292" t="s">
        <v>8129</v>
      </c>
      <c r="AC75" s="65"/>
      <c r="AD75" s="65">
        <f t="shared" si="2"/>
        <v>30</v>
      </c>
      <c r="AE75" t="s">
        <v>2759</v>
      </c>
      <c r="AF75" t="s">
        <v>2760</v>
      </c>
      <c r="AG75" t="s">
        <v>2761</v>
      </c>
      <c r="AH75" s="65"/>
    </row>
    <row r="76" spans="1:34" ht="72.5">
      <c r="A76" s="61">
        <v>9075</v>
      </c>
      <c r="B76" s="47" t="s">
        <v>174</v>
      </c>
      <c r="C76" s="47" t="s">
        <v>4665</v>
      </c>
      <c r="D76" s="65" t="s">
        <v>4992</v>
      </c>
      <c r="E76" s="47" t="s">
        <v>164</v>
      </c>
      <c r="F76" s="65" t="s">
        <v>4993</v>
      </c>
      <c r="G76" s="65" t="s">
        <v>4671</v>
      </c>
      <c r="H76" s="65" t="s">
        <v>4355</v>
      </c>
      <c r="I76" s="65" t="s">
        <v>4994</v>
      </c>
      <c r="J76" s="65" t="s">
        <v>4995</v>
      </c>
      <c r="K76" s="65" t="s">
        <v>2034</v>
      </c>
      <c r="L76" s="47" t="s">
        <v>170</v>
      </c>
      <c r="M76" s="47" t="s">
        <v>5</v>
      </c>
      <c r="N76" s="47">
        <v>95120</v>
      </c>
      <c r="O76" s="47" t="s">
        <v>4996</v>
      </c>
      <c r="P76" s="89">
        <v>37.2105942896738</v>
      </c>
      <c r="Q76" s="89">
        <v>-121.80717090120601</v>
      </c>
      <c r="R76" s="181"/>
      <c r="S76" s="65" t="s">
        <v>4992</v>
      </c>
      <c r="T76" s="65" t="s">
        <v>4994</v>
      </c>
      <c r="U76" s="65" t="s">
        <v>4997</v>
      </c>
      <c r="V76" s="47" t="s">
        <v>808</v>
      </c>
      <c r="W76" s="47" t="s">
        <v>5</v>
      </c>
      <c r="X76" s="47"/>
      <c r="Y76" s="59"/>
      <c r="Z76" s="65" t="s">
        <v>4998</v>
      </c>
      <c r="AA76" s="65"/>
      <c r="AB76" s="1" t="s">
        <v>4999</v>
      </c>
      <c r="AC76" s="65"/>
      <c r="AD76" s="65">
        <f t="shared" si="2"/>
        <v>25</v>
      </c>
      <c r="AE76" s="65"/>
      <c r="AF76" s="65"/>
      <c r="AG76" s="65"/>
      <c r="AH76" s="65"/>
    </row>
    <row r="77" spans="1:34" ht="87">
      <c r="A77" s="61">
        <v>9076</v>
      </c>
      <c r="B77" s="47" t="s">
        <v>161</v>
      </c>
      <c r="C77" s="47" t="s">
        <v>4665</v>
      </c>
      <c r="D77" s="65" t="s">
        <v>5000</v>
      </c>
      <c r="E77" s="47" t="s">
        <v>176</v>
      </c>
      <c r="F77" s="65" t="s">
        <v>5001</v>
      </c>
      <c r="G77" s="65" t="s">
        <v>4671</v>
      </c>
      <c r="H77" s="65" t="s">
        <v>5002</v>
      </c>
      <c r="I77" s="302" t="s">
        <v>5003</v>
      </c>
      <c r="J77" s="65" t="s">
        <v>5004</v>
      </c>
      <c r="K77" s="65" t="s">
        <v>2938</v>
      </c>
      <c r="L77" s="47" t="s">
        <v>214</v>
      </c>
      <c r="M77" s="47" t="s">
        <v>6</v>
      </c>
      <c r="N77" s="47" t="s">
        <v>5005</v>
      </c>
      <c r="O77" s="47" t="s">
        <v>5006</v>
      </c>
      <c r="P77" s="89">
        <v>43.455857245390597</v>
      </c>
      <c r="Q77" s="89">
        <v>-80.561956761329</v>
      </c>
      <c r="R77" s="816">
        <v>30</v>
      </c>
      <c r="S77" s="65" t="s">
        <v>5000</v>
      </c>
      <c r="T77" s="302" t="s">
        <v>5003</v>
      </c>
      <c r="U77" s="65" t="s">
        <v>2938</v>
      </c>
      <c r="V77" s="47" t="s">
        <v>214</v>
      </c>
      <c r="W77" s="47" t="s">
        <v>6</v>
      </c>
      <c r="X77" s="47" t="s">
        <v>4864</v>
      </c>
      <c r="Y77" s="59">
        <v>45336</v>
      </c>
      <c r="Z77" s="65" t="s">
        <v>313</v>
      </c>
      <c r="AA77" s="65"/>
      <c r="AB77" s="65" t="s">
        <v>5007</v>
      </c>
      <c r="AC77" s="65"/>
      <c r="AD77" s="65">
        <f t="shared" si="2"/>
        <v>29</v>
      </c>
      <c r="AE77" s="65" t="s">
        <v>5008</v>
      </c>
      <c r="AF77" s="65" t="s">
        <v>5009</v>
      </c>
      <c r="AG77" s="65" t="s">
        <v>5010</v>
      </c>
      <c r="AH77" s="65"/>
    </row>
    <row r="78" spans="1:34" ht="72.5">
      <c r="A78" s="61">
        <v>9077</v>
      </c>
      <c r="B78" s="47" t="s">
        <v>174</v>
      </c>
      <c r="C78" s="47" t="s">
        <v>4665</v>
      </c>
      <c r="D78" s="65" t="s">
        <v>7907</v>
      </c>
      <c r="E78" s="47" t="s">
        <v>164</v>
      </c>
      <c r="F78" s="65" t="s">
        <v>7908</v>
      </c>
      <c r="G78" s="65" t="s">
        <v>7916</v>
      </c>
      <c r="H78" t="s">
        <v>7909</v>
      </c>
      <c r="I78" s="65"/>
      <c r="J78" s="65" t="s">
        <v>7910</v>
      </c>
      <c r="K78" s="65" t="s">
        <v>7911</v>
      </c>
      <c r="L78" s="47" t="s">
        <v>170</v>
      </c>
      <c r="M78" s="47" t="s">
        <v>5</v>
      </c>
      <c r="N78" s="47">
        <v>92201</v>
      </c>
      <c r="O78" s="47" t="s">
        <v>7912</v>
      </c>
      <c r="P78" s="89">
        <v>33.6988654938256</v>
      </c>
      <c r="Q78" s="89">
        <v>-116.220003732546</v>
      </c>
      <c r="R78" s="140">
        <v>12</v>
      </c>
      <c r="S78" s="65" t="s">
        <v>7907</v>
      </c>
      <c r="T78" s="65"/>
      <c r="U78" s="65" t="s">
        <v>7911</v>
      </c>
      <c r="V78" s="47" t="s">
        <v>1045</v>
      </c>
      <c r="W78" s="47" t="s">
        <v>5</v>
      </c>
      <c r="X78" s="47" t="s">
        <v>7759</v>
      </c>
      <c r="Y78" s="59" t="s">
        <v>7917</v>
      </c>
      <c r="Z78" s="117"/>
      <c r="AA78" s="65"/>
      <c r="AB78" s="7" t="s">
        <v>8135</v>
      </c>
      <c r="AC78" s="13" t="s">
        <v>313</v>
      </c>
      <c r="AD78" s="13">
        <f t="shared" si="2"/>
        <v>27</v>
      </c>
      <c r="AE78" t="s">
        <v>7913</v>
      </c>
      <c r="AF78" t="s">
        <v>7914</v>
      </c>
      <c r="AG78" t="s">
        <v>7915</v>
      </c>
      <c r="AH78" s="6"/>
    </row>
    <row r="79" spans="1:34" ht="87">
      <c r="A79" s="61">
        <v>9078</v>
      </c>
      <c r="B79" s="47" t="s">
        <v>161</v>
      </c>
      <c r="C79" s="47" t="s">
        <v>4665</v>
      </c>
      <c r="D79" s="65" t="s">
        <v>8656</v>
      </c>
      <c r="E79" s="47" t="s">
        <v>164</v>
      </c>
      <c r="F79" s="65" t="s">
        <v>8656</v>
      </c>
      <c r="G79" s="65" t="s">
        <v>4674</v>
      </c>
      <c r="H79" s="65" t="s">
        <v>8657</v>
      </c>
      <c r="I79" s="302" t="s">
        <v>8658</v>
      </c>
      <c r="J79" s="65" t="s">
        <v>8659</v>
      </c>
      <c r="K79" s="65" t="s">
        <v>722</v>
      </c>
      <c r="L79" s="47" t="s">
        <v>723</v>
      </c>
      <c r="M79" s="47" t="s">
        <v>5</v>
      </c>
      <c r="N79" s="47">
        <v>80112</v>
      </c>
      <c r="O79" s="47" t="s">
        <v>8660</v>
      </c>
      <c r="P79" s="89">
        <v>39.5911671937492</v>
      </c>
      <c r="Q79" s="89">
        <v>-104.872291566754</v>
      </c>
      <c r="R79" s="181"/>
      <c r="S79" s="65" t="s">
        <v>8656</v>
      </c>
      <c r="T79" s="302" t="s">
        <v>8658</v>
      </c>
      <c r="U79" s="65" t="s">
        <v>722</v>
      </c>
      <c r="V79" s="47" t="s">
        <v>723</v>
      </c>
      <c r="W79" s="47" t="s">
        <v>5</v>
      </c>
      <c r="X79" s="47" t="s">
        <v>7932</v>
      </c>
      <c r="Y79" s="59">
        <v>45689</v>
      </c>
      <c r="Z79" s="342" t="s">
        <v>8661</v>
      </c>
      <c r="AA79" s="65" t="s">
        <v>8662</v>
      </c>
      <c r="AB79" s="1" t="s">
        <v>8663</v>
      </c>
      <c r="AC79" s="65"/>
      <c r="AD79" s="65">
        <f t="shared" si="2"/>
        <v>25</v>
      </c>
      <c r="AE79" s="65"/>
      <c r="AF79" s="942"/>
      <c r="AG79" s="65"/>
      <c r="AH79" s="65"/>
    </row>
    <row r="80" spans="1:34" ht="87">
      <c r="A80" s="61">
        <v>9079</v>
      </c>
      <c r="B80" s="47" t="s">
        <v>174</v>
      </c>
      <c r="C80" s="47" t="s">
        <v>4665</v>
      </c>
      <c r="D80" s="65" t="s">
        <v>5011</v>
      </c>
      <c r="E80" s="47" t="s">
        <v>164</v>
      </c>
      <c r="F80" s="65" t="s">
        <v>5011</v>
      </c>
      <c r="G80" s="65" t="s">
        <v>4709</v>
      </c>
      <c r="H80" s="65" t="s">
        <v>5012</v>
      </c>
      <c r="I80" s="65" t="s">
        <v>5013</v>
      </c>
      <c r="J80" s="65" t="s">
        <v>5014</v>
      </c>
      <c r="K80" s="65" t="s">
        <v>2294</v>
      </c>
      <c r="L80" s="47" t="s">
        <v>723</v>
      </c>
      <c r="M80" s="47" t="s">
        <v>5</v>
      </c>
      <c r="N80" s="47">
        <v>80127</v>
      </c>
      <c r="O80" s="47" t="s">
        <v>5015</v>
      </c>
      <c r="P80" s="89">
        <v>39.5692339168925</v>
      </c>
      <c r="Q80" s="89">
        <v>-105.12648145852</v>
      </c>
      <c r="R80" s="181">
        <v>13</v>
      </c>
      <c r="S80" s="65" t="s">
        <v>5011</v>
      </c>
      <c r="T80" s="65" t="s">
        <v>5013</v>
      </c>
      <c r="U80" s="65" t="s">
        <v>2294</v>
      </c>
      <c r="V80" s="47" t="s">
        <v>723</v>
      </c>
      <c r="W80" s="47" t="s">
        <v>5</v>
      </c>
      <c r="X80" s="47" t="s">
        <v>172</v>
      </c>
      <c r="Y80" s="59">
        <v>44434</v>
      </c>
      <c r="Z80" s="65" t="s">
        <v>5016</v>
      </c>
      <c r="AA80" s="65" t="s">
        <v>5018</v>
      </c>
      <c r="AB80" s="1" t="s">
        <v>5017</v>
      </c>
      <c r="AC80" s="65"/>
      <c r="AD80" s="65">
        <f t="shared" si="2"/>
        <v>31</v>
      </c>
      <c r="AE80" s="65"/>
      <c r="AF80" s="65"/>
      <c r="AG80" s="65"/>
      <c r="AH80" s="65"/>
    </row>
    <row r="81" spans="1:34" ht="58">
      <c r="A81" s="61">
        <v>9080</v>
      </c>
      <c r="B81" s="47" t="s">
        <v>161</v>
      </c>
      <c r="C81" s="47" t="s">
        <v>4665</v>
      </c>
      <c r="D81" s="65" t="s">
        <v>5019</v>
      </c>
      <c r="E81" s="47" t="s">
        <v>176</v>
      </c>
      <c r="F81" s="65" t="s">
        <v>5020</v>
      </c>
      <c r="G81" s="65" t="s">
        <v>5021</v>
      </c>
      <c r="H81" s="65" t="s">
        <v>5022</v>
      </c>
      <c r="I81" s="65" t="s">
        <v>3623</v>
      </c>
      <c r="J81" s="65" t="s">
        <v>5023</v>
      </c>
      <c r="K81" s="65" t="s">
        <v>3625</v>
      </c>
      <c r="L81" s="47" t="s">
        <v>529</v>
      </c>
      <c r="M81" s="47" t="s">
        <v>5</v>
      </c>
      <c r="N81" s="47" t="s">
        <v>5024</v>
      </c>
      <c r="O81" s="47" t="s">
        <v>3626</v>
      </c>
      <c r="P81" s="89">
        <v>45.067138911804797</v>
      </c>
      <c r="Q81" s="89">
        <v>-93.233446100719206</v>
      </c>
      <c r="R81" s="181">
        <v>3</v>
      </c>
      <c r="S81" s="65" t="s">
        <v>5019</v>
      </c>
      <c r="T81" s="65" t="s">
        <v>3623</v>
      </c>
      <c r="U81" s="65" t="s">
        <v>3625</v>
      </c>
      <c r="V81" s="47" t="s">
        <v>529</v>
      </c>
      <c r="W81" s="47" t="s">
        <v>5</v>
      </c>
      <c r="X81" s="47" t="s">
        <v>172</v>
      </c>
      <c r="Y81" s="59">
        <v>45087</v>
      </c>
      <c r="Z81" s="65" t="s">
        <v>5025</v>
      </c>
      <c r="AA81" s="65"/>
      <c r="AB81" s="65" t="s">
        <v>5026</v>
      </c>
      <c r="AC81" s="65"/>
      <c r="AD81" s="65">
        <f t="shared" si="2"/>
        <v>16</v>
      </c>
      <c r="AE81" s="65"/>
      <c r="AF81" s="65"/>
      <c r="AG81" s="65"/>
      <c r="AH81" s="65"/>
    </row>
    <row r="82" spans="1:34" ht="101.5">
      <c r="A82" s="61">
        <v>9081</v>
      </c>
      <c r="B82" s="1016" t="s">
        <v>174</v>
      </c>
      <c r="C82" s="1016" t="s">
        <v>4665</v>
      </c>
      <c r="D82" s="1017" t="s">
        <v>9644</v>
      </c>
      <c r="E82" s="1016" t="s">
        <v>164</v>
      </c>
      <c r="F82" s="1026" t="s">
        <v>9645</v>
      </c>
      <c r="G82" s="1017" t="s">
        <v>7876</v>
      </c>
      <c r="H82" s="1026" t="s">
        <v>9646</v>
      </c>
      <c r="I82" s="1017" t="s">
        <v>9647</v>
      </c>
      <c r="J82" s="1017" t="s">
        <v>9653</v>
      </c>
      <c r="K82" s="1017" t="s">
        <v>9648</v>
      </c>
      <c r="L82" s="1016" t="s">
        <v>170</v>
      </c>
      <c r="M82" s="1016" t="s">
        <v>5</v>
      </c>
      <c r="N82" s="1115" t="s">
        <v>9654</v>
      </c>
      <c r="O82" s="1016" t="s">
        <v>9650</v>
      </c>
      <c r="P82" s="1060">
        <v>37.551299999999998</v>
      </c>
      <c r="Q82" s="1060">
        <v>-122.25190000000001</v>
      </c>
      <c r="R82" s="1066"/>
      <c r="S82" s="1017" t="s">
        <v>9644</v>
      </c>
      <c r="T82" s="1078" t="s">
        <v>9647</v>
      </c>
      <c r="U82" s="1017" t="s">
        <v>9649</v>
      </c>
      <c r="V82" s="1016" t="s">
        <v>170</v>
      </c>
      <c r="W82" s="1016" t="s">
        <v>5</v>
      </c>
      <c r="X82" s="1016" t="s">
        <v>7932</v>
      </c>
      <c r="Y82" s="1025">
        <v>45873</v>
      </c>
      <c r="Z82" s="1138" t="s">
        <v>9651</v>
      </c>
      <c r="AA82" s="1026" t="s">
        <v>9652</v>
      </c>
      <c r="AB82" s="1026" t="s">
        <v>10305</v>
      </c>
      <c r="AC82" s="1017"/>
      <c r="AD82" s="1017">
        <f t="shared" si="2"/>
        <v>19</v>
      </c>
      <c r="AE82" s="1017"/>
      <c r="AF82" s="1017"/>
      <c r="AG82" s="1017"/>
      <c r="AH82" s="65"/>
    </row>
    <row r="83" spans="1:34" s="11" customFormat="1" ht="87">
      <c r="A83" s="61">
        <v>9082</v>
      </c>
      <c r="B83" s="47" t="s">
        <v>174</v>
      </c>
      <c r="C83" s="47" t="s">
        <v>4665</v>
      </c>
      <c r="D83" s="65" t="s">
        <v>5027</v>
      </c>
      <c r="E83" s="47" t="s">
        <v>164</v>
      </c>
      <c r="F83" s="65" t="s">
        <v>5028</v>
      </c>
      <c r="G83" s="65" t="s">
        <v>4674</v>
      </c>
      <c r="H83" s="65" t="s">
        <v>5029</v>
      </c>
      <c r="I83" s="65" t="s">
        <v>5030</v>
      </c>
      <c r="J83" s="65" t="s">
        <v>5031</v>
      </c>
      <c r="K83" s="65" t="s">
        <v>2084</v>
      </c>
      <c r="L83" s="58" t="s">
        <v>808</v>
      </c>
      <c r="M83" s="58" t="s">
        <v>5</v>
      </c>
      <c r="N83" s="58">
        <v>14652</v>
      </c>
      <c r="O83" s="91" t="s">
        <v>5032</v>
      </c>
      <c r="P83" s="89">
        <v>43.197004563942897</v>
      </c>
      <c r="Q83" s="89">
        <v>-77.630176554574206</v>
      </c>
      <c r="R83" s="181"/>
      <c r="S83" s="65" t="s">
        <v>5027</v>
      </c>
      <c r="T83" s="65" t="s">
        <v>5033</v>
      </c>
      <c r="U83" s="65" t="s">
        <v>2084</v>
      </c>
      <c r="V83" s="47" t="s">
        <v>808</v>
      </c>
      <c r="W83" s="47" t="s">
        <v>5</v>
      </c>
      <c r="X83" s="47" t="s">
        <v>172</v>
      </c>
      <c r="Y83" s="59">
        <v>44416</v>
      </c>
      <c r="Z83" s="7" t="s">
        <v>5034</v>
      </c>
      <c r="AA83" s="65"/>
      <c r="AB83" s="645" t="s">
        <v>5035</v>
      </c>
      <c r="AC83" s="65"/>
      <c r="AD83" s="65">
        <f t="shared" si="2"/>
        <v>29</v>
      </c>
      <c r="AE83" s="65"/>
      <c r="AF83" s="65"/>
      <c r="AG83" s="65"/>
      <c r="AH83" s="65"/>
    </row>
    <row r="84" spans="1:34" ht="72.5">
      <c r="A84" s="61">
        <v>9083</v>
      </c>
      <c r="B84" s="47" t="s">
        <v>174</v>
      </c>
      <c r="C84" s="47" t="s">
        <v>4665</v>
      </c>
      <c r="D84" s="65" t="s">
        <v>5036</v>
      </c>
      <c r="E84" s="47" t="s">
        <v>164</v>
      </c>
      <c r="F84" s="65" t="s">
        <v>2079</v>
      </c>
      <c r="G84" s="65" t="s">
        <v>4671</v>
      </c>
      <c r="H84" s="65" t="s">
        <v>5037</v>
      </c>
      <c r="I84" s="65" t="s">
        <v>4356</v>
      </c>
      <c r="J84" s="65" t="s">
        <v>5038</v>
      </c>
      <c r="K84" s="65" t="s">
        <v>4684</v>
      </c>
      <c r="L84" s="47" t="s">
        <v>740</v>
      </c>
      <c r="M84" s="47" t="s">
        <v>5</v>
      </c>
      <c r="N84" s="139" t="s">
        <v>5039</v>
      </c>
      <c r="O84" s="47" t="s">
        <v>5040</v>
      </c>
      <c r="P84" s="89">
        <v>42.406539942543802</v>
      </c>
      <c r="Q84" s="89">
        <v>-71.272539773647097</v>
      </c>
      <c r="R84" s="181"/>
      <c r="S84" s="65" t="s">
        <v>4354</v>
      </c>
      <c r="T84" s="65" t="s">
        <v>4356</v>
      </c>
      <c r="U84" s="65" t="s">
        <v>4684</v>
      </c>
      <c r="V84" s="47" t="s">
        <v>740</v>
      </c>
      <c r="W84" s="47" t="s">
        <v>5</v>
      </c>
      <c r="X84" s="47" t="s">
        <v>172</v>
      </c>
      <c r="Y84" s="59">
        <v>44435</v>
      </c>
      <c r="Z84" s="65" t="s">
        <v>5041</v>
      </c>
      <c r="AA84" s="65" t="s">
        <v>17</v>
      </c>
      <c r="AB84" s="646" t="s">
        <v>5042</v>
      </c>
      <c r="AC84" s="65"/>
      <c r="AD84" s="65">
        <f t="shared" si="2"/>
        <v>21</v>
      </c>
      <c r="AE84" s="65"/>
      <c r="AF84" s="65"/>
      <c r="AG84" s="65"/>
      <c r="AH84" s="65"/>
    </row>
    <row r="85" spans="1:34" ht="72.5">
      <c r="A85" s="61">
        <v>9084</v>
      </c>
      <c r="B85" s="47" t="s">
        <v>174</v>
      </c>
      <c r="C85" s="47" t="s">
        <v>4665</v>
      </c>
      <c r="D85" s="65" t="s">
        <v>5036</v>
      </c>
      <c r="E85" s="47" t="s">
        <v>164</v>
      </c>
      <c r="F85" s="65" t="s">
        <v>5043</v>
      </c>
      <c r="G85" s="65" t="s">
        <v>4671</v>
      </c>
      <c r="H85" s="65" t="s">
        <v>5037</v>
      </c>
      <c r="I85" s="65" t="s">
        <v>4356</v>
      </c>
      <c r="J85" s="65" t="s">
        <v>5044</v>
      </c>
      <c r="K85" s="65" t="s">
        <v>5045</v>
      </c>
      <c r="L85" s="47" t="s">
        <v>772</v>
      </c>
      <c r="M85" s="47" t="s">
        <v>5</v>
      </c>
      <c r="N85" s="47">
        <v>70776</v>
      </c>
      <c r="O85" s="47" t="s">
        <v>5040</v>
      </c>
      <c r="P85" s="89">
        <v>30.235844451886202</v>
      </c>
      <c r="Q85" s="89">
        <v>-91.099597389348105</v>
      </c>
      <c r="R85" s="181"/>
      <c r="S85" s="65" t="s">
        <v>4354</v>
      </c>
      <c r="T85" s="65" t="s">
        <v>4356</v>
      </c>
      <c r="U85" s="65" t="s">
        <v>4684</v>
      </c>
      <c r="V85" s="47" t="s">
        <v>740</v>
      </c>
      <c r="W85" s="47" t="s">
        <v>5</v>
      </c>
      <c r="X85" s="47" t="s">
        <v>172</v>
      </c>
      <c r="Y85" s="59">
        <v>44435</v>
      </c>
      <c r="Z85" s="65" t="s">
        <v>5041</v>
      </c>
      <c r="AA85" s="65" t="s">
        <v>5046</v>
      </c>
      <c r="AB85" s="1" t="s">
        <v>5042</v>
      </c>
      <c r="AC85" s="65"/>
      <c r="AD85" s="65">
        <f t="shared" si="2"/>
        <v>21</v>
      </c>
      <c r="AE85" s="65"/>
      <c r="AF85" s="65"/>
      <c r="AG85" s="65"/>
      <c r="AH85" s="65"/>
    </row>
    <row r="86" spans="1:34" ht="72.5">
      <c r="A86" s="61">
        <v>9085</v>
      </c>
      <c r="B86" s="47" t="s">
        <v>174</v>
      </c>
      <c r="C86" s="47" t="s">
        <v>4665</v>
      </c>
      <c r="D86" s="65" t="s">
        <v>5047</v>
      </c>
      <c r="E86" s="47" t="s">
        <v>164</v>
      </c>
      <c r="F86" s="65" t="s">
        <v>5048</v>
      </c>
      <c r="G86" s="65" t="s">
        <v>4674</v>
      </c>
      <c r="H86" s="65" t="s">
        <v>5049</v>
      </c>
      <c r="I86" s="65" t="s">
        <v>2840</v>
      </c>
      <c r="J86" s="65" t="s">
        <v>5050</v>
      </c>
      <c r="K86" s="65" t="s">
        <v>2756</v>
      </c>
      <c r="L86" s="47" t="s">
        <v>436</v>
      </c>
      <c r="M86" s="47" t="s">
        <v>5</v>
      </c>
      <c r="N86" s="47">
        <v>48083</v>
      </c>
      <c r="O86" s="47" t="s">
        <v>5051</v>
      </c>
      <c r="P86" s="89">
        <v>42.544073742966802</v>
      </c>
      <c r="Q86" s="89">
        <v>-83.1109337025825</v>
      </c>
      <c r="R86" s="181">
        <v>170</v>
      </c>
      <c r="S86" s="65" t="s">
        <v>5052</v>
      </c>
      <c r="T86" s="65" t="s">
        <v>1176</v>
      </c>
      <c r="U86" s="65" t="s">
        <v>1179</v>
      </c>
      <c r="V86" s="47" t="s">
        <v>1180</v>
      </c>
      <c r="W86" s="47" t="s">
        <v>1011</v>
      </c>
      <c r="X86" s="47" t="s">
        <v>172</v>
      </c>
      <c r="Y86" s="59">
        <v>44414</v>
      </c>
      <c r="Z86" s="65" t="s">
        <v>5053</v>
      </c>
      <c r="AA86" s="65" t="s">
        <v>5054</v>
      </c>
      <c r="AB86" s="1" t="s">
        <v>1895</v>
      </c>
      <c r="AC86" s="65"/>
      <c r="AD86" s="65">
        <f t="shared" si="2"/>
        <v>29</v>
      </c>
      <c r="AE86" s="65"/>
      <c r="AF86" s="65"/>
      <c r="AG86" s="65"/>
      <c r="AH86" s="65"/>
    </row>
    <row r="87" spans="1:34" ht="58">
      <c r="A87" s="61">
        <v>9086</v>
      </c>
      <c r="B87" s="47" t="s">
        <v>174</v>
      </c>
      <c r="C87" s="47" t="s">
        <v>4665</v>
      </c>
      <c r="D87" s="65" t="s">
        <v>5055</v>
      </c>
      <c r="E87" s="47" t="s">
        <v>164</v>
      </c>
      <c r="F87" s="65" t="s">
        <v>5055</v>
      </c>
      <c r="G87" s="65" t="s">
        <v>4667</v>
      </c>
      <c r="H87" s="65" t="s">
        <v>5056</v>
      </c>
      <c r="I87" s="65" t="s">
        <v>4398</v>
      </c>
      <c r="J87" s="65" t="s">
        <v>5057</v>
      </c>
      <c r="K87" s="65" t="s">
        <v>4400</v>
      </c>
      <c r="L87" s="47" t="s">
        <v>1300</v>
      </c>
      <c r="M87" s="47" t="s">
        <v>5</v>
      </c>
      <c r="N87" s="47">
        <v>19438</v>
      </c>
      <c r="O87" s="47" t="s">
        <v>4401</v>
      </c>
      <c r="P87" s="89">
        <v>40.2676691870779</v>
      </c>
      <c r="Q87" s="89">
        <v>-75.364094916046696</v>
      </c>
      <c r="R87" s="181">
        <v>25</v>
      </c>
      <c r="S87" s="65" t="s">
        <v>5055</v>
      </c>
      <c r="T87" s="65" t="s">
        <v>4398</v>
      </c>
      <c r="U87" s="65" t="s">
        <v>4400</v>
      </c>
      <c r="V87" s="47" t="s">
        <v>1300</v>
      </c>
      <c r="W87" s="47" t="s">
        <v>5</v>
      </c>
      <c r="X87" s="47" t="s">
        <v>172</v>
      </c>
      <c r="Y87" s="59">
        <v>44437</v>
      </c>
      <c r="Z87" s="65" t="s">
        <v>5058</v>
      </c>
      <c r="AA87" s="65" t="s">
        <v>4404</v>
      </c>
      <c r="AB87" s="1" t="s">
        <v>5059</v>
      </c>
      <c r="AC87" s="65"/>
      <c r="AD87" s="65">
        <f t="shared" si="2"/>
        <v>19</v>
      </c>
      <c r="AE87" s="65"/>
      <c r="AF87" s="65"/>
      <c r="AG87" s="65"/>
      <c r="AH87" s="65"/>
    </row>
    <row r="88" spans="1:34" ht="87">
      <c r="A88" s="61">
        <v>9087</v>
      </c>
      <c r="B88" s="1016" t="s">
        <v>174</v>
      </c>
      <c r="C88" s="1016" t="s">
        <v>4665</v>
      </c>
      <c r="D88" s="1058" t="s">
        <v>1948</v>
      </c>
      <c r="E88" s="1016" t="s">
        <v>164</v>
      </c>
      <c r="F88" s="1026" t="s">
        <v>10640</v>
      </c>
      <c r="G88" s="1017" t="s">
        <v>7876</v>
      </c>
      <c r="H88" s="1026" t="s">
        <v>10641</v>
      </c>
      <c r="I88" s="1078" t="s">
        <v>10642</v>
      </c>
      <c r="J88" s="1058" t="s">
        <v>10643</v>
      </c>
      <c r="K88" s="1017" t="s">
        <v>10644</v>
      </c>
      <c r="L88" s="1016" t="s">
        <v>1418</v>
      </c>
      <c r="M88" s="1016" t="s">
        <v>5</v>
      </c>
      <c r="N88" s="1178">
        <v>32746</v>
      </c>
      <c r="O88" s="1016" t="s">
        <v>10645</v>
      </c>
      <c r="P88" s="1060">
        <v>28.752500000000001</v>
      </c>
      <c r="Q88" s="1060">
        <v>-81.331999999999994</v>
      </c>
      <c r="R88" s="1146"/>
      <c r="S88" s="1058" t="s">
        <v>10639</v>
      </c>
      <c r="T88" s="1078" t="s">
        <v>1951</v>
      </c>
      <c r="U88" s="1017" t="s">
        <v>1953</v>
      </c>
      <c r="V88" s="1016" t="s">
        <v>755</v>
      </c>
      <c r="W88" s="1178" t="s">
        <v>5</v>
      </c>
      <c r="X88" s="1016" t="s">
        <v>7932</v>
      </c>
      <c r="Y88" s="1025">
        <v>46057</v>
      </c>
      <c r="Z88" s="1017" t="s">
        <v>10646</v>
      </c>
      <c r="AA88" s="1017"/>
      <c r="AB88" s="1081" t="s">
        <v>10647</v>
      </c>
      <c r="AC88" s="1017"/>
      <c r="AD88" s="1017">
        <f t="shared" si="2"/>
        <v>26</v>
      </c>
      <c r="AE88" s="65"/>
      <c r="AF88" s="65"/>
      <c r="AG88" s="65"/>
      <c r="AH88" s="65"/>
    </row>
    <row r="89" spans="1:34" ht="87">
      <c r="A89" s="61">
        <v>9088</v>
      </c>
      <c r="B89" s="47" t="s">
        <v>174</v>
      </c>
      <c r="C89" s="47" t="s">
        <v>4665</v>
      </c>
      <c r="D89" s="65" t="s">
        <v>5060</v>
      </c>
      <c r="E89" s="47" t="s">
        <v>164</v>
      </c>
      <c r="F89" s="65" t="s">
        <v>5061</v>
      </c>
      <c r="G89" s="65" t="s">
        <v>4667</v>
      </c>
      <c r="H89" s="65" t="s">
        <v>5062</v>
      </c>
      <c r="I89" s="65" t="s">
        <v>5063</v>
      </c>
      <c r="J89" s="65" t="s">
        <v>5064</v>
      </c>
      <c r="K89" s="65" t="s">
        <v>5065</v>
      </c>
      <c r="L89" s="47" t="s">
        <v>1857</v>
      </c>
      <c r="M89" s="47" t="s">
        <v>5</v>
      </c>
      <c r="N89" s="47">
        <v>21666</v>
      </c>
      <c r="O89" s="47" t="s">
        <v>5066</v>
      </c>
      <c r="P89" s="89">
        <v>38.987132740466002</v>
      </c>
      <c r="Q89" s="89">
        <v>-76.319771046552404</v>
      </c>
      <c r="R89" s="818">
        <v>100</v>
      </c>
      <c r="S89" s="65" t="s">
        <v>5060</v>
      </c>
      <c r="T89" s="65" t="s">
        <v>5063</v>
      </c>
      <c r="U89" s="68" t="s">
        <v>5065</v>
      </c>
      <c r="V89" s="58" t="s">
        <v>1857</v>
      </c>
      <c r="W89" s="58" t="s">
        <v>5</v>
      </c>
      <c r="X89" s="58" t="s">
        <v>172</v>
      </c>
      <c r="Y89" s="59">
        <v>44437</v>
      </c>
      <c r="Z89" s="65" t="s">
        <v>5067</v>
      </c>
      <c r="AA89" s="65"/>
      <c r="AB89" s="1" t="s">
        <v>5068</v>
      </c>
      <c r="AC89" s="65"/>
      <c r="AD89" s="65">
        <f t="shared" si="2"/>
        <v>26</v>
      </c>
      <c r="AE89" s="65"/>
      <c r="AF89" s="65"/>
      <c r="AG89" s="65"/>
      <c r="AH89" s="65"/>
    </row>
    <row r="90" spans="1:34" ht="145">
      <c r="A90" s="61">
        <v>9089</v>
      </c>
      <c r="B90" s="47" t="s">
        <v>174</v>
      </c>
      <c r="C90" s="47" t="s">
        <v>4665</v>
      </c>
      <c r="D90" s="65" t="s">
        <v>1199</v>
      </c>
      <c r="E90" s="47" t="s">
        <v>176</v>
      </c>
      <c r="F90" s="65" t="s">
        <v>5069</v>
      </c>
      <c r="G90" s="65" t="s">
        <v>1004</v>
      </c>
      <c r="H90" s="65" t="s">
        <v>5070</v>
      </c>
      <c r="I90" s="65" t="s">
        <v>1201</v>
      </c>
      <c r="J90" s="65" t="s">
        <v>5071</v>
      </c>
      <c r="K90" s="65" t="s">
        <v>1207</v>
      </c>
      <c r="L90" s="58" t="s">
        <v>227</v>
      </c>
      <c r="M90" s="58" t="s">
        <v>6</v>
      </c>
      <c r="N90" s="58" t="s">
        <v>5072</v>
      </c>
      <c r="O90" s="47" t="s">
        <v>5073</v>
      </c>
      <c r="P90" s="89">
        <v>49.251543007571698</v>
      </c>
      <c r="Q90" s="89">
        <v>-122.91391730223199</v>
      </c>
      <c r="R90" s="105">
        <v>45</v>
      </c>
      <c r="S90" s="122" t="s">
        <v>1206</v>
      </c>
      <c r="T90" s="68" t="s">
        <v>1201</v>
      </c>
      <c r="U90" s="65" t="s">
        <v>1207</v>
      </c>
      <c r="V90" s="47" t="s">
        <v>227</v>
      </c>
      <c r="W90" s="47" t="s">
        <v>6</v>
      </c>
      <c r="X90" s="47" t="s">
        <v>172</v>
      </c>
      <c r="Y90" s="59">
        <v>45094</v>
      </c>
      <c r="Z90" s="65" t="s">
        <v>5074</v>
      </c>
      <c r="AA90" s="65" t="s">
        <v>5076</v>
      </c>
      <c r="AB90" s="1" t="s">
        <v>5075</v>
      </c>
      <c r="AC90" s="65"/>
      <c r="AD90" s="65">
        <f t="shared" si="2"/>
        <v>26</v>
      </c>
      <c r="AE90" s="65"/>
      <c r="AF90" s="65"/>
      <c r="AG90" s="65"/>
      <c r="AH90" s="65"/>
    </row>
    <row r="91" spans="1:34" ht="43.5">
      <c r="A91" s="61">
        <v>9090</v>
      </c>
      <c r="B91" s="47" t="s">
        <v>161</v>
      </c>
      <c r="C91" s="47" t="s">
        <v>4665</v>
      </c>
      <c r="D91" s="65" t="s">
        <v>1210</v>
      </c>
      <c r="E91" s="47" t="s">
        <v>164</v>
      </c>
      <c r="F91" s="65" t="s">
        <v>5077</v>
      </c>
      <c r="G91" s="65" t="s">
        <v>4667</v>
      </c>
      <c r="H91" s="65" t="s">
        <v>4483</v>
      </c>
      <c r="I91" s="65" t="s">
        <v>1212</v>
      </c>
      <c r="J91" s="65" t="s">
        <v>5078</v>
      </c>
      <c r="K91" s="65" t="s">
        <v>835</v>
      </c>
      <c r="L91" s="58" t="s">
        <v>836</v>
      </c>
      <c r="M91" s="58" t="s">
        <v>5</v>
      </c>
      <c r="N91" s="58">
        <v>60642</v>
      </c>
      <c r="O91" s="47" t="s">
        <v>1214</v>
      </c>
      <c r="P91" s="89">
        <v>41.889312148552101</v>
      </c>
      <c r="Q91" s="89">
        <v>-87.6629349157771</v>
      </c>
      <c r="R91" s="181">
        <v>33</v>
      </c>
      <c r="S91" s="65" t="s">
        <v>1210</v>
      </c>
      <c r="T91" s="65" t="s">
        <v>1212</v>
      </c>
      <c r="U91" s="68" t="s">
        <v>835</v>
      </c>
      <c r="V91" s="58" t="s">
        <v>836</v>
      </c>
      <c r="W91" s="58" t="s">
        <v>5</v>
      </c>
      <c r="X91" s="58" t="s">
        <v>172</v>
      </c>
      <c r="Y91" s="59">
        <v>45092</v>
      </c>
      <c r="Z91" s="65" t="s">
        <v>5079</v>
      </c>
      <c r="AA91" s="65"/>
      <c r="AB91" s="1" t="s">
        <v>5080</v>
      </c>
      <c r="AC91" s="65"/>
      <c r="AD91" s="65">
        <f t="shared" si="2"/>
        <v>7</v>
      </c>
      <c r="AE91" s="65"/>
      <c r="AF91" s="65"/>
      <c r="AG91" s="65"/>
      <c r="AH91" s="65"/>
    </row>
    <row r="92" spans="1:34" ht="87">
      <c r="A92" s="61">
        <v>9091</v>
      </c>
      <c r="B92" s="47" t="s">
        <v>174</v>
      </c>
      <c r="C92" s="47" t="s">
        <v>4665</v>
      </c>
      <c r="D92" s="65" t="s">
        <v>2912</v>
      </c>
      <c r="E92" s="47" t="s">
        <v>164</v>
      </c>
      <c r="F92" s="65" t="s">
        <v>2912</v>
      </c>
      <c r="G92" s="65" t="s">
        <v>4671</v>
      </c>
      <c r="H92" s="65" t="s">
        <v>5081</v>
      </c>
      <c r="I92" s="65" t="s">
        <v>2913</v>
      </c>
      <c r="J92" s="65" t="s">
        <v>5082</v>
      </c>
      <c r="K92" s="65" t="s">
        <v>981</v>
      </c>
      <c r="L92" s="47" t="s">
        <v>740</v>
      </c>
      <c r="M92" s="47" t="s">
        <v>5</v>
      </c>
      <c r="N92" s="47" t="s">
        <v>2915</v>
      </c>
      <c r="O92" s="47" t="s">
        <v>2916</v>
      </c>
      <c r="P92" s="89">
        <v>42.344634023331601</v>
      </c>
      <c r="Q92" s="89">
        <v>-71.031059201739296</v>
      </c>
      <c r="R92" s="181">
        <v>74</v>
      </c>
      <c r="S92" s="65" t="s">
        <v>2912</v>
      </c>
      <c r="T92" s="65" t="s">
        <v>2913</v>
      </c>
      <c r="U92" s="65" t="s">
        <v>981</v>
      </c>
      <c r="V92" s="47" t="s">
        <v>740</v>
      </c>
      <c r="W92" s="47" t="s">
        <v>5</v>
      </c>
      <c r="X92" s="58" t="s">
        <v>172</v>
      </c>
      <c r="Y92" s="90">
        <v>44779</v>
      </c>
      <c r="Z92" s="65" t="s">
        <v>5083</v>
      </c>
      <c r="AA92" s="65"/>
      <c r="AB92" s="1" t="s">
        <v>5084</v>
      </c>
      <c r="AC92" s="65"/>
      <c r="AD92" s="65">
        <f t="shared" si="2"/>
        <v>23</v>
      </c>
      <c r="AE92" s="65"/>
      <c r="AF92" s="65"/>
      <c r="AG92" s="65"/>
      <c r="AH92" s="65"/>
    </row>
    <row r="93" spans="1:34" ht="72" customHeight="1">
      <c r="A93" s="61">
        <v>9092</v>
      </c>
      <c r="B93" s="47" t="s">
        <v>174</v>
      </c>
      <c r="C93" s="47" t="s">
        <v>4665</v>
      </c>
      <c r="D93" s="65" t="s">
        <v>1963</v>
      </c>
      <c r="E93" s="47" t="s">
        <v>176</v>
      </c>
      <c r="F93" s="65" t="s">
        <v>5085</v>
      </c>
      <c r="G93" s="65" t="s">
        <v>4709</v>
      </c>
      <c r="H93" s="65" t="s">
        <v>5086</v>
      </c>
      <c r="I93" s="65" t="s">
        <v>1960</v>
      </c>
      <c r="J93" s="65" t="s">
        <v>1961</v>
      </c>
      <c r="K93" s="65" t="s">
        <v>1403</v>
      </c>
      <c r="L93" s="47" t="s">
        <v>436</v>
      </c>
      <c r="M93" s="47" t="s">
        <v>5</v>
      </c>
      <c r="N93" s="47">
        <v>48108</v>
      </c>
      <c r="O93" s="47" t="s">
        <v>1962</v>
      </c>
      <c r="P93" s="89">
        <v>42.288748284035002</v>
      </c>
      <c r="Q93" s="89">
        <v>-83.847235562115102</v>
      </c>
      <c r="R93" s="181">
        <v>134</v>
      </c>
      <c r="S93" s="65" t="s">
        <v>1963</v>
      </c>
      <c r="T93" s="65" t="s">
        <v>1960</v>
      </c>
      <c r="U93" s="65" t="s">
        <v>1964</v>
      </c>
      <c r="V93" s="47" t="s">
        <v>836</v>
      </c>
      <c r="W93" s="47" t="s">
        <v>5</v>
      </c>
      <c r="X93" s="47" t="s">
        <v>172</v>
      </c>
      <c r="Y93" s="59">
        <v>44416</v>
      </c>
      <c r="Z93" s="65" t="s">
        <v>5087</v>
      </c>
      <c r="AA93" s="65"/>
      <c r="AB93" s="124" t="s">
        <v>1966</v>
      </c>
      <c r="AC93" s="65"/>
      <c r="AD93" s="65">
        <f t="shared" si="2"/>
        <v>29</v>
      </c>
      <c r="AE93" s="65"/>
      <c r="AF93" s="65"/>
      <c r="AG93" s="65"/>
      <c r="AH93" s="65"/>
    </row>
    <row r="94" spans="1:34" ht="174">
      <c r="A94" s="61">
        <v>9093</v>
      </c>
      <c r="B94" s="47" t="s">
        <v>174</v>
      </c>
      <c r="C94" s="47" t="s">
        <v>4665</v>
      </c>
      <c r="D94" s="65" t="s">
        <v>3691</v>
      </c>
      <c r="E94" s="47" t="s">
        <v>164</v>
      </c>
      <c r="F94" s="68" t="s">
        <v>187</v>
      </c>
      <c r="G94" s="65" t="s">
        <v>3318</v>
      </c>
      <c r="H94" s="65" t="s">
        <v>3692</v>
      </c>
      <c r="I94" s="65" t="s">
        <v>3693</v>
      </c>
      <c r="J94" s="65" t="s">
        <v>3694</v>
      </c>
      <c r="K94" s="65" t="s">
        <v>187</v>
      </c>
      <c r="L94" s="58" t="s">
        <v>188</v>
      </c>
      <c r="M94" s="47" t="s">
        <v>5</v>
      </c>
      <c r="N94" s="58">
        <v>28216</v>
      </c>
      <c r="O94" s="47" t="s">
        <v>3695</v>
      </c>
      <c r="P94" s="89">
        <v>35.279942840435801</v>
      </c>
      <c r="Q94" s="89">
        <v>-80.877288259885304</v>
      </c>
      <c r="R94" s="134">
        <v>60</v>
      </c>
      <c r="S94" s="68" t="s">
        <v>3696</v>
      </c>
      <c r="T94" s="65" t="s">
        <v>3697</v>
      </c>
      <c r="U94" s="65" t="s">
        <v>187</v>
      </c>
      <c r="V94" s="47" t="s">
        <v>188</v>
      </c>
      <c r="W94" s="47" t="s">
        <v>5</v>
      </c>
      <c r="X94" s="47" t="s">
        <v>172</v>
      </c>
      <c r="Y94" s="59">
        <v>45289</v>
      </c>
      <c r="Z94" s="65" t="s">
        <v>2738</v>
      </c>
      <c r="AA94" s="65"/>
      <c r="AB94" s="1" t="s">
        <v>5088</v>
      </c>
      <c r="AC94" s="65"/>
      <c r="AD94" s="65">
        <f t="shared" si="2"/>
        <v>25</v>
      </c>
      <c r="AE94" s="65"/>
      <c r="AF94" s="65"/>
      <c r="AG94" s="65"/>
      <c r="AH94" s="65"/>
    </row>
    <row r="95" spans="1:34" ht="101.5">
      <c r="A95" s="61">
        <v>9094</v>
      </c>
      <c r="B95" s="47" t="s">
        <v>174</v>
      </c>
      <c r="C95" s="47" t="s">
        <v>4665</v>
      </c>
      <c r="D95" s="65" t="s">
        <v>5090</v>
      </c>
      <c r="E95" s="47" t="s">
        <v>176</v>
      </c>
      <c r="F95" s="1" t="s">
        <v>5091</v>
      </c>
      <c r="G95" s="65" t="s">
        <v>3255</v>
      </c>
      <c r="H95" s="1" t="s">
        <v>5092</v>
      </c>
      <c r="I95" t="s">
        <v>4445</v>
      </c>
      <c r="J95" s="1" t="s">
        <v>4446</v>
      </c>
      <c r="K95" s="65" t="s">
        <v>4447</v>
      </c>
      <c r="L95" s="47" t="s">
        <v>740</v>
      </c>
      <c r="M95" s="47" t="s">
        <v>5</v>
      </c>
      <c r="N95" s="139" t="s">
        <v>4448</v>
      </c>
      <c r="P95" s="89">
        <v>42.487822581252203</v>
      </c>
      <c r="Q95" s="89">
        <v>-71.221144104899693</v>
      </c>
      <c r="R95" s="175">
        <v>42</v>
      </c>
      <c r="S95" s="65" t="s">
        <v>3710</v>
      </c>
      <c r="T95" s="1" t="s">
        <v>4441</v>
      </c>
      <c r="U95" s="65" t="s">
        <v>3711</v>
      </c>
      <c r="V95" s="47" t="s">
        <v>1606</v>
      </c>
      <c r="W95" s="47" t="s">
        <v>907</v>
      </c>
      <c r="X95" s="47" t="s">
        <v>172</v>
      </c>
      <c r="Y95" s="59">
        <v>45084</v>
      </c>
      <c r="Z95" s="65" t="s">
        <v>3712</v>
      </c>
      <c r="AA95" s="65"/>
      <c r="AB95" s="1" t="s">
        <v>5093</v>
      </c>
      <c r="AC95" s="65"/>
      <c r="AD95" s="65">
        <f t="shared" si="2"/>
        <v>29</v>
      </c>
      <c r="AE95" s="65"/>
      <c r="AF95" s="65"/>
      <c r="AG95" s="65"/>
      <c r="AH95" s="65"/>
    </row>
    <row r="96" spans="1:34" ht="72.5">
      <c r="A96" s="61">
        <v>9095</v>
      </c>
      <c r="B96" s="47" t="s">
        <v>174</v>
      </c>
      <c r="C96" s="47" t="s">
        <v>4665</v>
      </c>
      <c r="D96" s="65" t="s">
        <v>3704</v>
      </c>
      <c r="E96" s="47" t="s">
        <v>176</v>
      </c>
      <c r="F96" s="65" t="s">
        <v>3705</v>
      </c>
      <c r="G96" s="65" t="s">
        <v>3255</v>
      </c>
      <c r="H96" s="1" t="s">
        <v>5094</v>
      </c>
      <c r="I96" t="s">
        <v>4445</v>
      </c>
      <c r="J96" s="65" t="s">
        <v>3708</v>
      </c>
      <c r="K96" s="65" t="s">
        <v>2481</v>
      </c>
      <c r="L96" s="68" t="s">
        <v>1300</v>
      </c>
      <c r="M96" s="65" t="s">
        <v>5</v>
      </c>
      <c r="N96" s="644" t="s">
        <v>4440</v>
      </c>
      <c r="O96" s="65" t="s">
        <v>3709</v>
      </c>
      <c r="P96" s="89">
        <v>40.0596416265453</v>
      </c>
      <c r="Q96" s="89">
        <v>-75.642886545093603</v>
      </c>
      <c r="R96" s="105">
        <v>65</v>
      </c>
      <c r="S96" s="65" t="s">
        <v>3710</v>
      </c>
      <c r="T96" s="1" t="s">
        <v>4441</v>
      </c>
      <c r="U96" s="65" t="s">
        <v>3711</v>
      </c>
      <c r="V96" s="47" t="s">
        <v>1606</v>
      </c>
      <c r="W96" s="47" t="s">
        <v>907</v>
      </c>
      <c r="X96" s="47" t="s">
        <v>172</v>
      </c>
      <c r="Y96" s="59">
        <v>45084</v>
      </c>
      <c r="Z96" s="65" t="s">
        <v>3712</v>
      </c>
      <c r="AA96" s="65"/>
      <c r="AB96" s="1408" t="s">
        <v>3713</v>
      </c>
      <c r="AC96" s="65"/>
      <c r="AD96" s="65">
        <f t="shared" si="2"/>
        <v>29</v>
      </c>
      <c r="AE96" s="65"/>
      <c r="AF96" s="65"/>
      <c r="AG96" s="65"/>
      <c r="AH96" s="65"/>
    </row>
    <row r="97" spans="1:34" ht="182.5" customHeight="1">
      <c r="A97" s="61">
        <v>9096</v>
      </c>
      <c r="B97" s="47" t="s">
        <v>174</v>
      </c>
      <c r="C97" s="47" t="s">
        <v>4665</v>
      </c>
      <c r="D97" s="65" t="s">
        <v>3720</v>
      </c>
      <c r="E97" s="47" t="s">
        <v>164</v>
      </c>
      <c r="F97" s="65" t="s">
        <v>3721</v>
      </c>
      <c r="G97" s="65" t="s">
        <v>4671</v>
      </c>
      <c r="H97" s="65" t="s">
        <v>5095</v>
      </c>
      <c r="I97" s="65" t="s">
        <v>5096</v>
      </c>
      <c r="J97" s="65" t="s">
        <v>3724</v>
      </c>
      <c r="K97" s="65" t="s">
        <v>3721</v>
      </c>
      <c r="L97" s="47" t="s">
        <v>916</v>
      </c>
      <c r="M97" s="47" t="s">
        <v>5</v>
      </c>
      <c r="N97" s="47">
        <v>43035</v>
      </c>
      <c r="O97" s="47" t="s">
        <v>3725</v>
      </c>
      <c r="P97" s="89">
        <v>40.154128985146201</v>
      </c>
      <c r="Q97" s="89">
        <v>-83.008964129321598</v>
      </c>
      <c r="R97" s="181">
        <v>65</v>
      </c>
      <c r="S97" s="65" t="s">
        <v>3720</v>
      </c>
      <c r="T97" s="65" t="s">
        <v>5096</v>
      </c>
      <c r="U97" s="65" t="s">
        <v>3721</v>
      </c>
      <c r="V97" s="47" t="s">
        <v>916</v>
      </c>
      <c r="W97" s="47" t="s">
        <v>5</v>
      </c>
      <c r="X97" s="58" t="s">
        <v>172</v>
      </c>
      <c r="Y97" s="90">
        <v>44891</v>
      </c>
      <c r="Z97" s="65" t="s">
        <v>3726</v>
      </c>
      <c r="AA97" s="65" t="s">
        <v>5098</v>
      </c>
      <c r="AB97" s="65" t="s">
        <v>5097</v>
      </c>
      <c r="AC97" s="65"/>
      <c r="AD97" s="65">
        <f t="shared" si="2"/>
        <v>26</v>
      </c>
      <c r="AE97" s="65"/>
      <c r="AF97" s="65"/>
      <c r="AG97" s="65"/>
      <c r="AH97" s="65"/>
    </row>
    <row r="98" spans="1:34" ht="72.5">
      <c r="A98" s="61">
        <v>9097</v>
      </c>
      <c r="B98" s="47" t="s">
        <v>174</v>
      </c>
      <c r="C98" s="47" t="s">
        <v>4665</v>
      </c>
      <c r="D98" s="65" t="s">
        <v>5099</v>
      </c>
      <c r="E98" s="47" t="s">
        <v>176</v>
      </c>
      <c r="F98" s="65" t="s">
        <v>5100</v>
      </c>
      <c r="G98" s="65" t="s">
        <v>7</v>
      </c>
      <c r="H98" s="65" t="s">
        <v>4540</v>
      </c>
      <c r="I98" s="65" t="s">
        <v>5101</v>
      </c>
      <c r="J98" s="65" t="s">
        <v>5102</v>
      </c>
      <c r="K98" s="65" t="s">
        <v>2408</v>
      </c>
      <c r="L98" s="47" t="s">
        <v>436</v>
      </c>
      <c r="M98" s="47" t="s">
        <v>5</v>
      </c>
      <c r="N98" s="47">
        <v>48333</v>
      </c>
      <c r="O98" s="47" t="s">
        <v>5103</v>
      </c>
      <c r="P98" s="89">
        <v>42.493862152094103</v>
      </c>
      <c r="Q98" s="89">
        <v>-83.424923131315893</v>
      </c>
      <c r="R98" s="181">
        <v>1200</v>
      </c>
      <c r="S98" s="65" t="s">
        <v>5104</v>
      </c>
      <c r="T98" s="65" t="s">
        <v>5105</v>
      </c>
      <c r="U98" s="65" t="s">
        <v>5106</v>
      </c>
      <c r="V98" s="47" t="s">
        <v>1534</v>
      </c>
      <c r="W98" s="47" t="s">
        <v>926</v>
      </c>
      <c r="X98" s="58" t="s">
        <v>172</v>
      </c>
      <c r="Y98" s="90">
        <v>44430</v>
      </c>
      <c r="Z98" s="65" t="s">
        <v>313</v>
      </c>
      <c r="AA98" s="65"/>
      <c r="AB98" s="1" t="s">
        <v>5107</v>
      </c>
      <c r="AC98" s="65"/>
      <c r="AD98" s="65">
        <f t="shared" ref="AD98:AD129" si="3">IF(LEN(TRIM(AB98))=0,0,LEN(TRIM(AB98))-LEN(SUBSTITUTE(AB98," ",""))+1)</f>
        <v>22</v>
      </c>
      <c r="AE98" s="65"/>
      <c r="AF98" s="65"/>
      <c r="AG98" s="65"/>
      <c r="AH98" s="65"/>
    </row>
    <row r="99" spans="1:34" ht="174">
      <c r="A99" s="61">
        <v>9098</v>
      </c>
      <c r="B99" s="47" t="s">
        <v>174</v>
      </c>
      <c r="C99" s="47" t="s">
        <v>4665</v>
      </c>
      <c r="D99" s="65" t="s">
        <v>7419</v>
      </c>
      <c r="E99" s="47" t="s">
        <v>176</v>
      </c>
      <c r="F99" s="65" t="s">
        <v>7419</v>
      </c>
      <c r="G99" s="65"/>
      <c r="H99" s="65"/>
      <c r="I99" s="65" t="s">
        <v>7420</v>
      </c>
      <c r="J99" s="65" t="s">
        <v>7421</v>
      </c>
      <c r="K99" s="65" t="s">
        <v>3821</v>
      </c>
      <c r="L99" s="47" t="s">
        <v>808</v>
      </c>
      <c r="M99" s="47" t="s">
        <v>5</v>
      </c>
      <c r="N99" s="47">
        <v>10019</v>
      </c>
      <c r="P99" s="89">
        <v>40.763114516716399</v>
      </c>
      <c r="Q99" s="89">
        <v>-73.982493259232697</v>
      </c>
      <c r="R99" s="181">
        <v>200</v>
      </c>
      <c r="S99" s="65" t="s">
        <v>7419</v>
      </c>
      <c r="T99" s="65" t="s">
        <v>7420</v>
      </c>
      <c r="U99" s="65" t="s">
        <v>3821</v>
      </c>
      <c r="V99" s="47" t="s">
        <v>808</v>
      </c>
      <c r="W99" s="47" t="s">
        <v>5</v>
      </c>
      <c r="X99" s="47" t="s">
        <v>312</v>
      </c>
      <c r="Y99" s="59">
        <v>45504</v>
      </c>
      <c r="Z99" s="65" t="s">
        <v>7420</v>
      </c>
      <c r="AA99" s="65" t="s">
        <v>7422</v>
      </c>
      <c r="AB99" s="65" t="s">
        <v>8134</v>
      </c>
      <c r="AC99" s="65"/>
      <c r="AD99" s="65">
        <f t="shared" si="3"/>
        <v>18</v>
      </c>
      <c r="AE99" s="65"/>
      <c r="AF99" s="65"/>
      <c r="AG99" s="65"/>
      <c r="AH99" s="65" t="s">
        <v>7423</v>
      </c>
    </row>
    <row r="100" spans="1:34" ht="87">
      <c r="A100" s="61">
        <v>9099</v>
      </c>
      <c r="B100" s="47" t="s">
        <v>174</v>
      </c>
      <c r="C100" s="47" t="s">
        <v>4665</v>
      </c>
      <c r="D100" s="65" t="s">
        <v>5108</v>
      </c>
      <c r="E100" s="47" t="s">
        <v>176</v>
      </c>
      <c r="F100" s="65" t="s">
        <v>5108</v>
      </c>
      <c r="G100" s="65" t="s">
        <v>4671</v>
      </c>
      <c r="H100" s="1" t="s">
        <v>5109</v>
      </c>
      <c r="I100" s="65" t="s">
        <v>5110</v>
      </c>
      <c r="J100" s="65" t="s">
        <v>5111</v>
      </c>
      <c r="K100" s="65" t="s">
        <v>5112</v>
      </c>
      <c r="L100" s="47" t="s">
        <v>1357</v>
      </c>
      <c r="M100" s="47" t="s">
        <v>5</v>
      </c>
      <c r="N100" s="139" t="s">
        <v>5113</v>
      </c>
      <c r="O100" s="47" t="s">
        <v>5114</v>
      </c>
      <c r="P100" s="89">
        <v>40.556450320296399</v>
      </c>
      <c r="Q100" s="89">
        <v>-74.578206398047797</v>
      </c>
      <c r="R100" s="181"/>
      <c r="S100" s="68" t="s">
        <v>5108</v>
      </c>
      <c r="T100" s="68" t="s">
        <v>5110</v>
      </c>
      <c r="U100" s="68" t="s">
        <v>5115</v>
      </c>
      <c r="V100" s="68" t="s">
        <v>5116</v>
      </c>
      <c r="W100" s="68" t="s">
        <v>5117</v>
      </c>
      <c r="X100" s="90" t="s">
        <v>172</v>
      </c>
      <c r="Y100" s="107">
        <v>45304</v>
      </c>
      <c r="Z100" s="65" t="s">
        <v>313</v>
      </c>
      <c r="AA100" s="119"/>
      <c r="AB100" s="100" t="s">
        <v>5118</v>
      </c>
      <c r="AC100" s="332" t="s">
        <v>5110</v>
      </c>
      <c r="AD100" s="191">
        <f t="shared" si="3"/>
        <v>28</v>
      </c>
      <c r="AE100" t="s">
        <v>5119</v>
      </c>
      <c r="AF100" t="s">
        <v>5120</v>
      </c>
      <c r="AG100" s="800" t="s">
        <v>5121</v>
      </c>
      <c r="AH100" s="65"/>
    </row>
    <row r="101" spans="1:34" ht="58">
      <c r="A101" s="61">
        <v>9100</v>
      </c>
      <c r="B101" s="47" t="s">
        <v>174</v>
      </c>
      <c r="C101" s="47" t="s">
        <v>4665</v>
      </c>
      <c r="D101" s="65" t="s">
        <v>5122</v>
      </c>
      <c r="E101" s="47" t="s">
        <v>164</v>
      </c>
      <c r="F101" s="65" t="s">
        <v>5123</v>
      </c>
      <c r="G101" s="65" t="s">
        <v>4671</v>
      </c>
      <c r="H101" s="65" t="s">
        <v>5124</v>
      </c>
      <c r="I101" s="65" t="s">
        <v>5125</v>
      </c>
      <c r="J101" s="65" t="s">
        <v>5126</v>
      </c>
      <c r="K101" s="65" t="s">
        <v>5127</v>
      </c>
      <c r="L101" s="47" t="s">
        <v>3742</v>
      </c>
      <c r="M101" s="47" t="s">
        <v>6</v>
      </c>
      <c r="N101" s="47" t="s">
        <v>5128</v>
      </c>
      <c r="P101" s="89">
        <v>44.716466072815997</v>
      </c>
      <c r="Q101" s="89">
        <v>-63.603146534729099</v>
      </c>
      <c r="R101" s="181"/>
      <c r="S101" s="65" t="s">
        <v>1233</v>
      </c>
      <c r="T101" s="65" t="s">
        <v>5125</v>
      </c>
      <c r="U101" s="65" t="s">
        <v>244</v>
      </c>
      <c r="V101" s="47" t="s">
        <v>1241</v>
      </c>
      <c r="W101" s="47" t="s">
        <v>246</v>
      </c>
      <c r="X101" s="47" t="s">
        <v>172</v>
      </c>
      <c r="Y101" s="59">
        <v>45091</v>
      </c>
      <c r="Z101" s="65" t="s">
        <v>5129</v>
      </c>
      <c r="AA101" s="65" t="s">
        <v>5131</v>
      </c>
      <c r="AB101" s="1" t="s">
        <v>5130</v>
      </c>
      <c r="AC101" s="65"/>
      <c r="AD101" s="65">
        <f t="shared" si="3"/>
        <v>18</v>
      </c>
      <c r="AE101" s="65"/>
      <c r="AF101" s="65"/>
      <c r="AG101" s="65"/>
      <c r="AH101" s="65"/>
    </row>
    <row r="102" spans="1:34" ht="101.5">
      <c r="A102" s="61">
        <v>9101</v>
      </c>
      <c r="B102" s="47" t="s">
        <v>174</v>
      </c>
      <c r="C102" s="47" t="s">
        <v>4665</v>
      </c>
      <c r="D102" s="65" t="s">
        <v>4450</v>
      </c>
      <c r="E102" s="47" t="s">
        <v>176</v>
      </c>
      <c r="F102" s="65" t="s">
        <v>5132</v>
      </c>
      <c r="G102" s="65" t="s">
        <v>4709</v>
      </c>
      <c r="H102" s="65" t="s">
        <v>5133</v>
      </c>
      <c r="I102" s="65" t="s">
        <v>4452</v>
      </c>
      <c r="J102" s="65" t="s">
        <v>5134</v>
      </c>
      <c r="K102" s="65" t="s">
        <v>4454</v>
      </c>
      <c r="L102" s="47" t="s">
        <v>916</v>
      </c>
      <c r="M102" s="47" t="s">
        <v>5</v>
      </c>
      <c r="N102" s="47">
        <v>44128</v>
      </c>
      <c r="O102" s="47" t="s">
        <v>5135</v>
      </c>
      <c r="P102" s="89">
        <v>41.439239725449703</v>
      </c>
      <c r="Q102" s="89">
        <v>-81.550268146479397</v>
      </c>
      <c r="R102" s="818">
        <v>60</v>
      </c>
      <c r="S102" s="65" t="s">
        <v>4450</v>
      </c>
      <c r="T102" s="65" t="s">
        <v>4452</v>
      </c>
      <c r="U102" s="65" t="s">
        <v>5136</v>
      </c>
      <c r="V102" s="47" t="s">
        <v>916</v>
      </c>
      <c r="W102" s="47" t="s">
        <v>5</v>
      </c>
      <c r="X102" s="47" t="s">
        <v>172</v>
      </c>
      <c r="Y102" s="59">
        <v>44773</v>
      </c>
      <c r="Z102" s="65" t="s">
        <v>4456</v>
      </c>
      <c r="AA102" s="65"/>
      <c r="AB102" s="1" t="s">
        <v>5137</v>
      </c>
      <c r="AC102" s="65"/>
      <c r="AD102" s="65">
        <f t="shared" si="3"/>
        <v>27</v>
      </c>
      <c r="AE102" s="65"/>
      <c r="AF102" s="65"/>
      <c r="AG102" s="65"/>
      <c r="AH102" s="65"/>
    </row>
    <row r="103" spans="1:34" ht="87">
      <c r="A103" s="61">
        <v>9102</v>
      </c>
      <c r="B103" s="47" t="s">
        <v>161</v>
      </c>
      <c r="C103" s="47" t="s">
        <v>4665</v>
      </c>
      <c r="D103" s="65" t="s">
        <v>8673</v>
      </c>
      <c r="E103" s="47" t="s">
        <v>8674</v>
      </c>
      <c r="F103" s="65" t="s">
        <v>8673</v>
      </c>
      <c r="G103" s="65" t="s">
        <v>7</v>
      </c>
      <c r="H103" s="65" t="s">
        <v>4830</v>
      </c>
      <c r="I103" s="302" t="s">
        <v>8676</v>
      </c>
      <c r="J103" s="65" t="s">
        <v>8677</v>
      </c>
      <c r="K103" s="65" t="s">
        <v>2478</v>
      </c>
      <c r="L103" s="47" t="s">
        <v>740</v>
      </c>
      <c r="M103" s="47" t="s">
        <v>5</v>
      </c>
      <c r="N103" s="146" t="s">
        <v>8678</v>
      </c>
      <c r="O103" s="47" t="s">
        <v>8679</v>
      </c>
      <c r="P103" s="89">
        <v>42.504813399919598</v>
      </c>
      <c r="Q103" s="89">
        <v>-71.243059304006707</v>
      </c>
      <c r="R103" s="181"/>
      <c r="S103" s="65" t="s">
        <v>8673</v>
      </c>
      <c r="T103" s="302" t="s">
        <v>8676</v>
      </c>
      <c r="U103" s="65" t="s">
        <v>1501</v>
      </c>
      <c r="V103" s="47"/>
      <c r="W103" s="47" t="s">
        <v>311</v>
      </c>
      <c r="X103" s="47" t="s">
        <v>7932</v>
      </c>
      <c r="Y103" s="59">
        <v>45689</v>
      </c>
      <c r="Z103" s="342" t="s">
        <v>8675</v>
      </c>
      <c r="AA103" s="65"/>
      <c r="AB103" s="441" t="s">
        <v>8680</v>
      </c>
      <c r="AC103" s="65"/>
      <c r="AD103" s="65">
        <f t="shared" si="3"/>
        <v>27</v>
      </c>
      <c r="AE103" s="65"/>
      <c r="AF103" s="942"/>
      <c r="AG103" s="65"/>
      <c r="AH103" s="65"/>
    </row>
    <row r="104" spans="1:34" ht="72.5">
      <c r="A104" s="61">
        <v>9103</v>
      </c>
      <c r="B104" s="1016" t="s">
        <v>161</v>
      </c>
      <c r="C104" s="1016" t="s">
        <v>4665</v>
      </c>
      <c r="D104" s="1017" t="s">
        <v>9458</v>
      </c>
      <c r="E104" s="1016" t="s">
        <v>164</v>
      </c>
      <c r="F104" s="1017" t="s">
        <v>2079</v>
      </c>
      <c r="G104" s="1017" t="s">
        <v>7876</v>
      </c>
      <c r="H104" s="1058" t="s">
        <v>9459</v>
      </c>
      <c r="I104" s="1017" t="s">
        <v>9460</v>
      </c>
      <c r="J104" s="1017" t="s">
        <v>9461</v>
      </c>
      <c r="K104" s="1017" t="s">
        <v>6983</v>
      </c>
      <c r="L104" s="1016" t="s">
        <v>1357</v>
      </c>
      <c r="M104" s="1016" t="s">
        <v>5</v>
      </c>
      <c r="N104" s="1115" t="s">
        <v>9462</v>
      </c>
      <c r="O104" s="1016" t="s">
        <v>9463</v>
      </c>
      <c r="P104" s="1060">
        <v>40.347499999999997</v>
      </c>
      <c r="Q104" s="1060">
        <v>-74.621399999999994</v>
      </c>
      <c r="R104" s="1066"/>
      <c r="S104" s="1017" t="s">
        <v>9458</v>
      </c>
      <c r="T104" s="1078" t="s">
        <v>9460</v>
      </c>
      <c r="U104" s="1017" t="s">
        <v>6983</v>
      </c>
      <c r="V104" s="1016" t="s">
        <v>1357</v>
      </c>
      <c r="W104" s="1016" t="s">
        <v>5</v>
      </c>
      <c r="X104" s="1016" t="s">
        <v>7932</v>
      </c>
      <c r="Y104" s="1025">
        <v>45872</v>
      </c>
      <c r="Z104" s="1017" t="s">
        <v>313</v>
      </c>
      <c r="AA104" s="1017"/>
      <c r="AB104" s="1026" t="s">
        <v>9464</v>
      </c>
      <c r="AC104" s="1017"/>
      <c r="AD104" s="1017">
        <f t="shared" si="3"/>
        <v>23</v>
      </c>
      <c r="AE104" s="1017" t="s">
        <v>9465</v>
      </c>
      <c r="AF104" s="1058" t="s">
        <v>9466</v>
      </c>
      <c r="AG104" s="1017" t="s">
        <v>9467</v>
      </c>
      <c r="AH104" s="65"/>
    </row>
    <row r="105" spans="1:34" ht="87">
      <c r="A105" s="61">
        <v>9104</v>
      </c>
      <c r="B105" s="47" t="s">
        <v>174</v>
      </c>
      <c r="C105" s="47" t="s">
        <v>4665</v>
      </c>
      <c r="D105" s="65" t="s">
        <v>5138</v>
      </c>
      <c r="E105" s="47" t="s">
        <v>164</v>
      </c>
      <c r="F105" s="65" t="s">
        <v>5138</v>
      </c>
      <c r="G105" s="65" t="s">
        <v>88</v>
      </c>
      <c r="H105" s="65" t="s">
        <v>5139</v>
      </c>
      <c r="I105" s="65" t="s">
        <v>5140</v>
      </c>
      <c r="J105" s="65" t="s">
        <v>5141</v>
      </c>
      <c r="K105" s="65" t="s">
        <v>4889</v>
      </c>
      <c r="L105" s="58" t="s">
        <v>170</v>
      </c>
      <c r="M105" s="58" t="s">
        <v>5</v>
      </c>
      <c r="N105" s="58">
        <v>94304</v>
      </c>
      <c r="P105" s="89">
        <v>37.418659224064697</v>
      </c>
      <c r="Q105" s="89">
        <v>-122.147846038534</v>
      </c>
      <c r="R105" s="181">
        <v>45</v>
      </c>
      <c r="S105" s="68" t="s">
        <v>5138</v>
      </c>
      <c r="T105" s="68" t="s">
        <v>5140</v>
      </c>
      <c r="U105" s="68" t="s">
        <v>4891</v>
      </c>
      <c r="V105" s="58" t="s">
        <v>170</v>
      </c>
      <c r="W105" s="58" t="s">
        <v>5</v>
      </c>
      <c r="X105" s="58"/>
      <c r="Y105" s="90"/>
      <c r="Z105" s="68" t="s">
        <v>5142</v>
      </c>
      <c r="AA105" s="65"/>
      <c r="AB105" s="1" t="s">
        <v>5143</v>
      </c>
      <c r="AC105" s="65"/>
      <c r="AD105" s="65">
        <f t="shared" si="3"/>
        <v>26</v>
      </c>
      <c r="AE105" s="65"/>
      <c r="AF105" s="65"/>
      <c r="AG105" s="65"/>
      <c r="AH105" s="65"/>
    </row>
    <row r="106" spans="1:34" ht="58">
      <c r="A106" s="61">
        <v>9105</v>
      </c>
      <c r="B106" s="47" t="s">
        <v>174</v>
      </c>
      <c r="C106" s="47" t="s">
        <v>4665</v>
      </c>
      <c r="D106" s="7" t="s">
        <v>5144</v>
      </c>
      <c r="E106" s="47" t="s">
        <v>176</v>
      </c>
      <c r="F106" s="65" t="s">
        <v>5145</v>
      </c>
      <c r="G106" s="65" t="s">
        <v>88</v>
      </c>
      <c r="H106" s="7" t="s">
        <v>5146</v>
      </c>
      <c r="I106" s="1352" t="s">
        <v>5147</v>
      </c>
      <c r="J106" s="65" t="s">
        <v>5148</v>
      </c>
      <c r="K106" s="65" t="s">
        <v>5149</v>
      </c>
      <c r="L106" s="47" t="s">
        <v>3405</v>
      </c>
      <c r="M106" s="47" t="s">
        <v>5</v>
      </c>
      <c r="N106" s="47">
        <v>97703</v>
      </c>
      <c r="O106" s="47" t="s">
        <v>5150</v>
      </c>
      <c r="P106" s="89">
        <v>44.095618410179497</v>
      </c>
      <c r="Q106" s="89">
        <v>-121.30634383125999</v>
      </c>
      <c r="R106" s="181">
        <v>6</v>
      </c>
      <c r="S106" s="7" t="s">
        <v>5144</v>
      </c>
      <c r="T106" t="s">
        <v>5147</v>
      </c>
      <c r="U106" s="65" t="s">
        <v>5149</v>
      </c>
      <c r="V106" s="47" t="s">
        <v>3405</v>
      </c>
      <c r="W106" s="47" t="s">
        <v>5</v>
      </c>
      <c r="X106" s="47" t="s">
        <v>172</v>
      </c>
      <c r="Y106" s="59">
        <v>44779</v>
      </c>
      <c r="Z106" s="65" t="s">
        <v>5151</v>
      </c>
      <c r="AA106" s="65" t="s">
        <v>5153</v>
      </c>
      <c r="AB106" s="1" t="s">
        <v>5152</v>
      </c>
      <c r="AC106" s="65"/>
      <c r="AD106" s="65">
        <f t="shared" si="3"/>
        <v>23</v>
      </c>
      <c r="AE106" s="65"/>
      <c r="AF106" s="65"/>
      <c r="AG106" s="65"/>
      <c r="AH106" s="65"/>
    </row>
    <row r="107" spans="1:34" ht="56.25" customHeight="1">
      <c r="A107" s="61">
        <v>9106</v>
      </c>
      <c r="B107" s="47" t="s">
        <v>174</v>
      </c>
      <c r="C107" s="47" t="s">
        <v>4665</v>
      </c>
      <c r="D107" s="65" t="s">
        <v>5154</v>
      </c>
      <c r="E107" s="47" t="s">
        <v>164</v>
      </c>
      <c r="F107" s="65" t="s">
        <v>1211</v>
      </c>
      <c r="G107" s="65" t="s">
        <v>5155</v>
      </c>
      <c r="H107" s="65" t="s">
        <v>5156</v>
      </c>
      <c r="I107" s="65" t="s">
        <v>5157</v>
      </c>
      <c r="J107" s="65" t="s">
        <v>5158</v>
      </c>
      <c r="K107" s="65" t="s">
        <v>5159</v>
      </c>
      <c r="L107" s="47" t="s">
        <v>386</v>
      </c>
      <c r="M107" s="47" t="s">
        <v>5</v>
      </c>
      <c r="N107" s="47">
        <v>84098</v>
      </c>
      <c r="P107" s="89">
        <v>40.748399691177902</v>
      </c>
      <c r="Q107" s="89">
        <v>-111.563123520367</v>
      </c>
      <c r="R107" s="181">
        <v>10</v>
      </c>
      <c r="S107" s="65" t="s">
        <v>5160</v>
      </c>
      <c r="T107" s="65" t="s">
        <v>5157</v>
      </c>
      <c r="U107" s="65" t="s">
        <v>5159</v>
      </c>
      <c r="V107" s="47" t="s">
        <v>386</v>
      </c>
      <c r="W107" s="47" t="s">
        <v>5</v>
      </c>
      <c r="X107" s="65" t="s">
        <v>172</v>
      </c>
      <c r="Y107" s="119">
        <v>45092</v>
      </c>
      <c r="Z107" s="65" t="s">
        <v>5161</v>
      </c>
      <c r="AA107" s="65"/>
      <c r="AB107" s="1" t="s">
        <v>5162</v>
      </c>
      <c r="AC107" s="65"/>
      <c r="AD107" s="65">
        <f t="shared" si="3"/>
        <v>23</v>
      </c>
      <c r="AE107" s="65"/>
      <c r="AF107" s="65"/>
      <c r="AG107" s="65"/>
      <c r="AH107" s="65"/>
    </row>
    <row r="108" spans="1:34" ht="61.5" customHeight="1">
      <c r="A108" s="61">
        <v>9107</v>
      </c>
      <c r="B108" s="47" t="s">
        <v>174</v>
      </c>
      <c r="C108" s="47" t="s">
        <v>4665</v>
      </c>
      <c r="D108" s="65" t="s">
        <v>5163</v>
      </c>
      <c r="E108" s="47" t="s">
        <v>164</v>
      </c>
      <c r="F108" s="65" t="s">
        <v>5163</v>
      </c>
      <c r="G108" s="65" t="s">
        <v>4671</v>
      </c>
      <c r="H108" s="65" t="s">
        <v>5164</v>
      </c>
      <c r="I108" s="65" t="s">
        <v>4484</v>
      </c>
      <c r="J108" s="65" t="s">
        <v>4485</v>
      </c>
      <c r="K108" s="65" t="s">
        <v>2285</v>
      </c>
      <c r="L108" s="58" t="s">
        <v>916</v>
      </c>
      <c r="M108" s="58" t="s">
        <v>5</v>
      </c>
      <c r="N108" s="58">
        <v>43229</v>
      </c>
      <c r="O108" s="47" t="s">
        <v>4486</v>
      </c>
      <c r="P108" s="89">
        <v>40.101088578290302</v>
      </c>
      <c r="Q108" s="89">
        <v>-82.991832772879505</v>
      </c>
      <c r="R108" s="181">
        <v>5</v>
      </c>
      <c r="S108" s="68" t="s">
        <v>4482</v>
      </c>
      <c r="T108" s="68" t="s">
        <v>4484</v>
      </c>
      <c r="U108" s="68" t="s">
        <v>2285</v>
      </c>
      <c r="V108" s="58" t="s">
        <v>916</v>
      </c>
      <c r="W108" s="58" t="s">
        <v>5</v>
      </c>
      <c r="X108" s="58" t="s">
        <v>172</v>
      </c>
      <c r="Y108" s="90">
        <v>44773</v>
      </c>
      <c r="Z108" s="65" t="s">
        <v>4487</v>
      </c>
      <c r="AA108" s="65"/>
      <c r="AB108" s="65" t="s">
        <v>4488</v>
      </c>
      <c r="AC108" s="65"/>
      <c r="AD108" s="65">
        <f t="shared" si="3"/>
        <v>26</v>
      </c>
      <c r="AE108" s="65"/>
      <c r="AF108" s="65"/>
      <c r="AG108" s="65"/>
      <c r="AH108" s="65"/>
    </row>
    <row r="109" spans="1:34" ht="75.75" customHeight="1">
      <c r="A109" s="61">
        <v>9108</v>
      </c>
      <c r="B109" s="47" t="s">
        <v>174</v>
      </c>
      <c r="C109" s="47" t="s">
        <v>4665</v>
      </c>
      <c r="D109" s="65" t="s">
        <v>5165</v>
      </c>
      <c r="E109" s="47" t="s">
        <v>176</v>
      </c>
      <c r="F109" s="65" t="s">
        <v>5166</v>
      </c>
      <c r="G109" s="65" t="s">
        <v>4671</v>
      </c>
      <c r="H109" s="65" t="s">
        <v>5167</v>
      </c>
      <c r="I109" s="65" t="s">
        <v>5168</v>
      </c>
      <c r="J109" s="65" t="s">
        <v>5169</v>
      </c>
      <c r="K109" s="65" t="s">
        <v>5170</v>
      </c>
      <c r="L109" s="47" t="s">
        <v>3657</v>
      </c>
      <c r="M109" s="47" t="s">
        <v>5</v>
      </c>
      <c r="N109" s="47">
        <v>74003</v>
      </c>
      <c r="O109" s="47" t="s">
        <v>5171</v>
      </c>
      <c r="P109" s="89">
        <v>36.751349287227001</v>
      </c>
      <c r="Q109" s="89">
        <v>-96.002732246868902</v>
      </c>
      <c r="R109" s="181">
        <v>1300</v>
      </c>
      <c r="S109" s="65" t="s">
        <v>5165</v>
      </c>
      <c r="T109" s="65" t="s">
        <v>5168</v>
      </c>
      <c r="U109" s="65" t="s">
        <v>1483</v>
      </c>
      <c r="V109" s="47" t="s">
        <v>755</v>
      </c>
      <c r="W109" s="47" t="s">
        <v>5</v>
      </c>
      <c r="X109" s="47" t="s">
        <v>172</v>
      </c>
      <c r="Y109" s="59">
        <v>44801</v>
      </c>
      <c r="Z109" s="65" t="s">
        <v>5172</v>
      </c>
      <c r="AA109" s="65" t="s">
        <v>5174</v>
      </c>
      <c r="AB109" s="1" t="s">
        <v>5173</v>
      </c>
      <c r="AC109" s="65"/>
      <c r="AD109" s="65">
        <f t="shared" si="3"/>
        <v>24</v>
      </c>
      <c r="AE109" s="65"/>
      <c r="AF109" s="65"/>
      <c r="AG109" s="65"/>
      <c r="AH109" s="65"/>
    </row>
    <row r="110" spans="1:34" ht="58" customHeight="1">
      <c r="A110" s="61">
        <v>9109</v>
      </c>
      <c r="B110" s="47" t="s">
        <v>174</v>
      </c>
      <c r="C110" s="47" t="s">
        <v>4665</v>
      </c>
      <c r="D110" s="65" t="s">
        <v>5175</v>
      </c>
      <c r="E110" s="47" t="s">
        <v>164</v>
      </c>
      <c r="F110" s="65" t="s">
        <v>5176</v>
      </c>
      <c r="G110" s="65" t="s">
        <v>4671</v>
      </c>
      <c r="H110" s="65" t="s">
        <v>5177</v>
      </c>
      <c r="I110" s="65" t="s">
        <v>5178</v>
      </c>
      <c r="J110" s="65" t="s">
        <v>5179</v>
      </c>
      <c r="K110" s="65" t="s">
        <v>4814</v>
      </c>
      <c r="L110" s="47" t="s">
        <v>740</v>
      </c>
      <c r="M110" s="47" t="s">
        <v>5</v>
      </c>
      <c r="N110" s="139" t="s">
        <v>5180</v>
      </c>
      <c r="P110" s="89">
        <v>42.605109953744403</v>
      </c>
      <c r="Q110" s="89">
        <v>-71.158055460148006</v>
      </c>
      <c r="R110" s="181"/>
      <c r="S110" s="65" t="s">
        <v>5181</v>
      </c>
      <c r="T110" s="65" t="s">
        <v>5182</v>
      </c>
      <c r="U110" s="65" t="s">
        <v>5183</v>
      </c>
      <c r="V110" s="47" t="s">
        <v>740</v>
      </c>
      <c r="W110" s="47" t="s">
        <v>5</v>
      </c>
      <c r="X110" s="47" t="s">
        <v>172</v>
      </c>
      <c r="Y110" s="59">
        <v>44435</v>
      </c>
      <c r="Z110" s="65" t="s">
        <v>5184</v>
      </c>
      <c r="AA110" s="65" t="s">
        <v>5186</v>
      </c>
      <c r="AB110" s="1" t="s">
        <v>5185</v>
      </c>
      <c r="AC110" s="65"/>
      <c r="AD110" s="65">
        <f t="shared" si="3"/>
        <v>28</v>
      </c>
      <c r="AE110" s="65"/>
      <c r="AF110" s="65"/>
      <c r="AG110" s="65"/>
      <c r="AH110" s="65"/>
    </row>
    <row r="111" spans="1:34" ht="92.5" customHeight="1">
      <c r="A111" s="61">
        <v>9110</v>
      </c>
      <c r="B111" s="47" t="s">
        <v>174</v>
      </c>
      <c r="C111" s="47" t="s">
        <v>4665</v>
      </c>
      <c r="D111" s="65" t="s">
        <v>5175</v>
      </c>
      <c r="E111" s="47" t="s">
        <v>164</v>
      </c>
      <c r="F111" s="65" t="s">
        <v>5176</v>
      </c>
      <c r="G111" s="65" t="s">
        <v>4667</v>
      </c>
      <c r="H111" s="65" t="s">
        <v>5187</v>
      </c>
      <c r="I111" s="65" t="s">
        <v>5178</v>
      </c>
      <c r="J111" s="65" t="s">
        <v>5179</v>
      </c>
      <c r="K111" s="65" t="s">
        <v>4814</v>
      </c>
      <c r="L111" s="47" t="s">
        <v>740</v>
      </c>
      <c r="M111" s="47" t="s">
        <v>5</v>
      </c>
      <c r="N111" s="139" t="s">
        <v>5180</v>
      </c>
      <c r="P111" s="89">
        <v>42.605109953744403</v>
      </c>
      <c r="Q111" s="89">
        <v>-71.158055460148006</v>
      </c>
      <c r="R111" s="181"/>
      <c r="S111" s="65" t="s">
        <v>5181</v>
      </c>
      <c r="T111" s="65" t="s">
        <v>5182</v>
      </c>
      <c r="U111" s="65" t="s">
        <v>5183</v>
      </c>
      <c r="V111" s="47" t="s">
        <v>740</v>
      </c>
      <c r="W111" s="47" t="s">
        <v>5</v>
      </c>
      <c r="X111" s="47" t="s">
        <v>172</v>
      </c>
      <c r="Y111" s="59">
        <v>44435</v>
      </c>
      <c r="Z111" s="65" t="s">
        <v>5184</v>
      </c>
      <c r="AA111" s="65"/>
      <c r="AB111" s="1" t="s">
        <v>5185</v>
      </c>
      <c r="AC111" s="65"/>
      <c r="AD111" s="65">
        <f t="shared" si="3"/>
        <v>28</v>
      </c>
      <c r="AE111" s="65"/>
      <c r="AF111" s="65"/>
      <c r="AG111" s="65"/>
      <c r="AH111" s="65"/>
    </row>
    <row r="112" spans="1:34" ht="43.5">
      <c r="A112" s="61">
        <v>9111</v>
      </c>
      <c r="B112" s="47" t="s">
        <v>174</v>
      </c>
      <c r="C112" s="47" t="s">
        <v>4665</v>
      </c>
      <c r="D112" s="65" t="s">
        <v>4500</v>
      </c>
      <c r="E112" s="47" t="s">
        <v>176</v>
      </c>
      <c r="F112" s="65" t="s">
        <v>5188</v>
      </c>
      <c r="G112" s="65" t="s">
        <v>4667</v>
      </c>
      <c r="H112" s="65" t="s">
        <v>5189</v>
      </c>
      <c r="I112" s="65" t="s">
        <v>4502</v>
      </c>
      <c r="J112" s="65" t="s">
        <v>4503</v>
      </c>
      <c r="K112" s="65" t="s">
        <v>4410</v>
      </c>
      <c r="L112" s="47" t="s">
        <v>3405</v>
      </c>
      <c r="M112" s="47" t="s">
        <v>5</v>
      </c>
      <c r="N112" s="47">
        <v>97008</v>
      </c>
      <c r="O112" s="47" t="s">
        <v>4504</v>
      </c>
      <c r="P112" s="89">
        <v>45.460783808025496</v>
      </c>
      <c r="Q112" s="89">
        <v>-122.78842645828099</v>
      </c>
      <c r="R112" s="181">
        <v>11</v>
      </c>
      <c r="S112" s="65" t="s">
        <v>4505</v>
      </c>
      <c r="T112" s="65" t="s">
        <v>4502</v>
      </c>
      <c r="U112" s="65" t="s">
        <v>4410</v>
      </c>
      <c r="V112" s="47" t="s">
        <v>3405</v>
      </c>
      <c r="W112" s="47" t="s">
        <v>5</v>
      </c>
      <c r="X112" s="47" t="s">
        <v>172</v>
      </c>
      <c r="Y112" s="59">
        <v>44773</v>
      </c>
      <c r="Z112" s="65" t="s">
        <v>4506</v>
      </c>
      <c r="AB112" s="1" t="s">
        <v>5190</v>
      </c>
      <c r="AC112" s="65"/>
      <c r="AD112" s="65">
        <f t="shared" si="3"/>
        <v>17</v>
      </c>
      <c r="AE112" s="65"/>
      <c r="AF112" s="65"/>
      <c r="AG112" s="65"/>
      <c r="AH112" s="65"/>
    </row>
    <row r="113" spans="1:34" ht="97" customHeight="1">
      <c r="A113" s="61">
        <v>9112</v>
      </c>
      <c r="B113" s="47" t="s">
        <v>161</v>
      </c>
      <c r="C113" s="47" t="s">
        <v>4665</v>
      </c>
      <c r="D113" s="65" t="s">
        <v>7860</v>
      </c>
      <c r="E113" s="47" t="s">
        <v>176</v>
      </c>
      <c r="F113" s="65" t="s">
        <v>7861</v>
      </c>
      <c r="G113" s="65" t="s">
        <v>2031</v>
      </c>
      <c r="H113" s="65" t="s">
        <v>7414</v>
      </c>
      <c r="I113" s="65" t="s">
        <v>7415</v>
      </c>
      <c r="J113" s="65" t="s">
        <v>7416</v>
      </c>
      <c r="K113" s="65" t="s">
        <v>7417</v>
      </c>
      <c r="L113" s="47" t="s">
        <v>723</v>
      </c>
      <c r="M113" s="47" t="s">
        <v>5</v>
      </c>
      <c r="N113" s="47">
        <v>80526</v>
      </c>
      <c r="O113" s="47" t="s">
        <v>7418</v>
      </c>
      <c r="P113" s="89">
        <v>40.556469999999997</v>
      </c>
      <c r="Q113" s="89">
        <v>-105.08838</v>
      </c>
      <c r="R113" s="181">
        <v>30</v>
      </c>
      <c r="S113" s="65" t="s">
        <v>7413</v>
      </c>
      <c r="T113" s="65" t="s">
        <v>7415</v>
      </c>
      <c r="U113" s="65" t="s">
        <v>7417</v>
      </c>
      <c r="V113" s="47" t="s">
        <v>723</v>
      </c>
      <c r="W113" s="47" t="s">
        <v>5</v>
      </c>
      <c r="X113" s="47" t="s">
        <v>7853</v>
      </c>
      <c r="Y113" s="59">
        <v>45504</v>
      </c>
      <c r="Z113" s="65" t="s">
        <v>7415</v>
      </c>
      <c r="AA113" s="65"/>
      <c r="AB113" s="65" t="s">
        <v>8133</v>
      </c>
      <c r="AC113" s="342" t="s">
        <v>7415</v>
      </c>
      <c r="AD113" s="65">
        <f t="shared" si="3"/>
        <v>30</v>
      </c>
      <c r="AE113" s="65"/>
      <c r="AF113" s="65"/>
      <c r="AG113" s="65"/>
      <c r="AH113" s="65"/>
    </row>
    <row r="114" spans="1:34" ht="97" customHeight="1">
      <c r="A114" s="61">
        <v>9113</v>
      </c>
      <c r="B114" s="47" t="s">
        <v>174</v>
      </c>
      <c r="C114" s="47" t="s">
        <v>4665</v>
      </c>
      <c r="D114" s="65" t="s">
        <v>2022</v>
      </c>
      <c r="E114" s="47" t="s">
        <v>164</v>
      </c>
      <c r="F114" s="65" t="s">
        <v>2022</v>
      </c>
      <c r="G114" s="65" t="s">
        <v>4674</v>
      </c>
      <c r="H114" s="65" t="s">
        <v>4698</v>
      </c>
      <c r="I114" s="65" t="s">
        <v>2024</v>
      </c>
      <c r="J114" s="65" t="s">
        <v>5191</v>
      </c>
      <c r="K114" s="65" t="s">
        <v>2027</v>
      </c>
      <c r="L114" s="47" t="s">
        <v>170</v>
      </c>
      <c r="M114" s="47" t="s">
        <v>5</v>
      </c>
      <c r="N114" s="47">
        <v>94010</v>
      </c>
      <c r="O114" s="47" t="s">
        <v>3004</v>
      </c>
      <c r="P114" s="89">
        <v>37.597481488111598</v>
      </c>
      <c r="Q114" s="89">
        <v>-122.38028596031</v>
      </c>
      <c r="R114" s="181"/>
      <c r="S114" s="65" t="s">
        <v>2022</v>
      </c>
      <c r="T114" s="65" t="s">
        <v>2024</v>
      </c>
      <c r="U114" s="65" t="s">
        <v>2027</v>
      </c>
      <c r="V114" s="47" t="s">
        <v>170</v>
      </c>
      <c r="W114" s="47" t="s">
        <v>5</v>
      </c>
      <c r="X114" s="47"/>
      <c r="Y114" s="59"/>
      <c r="Z114" s="65" t="s">
        <v>5192</v>
      </c>
      <c r="AA114" s="65"/>
      <c r="AB114" s="1" t="s">
        <v>5193</v>
      </c>
      <c r="AC114" s="65"/>
      <c r="AD114" s="65">
        <f t="shared" si="3"/>
        <v>26</v>
      </c>
      <c r="AE114" s="65"/>
      <c r="AF114" s="65"/>
      <c r="AG114" s="65"/>
      <c r="AH114" s="65"/>
    </row>
    <row r="115" spans="1:34" ht="88" customHeight="1">
      <c r="A115" s="61">
        <v>9114</v>
      </c>
      <c r="B115" s="47" t="s">
        <v>161</v>
      </c>
      <c r="C115" s="47" t="s">
        <v>4665</v>
      </c>
      <c r="D115" s="65" t="s">
        <v>7404</v>
      </c>
      <c r="E115" s="47" t="s">
        <v>176</v>
      </c>
      <c r="F115" s="65" t="s">
        <v>7404</v>
      </c>
      <c r="G115" s="65" t="s">
        <v>2031</v>
      </c>
      <c r="H115" s="65" t="s">
        <v>7405</v>
      </c>
      <c r="I115" s="342" t="s">
        <v>7406</v>
      </c>
      <c r="J115" s="65" t="s">
        <v>7407</v>
      </c>
      <c r="K115" s="65" t="s">
        <v>7408</v>
      </c>
      <c r="L115" s="47" t="s">
        <v>740</v>
      </c>
      <c r="M115" s="47" t="s">
        <v>5</v>
      </c>
      <c r="N115" s="648">
        <v>2129</v>
      </c>
      <c r="O115" s="47" t="s">
        <v>7409</v>
      </c>
      <c r="P115" s="89">
        <v>42.381659999999997</v>
      </c>
      <c r="Q115" s="89">
        <v>-71.080100000000002</v>
      </c>
      <c r="R115" s="181">
        <v>30</v>
      </c>
      <c r="S115" s="65" t="s">
        <v>7404</v>
      </c>
      <c r="T115" s="342" t="s">
        <v>7406</v>
      </c>
      <c r="U115" s="65" t="s">
        <v>7408</v>
      </c>
      <c r="V115" s="47" t="s">
        <v>740</v>
      </c>
      <c r="W115" s="47" t="s">
        <v>5</v>
      </c>
      <c r="X115" s="47" t="s">
        <v>7853</v>
      </c>
      <c r="Y115" s="59">
        <v>45504</v>
      </c>
      <c r="Z115" s="342" t="s">
        <v>7406</v>
      </c>
      <c r="AA115" s="65"/>
      <c r="AB115" s="65" t="s">
        <v>7410</v>
      </c>
      <c r="AC115" s="342" t="s">
        <v>7411</v>
      </c>
      <c r="AD115" s="65">
        <f t="shared" si="3"/>
        <v>24</v>
      </c>
      <c r="AE115" s="65"/>
      <c r="AF115" s="65"/>
      <c r="AG115" s="65"/>
      <c r="AH115" s="65" t="s">
        <v>7412</v>
      </c>
    </row>
    <row r="116" spans="1:34" ht="53.5" customHeight="1">
      <c r="A116" s="61">
        <v>9115</v>
      </c>
      <c r="B116" s="1016" t="s">
        <v>174</v>
      </c>
      <c r="C116" s="1016" t="s">
        <v>4665</v>
      </c>
      <c r="D116" s="1058" t="s">
        <v>10648</v>
      </c>
      <c r="E116" s="1016" t="s">
        <v>164</v>
      </c>
      <c r="F116" s="1026" t="s">
        <v>10649</v>
      </c>
      <c r="G116" s="1017" t="s">
        <v>7876</v>
      </c>
      <c r="H116" s="1017" t="s">
        <v>10650</v>
      </c>
      <c r="I116" s="1138" t="s">
        <v>10651</v>
      </c>
      <c r="J116" s="1058" t="s">
        <v>10652</v>
      </c>
      <c r="K116" s="1017" t="s">
        <v>1501</v>
      </c>
      <c r="L116" s="1016" t="s">
        <v>740</v>
      </c>
      <c r="M116" s="1016" t="s">
        <v>5</v>
      </c>
      <c r="N116" s="1414" t="s">
        <v>10653</v>
      </c>
      <c r="O116" s="1016"/>
      <c r="P116" s="1060">
        <v>42.392000000000003</v>
      </c>
      <c r="Q116" s="1060">
        <v>-71.144499999999994</v>
      </c>
      <c r="R116" s="1146">
        <v>50</v>
      </c>
      <c r="S116" s="1058" t="s">
        <v>10648</v>
      </c>
      <c r="T116" s="1078" t="s">
        <v>3075</v>
      </c>
      <c r="U116" s="1017" t="s">
        <v>2066</v>
      </c>
      <c r="V116" s="1016"/>
      <c r="W116" s="1178" t="s">
        <v>1011</v>
      </c>
      <c r="X116" s="1016" t="s">
        <v>7932</v>
      </c>
      <c r="Y116" s="1025">
        <v>46058</v>
      </c>
      <c r="Z116" s="1017" t="s">
        <v>10654</v>
      </c>
      <c r="AA116" s="1017"/>
      <c r="AB116" s="1026" t="s">
        <v>10655</v>
      </c>
      <c r="AC116" s="1017"/>
      <c r="AD116" s="1017">
        <f t="shared" si="3"/>
        <v>16</v>
      </c>
      <c r="AE116" s="65"/>
      <c r="AF116" s="65"/>
      <c r="AG116" s="65"/>
      <c r="AH116" s="65"/>
    </row>
    <row r="117" spans="1:34" ht="76" customHeight="1">
      <c r="A117" s="61">
        <v>9116</v>
      </c>
      <c r="B117" s="1016" t="s">
        <v>174</v>
      </c>
      <c r="C117" s="1016" t="s">
        <v>7</v>
      </c>
      <c r="D117" s="1026" t="s">
        <v>9120</v>
      </c>
      <c r="E117" s="1016" t="s">
        <v>164</v>
      </c>
      <c r="F117" s="1017" t="s">
        <v>9121</v>
      </c>
      <c r="G117" s="1017" t="s">
        <v>7876</v>
      </c>
      <c r="H117" s="1017" t="s">
        <v>9122</v>
      </c>
      <c r="I117" s="1058" t="s">
        <v>9123</v>
      </c>
      <c r="J117" s="1058" t="s">
        <v>9124</v>
      </c>
      <c r="K117" s="1058" t="s">
        <v>6672</v>
      </c>
      <c r="L117" s="1016" t="s">
        <v>786</v>
      </c>
      <c r="M117" s="1016" t="s">
        <v>5</v>
      </c>
      <c r="N117" s="1016">
        <v>29201</v>
      </c>
      <c r="O117" s="1016"/>
      <c r="P117" s="1060">
        <v>34.004100000000001</v>
      </c>
      <c r="Q117" s="1060">
        <v>-81.035399999999996</v>
      </c>
      <c r="R117" s="1066"/>
      <c r="S117" s="1017" t="s">
        <v>9125</v>
      </c>
      <c r="T117" s="1058" t="s">
        <v>9126</v>
      </c>
      <c r="U117" s="1017" t="s">
        <v>6672</v>
      </c>
      <c r="V117" s="1016" t="s">
        <v>786</v>
      </c>
      <c r="W117" s="1016" t="s">
        <v>5</v>
      </c>
      <c r="X117" s="1016" t="s">
        <v>7932</v>
      </c>
      <c r="Y117" s="1025">
        <v>45867</v>
      </c>
      <c r="Z117" s="1017" t="s">
        <v>9127</v>
      </c>
      <c r="AA117" s="1026" t="s">
        <v>10341</v>
      </c>
      <c r="AB117" s="1026" t="s">
        <v>10342</v>
      </c>
      <c r="AC117" s="1017"/>
      <c r="AD117" s="1017">
        <f t="shared" si="3"/>
        <v>32</v>
      </c>
      <c r="AE117" s="65"/>
      <c r="AF117" s="65"/>
      <c r="AG117" s="65"/>
      <c r="AH117" s="65"/>
    </row>
    <row r="118" spans="1:34" ht="67" customHeight="1">
      <c r="A118" s="61">
        <v>9117</v>
      </c>
      <c r="B118" s="47" t="s">
        <v>161</v>
      </c>
      <c r="C118" s="47" t="s">
        <v>4665</v>
      </c>
      <c r="D118" s="65" t="s">
        <v>8643</v>
      </c>
      <c r="E118" s="47" t="s">
        <v>164</v>
      </c>
      <c r="F118" s="65" t="s">
        <v>8643</v>
      </c>
      <c r="G118" s="65" t="s">
        <v>4671</v>
      </c>
      <c r="H118" s="65" t="s">
        <v>8991</v>
      </c>
      <c r="I118" s="302" t="s">
        <v>8644</v>
      </c>
      <c r="J118" s="65" t="s">
        <v>8646</v>
      </c>
      <c r="K118" s="65" t="s">
        <v>3218</v>
      </c>
      <c r="L118" s="47" t="s">
        <v>1300</v>
      </c>
      <c r="M118" s="47" t="s">
        <v>5</v>
      </c>
      <c r="N118" s="47">
        <v>15213</v>
      </c>
      <c r="P118" s="89">
        <v>40.443349644412699</v>
      </c>
      <c r="Q118" s="89">
        <v>-79.942828446450406</v>
      </c>
      <c r="R118" s="181">
        <v>3</v>
      </c>
      <c r="S118" s="65" t="s">
        <v>8643</v>
      </c>
      <c r="T118" s="302" t="s">
        <v>8644</v>
      </c>
      <c r="U118" s="65" t="s">
        <v>3218</v>
      </c>
      <c r="V118" s="47" t="s">
        <v>1300</v>
      </c>
      <c r="W118" s="47" t="s">
        <v>5</v>
      </c>
      <c r="X118" s="47" t="s">
        <v>7932</v>
      </c>
      <c r="Y118" s="59">
        <v>45689</v>
      </c>
      <c r="Z118" s="302" t="s">
        <v>8647</v>
      </c>
      <c r="AA118" s="65" t="s">
        <v>8648</v>
      </c>
      <c r="AB118" s="1" t="s">
        <v>8992</v>
      </c>
      <c r="AC118" s="65"/>
      <c r="AD118" s="65">
        <f t="shared" si="3"/>
        <v>28</v>
      </c>
      <c r="AE118" s="65"/>
      <c r="AF118" s="943" t="s">
        <v>8645</v>
      </c>
      <c r="AG118" s="65"/>
      <c r="AH118" s="65"/>
    </row>
    <row r="119" spans="1:34" s="995" customFormat="1" ht="71.5" customHeight="1">
      <c r="A119" s="61">
        <v>9118</v>
      </c>
      <c r="B119" s="47" t="s">
        <v>174</v>
      </c>
      <c r="C119" s="47" t="s">
        <v>4665</v>
      </c>
      <c r="D119" s="65" t="s">
        <v>5194</v>
      </c>
      <c r="E119" s="47" t="s">
        <v>164</v>
      </c>
      <c r="F119" s="65" t="s">
        <v>3883</v>
      </c>
      <c r="G119" s="65" t="s">
        <v>4709</v>
      </c>
      <c r="H119" s="65" t="s">
        <v>9016</v>
      </c>
      <c r="I119" s="302" t="s">
        <v>9017</v>
      </c>
      <c r="J119" s="65" t="s">
        <v>3886</v>
      </c>
      <c r="K119" s="65" t="s">
        <v>3887</v>
      </c>
      <c r="L119" s="47" t="s">
        <v>1045</v>
      </c>
      <c r="M119" s="47" t="s">
        <v>5</v>
      </c>
      <c r="N119" s="47" t="s">
        <v>5195</v>
      </c>
      <c r="O119" s="47" t="s">
        <v>5196</v>
      </c>
      <c r="P119" s="89">
        <v>32.429079432982803</v>
      </c>
      <c r="Q119" s="89">
        <v>-110.94179524466399</v>
      </c>
      <c r="R119" s="181" t="s">
        <v>5197</v>
      </c>
      <c r="S119" s="65" t="s">
        <v>3889</v>
      </c>
      <c r="T119" s="302" t="s">
        <v>3890</v>
      </c>
      <c r="U119" s="65" t="s">
        <v>4454</v>
      </c>
      <c r="V119" s="47" t="s">
        <v>916</v>
      </c>
      <c r="W119" s="47" t="s">
        <v>5</v>
      </c>
      <c r="X119" s="47" t="s">
        <v>4864</v>
      </c>
      <c r="Y119" s="59">
        <v>45336</v>
      </c>
      <c r="Z119" s="65" t="s">
        <v>313</v>
      </c>
      <c r="AA119" s="65"/>
      <c r="AB119" s="65" t="s">
        <v>5198</v>
      </c>
      <c r="AC119" s="65"/>
      <c r="AD119" s="65">
        <f t="shared" si="3"/>
        <v>27</v>
      </c>
      <c r="AE119" s="65" t="s">
        <v>3892</v>
      </c>
      <c r="AF119" s="65" t="s">
        <v>5199</v>
      </c>
      <c r="AG119" s="65" t="s">
        <v>3893</v>
      </c>
      <c r="AH119" s="65"/>
    </row>
    <row r="120" spans="1:34" ht="55" customHeight="1">
      <c r="A120" s="61">
        <v>9119</v>
      </c>
      <c r="B120" s="47" t="s">
        <v>174</v>
      </c>
      <c r="C120" s="47" t="s">
        <v>4665</v>
      </c>
      <c r="D120" s="65" t="s">
        <v>5200</v>
      </c>
      <c r="E120" s="47" t="s">
        <v>164</v>
      </c>
      <c r="F120" s="65" t="s">
        <v>5200</v>
      </c>
      <c r="G120" s="65" t="s">
        <v>4709</v>
      </c>
      <c r="H120" s="65" t="s">
        <v>5201</v>
      </c>
      <c r="I120" s="65" t="s">
        <v>5202</v>
      </c>
      <c r="J120" s="65" t="s">
        <v>5203</v>
      </c>
      <c r="K120" s="65" t="s">
        <v>2634</v>
      </c>
      <c r="L120" s="47" t="s">
        <v>740</v>
      </c>
      <c r="M120" s="47" t="s">
        <v>5</v>
      </c>
      <c r="N120" s="139" t="s">
        <v>5204</v>
      </c>
      <c r="O120" s="47" t="s">
        <v>5205</v>
      </c>
      <c r="P120" s="89">
        <v>42.511522101194203</v>
      </c>
      <c r="Q120" s="89">
        <v>-71.137783842421797</v>
      </c>
      <c r="R120" s="181">
        <v>70</v>
      </c>
      <c r="S120" s="65" t="s">
        <v>5200</v>
      </c>
      <c r="T120" s="65" t="s">
        <v>5202</v>
      </c>
      <c r="U120" s="65" t="s">
        <v>5206</v>
      </c>
      <c r="V120" s="47" t="s">
        <v>5206</v>
      </c>
      <c r="W120" s="47" t="s">
        <v>5</v>
      </c>
      <c r="X120" s="47" t="s">
        <v>172</v>
      </c>
      <c r="Y120" s="59">
        <v>44891</v>
      </c>
      <c r="Z120" s="1407" t="s">
        <v>5207</v>
      </c>
      <c r="AA120" s="65" t="s">
        <v>5209</v>
      </c>
      <c r="AB120" s="1" t="s">
        <v>5208</v>
      </c>
      <c r="AC120" s="65"/>
      <c r="AD120" s="65">
        <f t="shared" si="3"/>
        <v>15</v>
      </c>
      <c r="AE120" s="65"/>
      <c r="AF120" s="65"/>
      <c r="AG120" s="65"/>
      <c r="AH120" s="65"/>
    </row>
    <row r="121" spans="1:34" ht="53.25" customHeight="1">
      <c r="A121" s="61">
        <v>9120</v>
      </c>
      <c r="B121" s="989" t="s">
        <v>174</v>
      </c>
      <c r="C121" s="47" t="s">
        <v>4665</v>
      </c>
      <c r="D121" t="s">
        <v>5210</v>
      </c>
      <c r="E121" s="47" t="s">
        <v>176</v>
      </c>
      <c r="F121" t="s">
        <v>5211</v>
      </c>
      <c r="G121" t="s">
        <v>5212</v>
      </c>
      <c r="H121" s="65"/>
      <c r="I121" s="302" t="s">
        <v>5213</v>
      </c>
      <c r="J121" t="s">
        <v>5214</v>
      </c>
      <c r="K121" t="s">
        <v>5215</v>
      </c>
      <c r="L121" s="47" t="s">
        <v>804</v>
      </c>
      <c r="M121" s="47" t="s">
        <v>5</v>
      </c>
      <c r="N121" s="647">
        <v>46060</v>
      </c>
      <c r="O121" t="s">
        <v>5217</v>
      </c>
      <c r="P121" s="89">
        <v>40.0080861094713</v>
      </c>
      <c r="Q121" s="89">
        <v>-85.989564144175702</v>
      </c>
      <c r="R121" s="181">
        <v>100</v>
      </c>
      <c r="S121" t="s">
        <v>5218</v>
      </c>
      <c r="T121" s="302" t="s">
        <v>5213</v>
      </c>
      <c r="U121" t="s">
        <v>5215</v>
      </c>
      <c r="V121" s="47" t="s">
        <v>804</v>
      </c>
      <c r="W121" s="47" t="s">
        <v>5</v>
      </c>
      <c r="X121" s="47" t="s">
        <v>312</v>
      </c>
      <c r="Y121" s="59">
        <v>45412</v>
      </c>
      <c r="Z121" s="422" t="s">
        <v>313</v>
      </c>
      <c r="AA121" s="1" t="s">
        <v>5219</v>
      </c>
      <c r="AB121" s="1" t="s">
        <v>8130</v>
      </c>
      <c r="AC121" s="65"/>
      <c r="AD121" s="65">
        <f t="shared" si="3"/>
        <v>24</v>
      </c>
      <c r="AE121" t="s">
        <v>5220</v>
      </c>
      <c r="AF121" t="s">
        <v>5221</v>
      </c>
      <c r="AG121" t="s">
        <v>5222</v>
      </c>
      <c r="AH121" s="65"/>
    </row>
    <row r="122" spans="1:34" ht="72.75" customHeight="1">
      <c r="A122" s="61">
        <v>9121</v>
      </c>
      <c r="B122" s="47" t="s">
        <v>174</v>
      </c>
      <c r="C122" s="47" t="s">
        <v>4665</v>
      </c>
      <c r="D122" s="65" t="s">
        <v>8636</v>
      </c>
      <c r="E122" s="47" t="s">
        <v>164</v>
      </c>
      <c r="F122" s="65" t="s">
        <v>8636</v>
      </c>
      <c r="G122" s="65" t="s">
        <v>88</v>
      </c>
      <c r="H122" s="65" t="s">
        <v>9018</v>
      </c>
      <c r="I122" s="944" t="s">
        <v>8637</v>
      </c>
      <c r="J122" s="65" t="s">
        <v>8638</v>
      </c>
      <c r="K122" s="65" t="s">
        <v>1488</v>
      </c>
      <c r="L122" s="47" t="s">
        <v>170</v>
      </c>
      <c r="M122" s="47" t="s">
        <v>5</v>
      </c>
      <c r="N122" s="47">
        <v>92121</v>
      </c>
      <c r="O122" s="47" t="s">
        <v>8639</v>
      </c>
      <c r="P122" s="89">
        <v>32.890257378955503</v>
      </c>
      <c r="Q122" s="89">
        <v>-117.180714921941</v>
      </c>
      <c r="R122" s="181"/>
      <c r="S122" s="65" t="s">
        <v>8636</v>
      </c>
      <c r="T122" s="944" t="s">
        <v>8637</v>
      </c>
      <c r="U122" s="65" t="s">
        <v>1488</v>
      </c>
      <c r="V122" s="47" t="s">
        <v>170</v>
      </c>
      <c r="W122" s="47" t="s">
        <v>5</v>
      </c>
      <c r="X122" s="47" t="s">
        <v>7932</v>
      </c>
      <c r="Y122" s="59">
        <v>45689</v>
      </c>
      <c r="Z122" s="65" t="s">
        <v>8640</v>
      </c>
      <c r="AA122" s="65" t="s">
        <v>8642</v>
      </c>
      <c r="AB122" s="1" t="s">
        <v>8641</v>
      </c>
      <c r="AC122" s="65"/>
      <c r="AD122" s="65">
        <f t="shared" si="3"/>
        <v>28</v>
      </c>
      <c r="AE122" s="65"/>
      <c r="AF122" s="65"/>
      <c r="AG122" s="65"/>
      <c r="AH122" s="65"/>
    </row>
    <row r="123" spans="1:34" ht="68.25" customHeight="1">
      <c r="A123" s="61">
        <v>9122</v>
      </c>
      <c r="B123" s="47" t="s">
        <v>174</v>
      </c>
      <c r="C123" s="47" t="s">
        <v>4665</v>
      </c>
      <c r="D123" s="65" t="s">
        <v>5223</v>
      </c>
      <c r="E123" s="47" t="s">
        <v>176</v>
      </c>
      <c r="F123" s="65" t="s">
        <v>5223</v>
      </c>
      <c r="G123" s="65" t="s">
        <v>4671</v>
      </c>
      <c r="H123" s="65" t="s">
        <v>5224</v>
      </c>
      <c r="I123" s="65" t="s">
        <v>5225</v>
      </c>
      <c r="J123" s="65" t="s">
        <v>5226</v>
      </c>
      <c r="K123" s="65" t="s">
        <v>3003</v>
      </c>
      <c r="L123" s="47" t="s">
        <v>786</v>
      </c>
      <c r="M123" s="47" t="s">
        <v>5</v>
      </c>
      <c r="N123" s="47">
        <v>29615</v>
      </c>
      <c r="O123" s="47" t="s">
        <v>5227</v>
      </c>
      <c r="P123" s="89">
        <v>34.852517976519103</v>
      </c>
      <c r="Q123" s="89">
        <v>-82.253679416363397</v>
      </c>
      <c r="R123" s="181">
        <v>10</v>
      </c>
      <c r="S123" s="65" t="s">
        <v>5223</v>
      </c>
      <c r="T123" s="65" t="s">
        <v>5225</v>
      </c>
      <c r="U123" s="65" t="s">
        <v>3003</v>
      </c>
      <c r="V123" s="47" t="s">
        <v>786</v>
      </c>
      <c r="W123" s="47" t="s">
        <v>5</v>
      </c>
      <c r="X123" s="47" t="s">
        <v>172</v>
      </c>
      <c r="Y123" s="59">
        <v>44773</v>
      </c>
      <c r="Z123" s="65" t="s">
        <v>5228</v>
      </c>
      <c r="AA123" s="65" t="s">
        <v>5230</v>
      </c>
      <c r="AB123" s="1" t="s">
        <v>5229</v>
      </c>
      <c r="AC123" s="65"/>
      <c r="AD123" s="65">
        <f t="shared" si="3"/>
        <v>29</v>
      </c>
      <c r="AE123" s="65"/>
      <c r="AF123" s="65"/>
      <c r="AG123" s="65"/>
      <c r="AH123" s="65"/>
    </row>
    <row r="124" spans="1:34" ht="86.25" customHeight="1">
      <c r="A124" s="61">
        <v>9123</v>
      </c>
      <c r="B124" s="47" t="s">
        <v>174</v>
      </c>
      <c r="C124" s="47" t="s">
        <v>4665</v>
      </c>
      <c r="D124" s="65" t="s">
        <v>4579</v>
      </c>
      <c r="E124" s="47" t="s">
        <v>176</v>
      </c>
      <c r="F124" s="65" t="s">
        <v>5231</v>
      </c>
      <c r="G124" s="65" t="s">
        <v>5232</v>
      </c>
      <c r="H124" s="65" t="s">
        <v>5233</v>
      </c>
      <c r="I124" s="65" t="s">
        <v>4580</v>
      </c>
      <c r="J124" s="65" t="s">
        <v>4581</v>
      </c>
      <c r="K124" s="65" t="s">
        <v>1403</v>
      </c>
      <c r="L124" s="47" t="s">
        <v>436</v>
      </c>
      <c r="M124" s="47" t="s">
        <v>5</v>
      </c>
      <c r="N124" s="47">
        <v>48108</v>
      </c>
      <c r="O124" s="47" t="s">
        <v>4582</v>
      </c>
      <c r="P124" s="89">
        <v>42.2194334622002</v>
      </c>
      <c r="Q124" s="89">
        <v>-83.732290200744899</v>
      </c>
      <c r="R124" s="181"/>
      <c r="S124" s="65" t="s">
        <v>4579</v>
      </c>
      <c r="T124" s="65" t="s">
        <v>4580</v>
      </c>
      <c r="U124" s="65" t="s">
        <v>4583</v>
      </c>
      <c r="V124" s="47" t="s">
        <v>755</v>
      </c>
      <c r="W124" s="47" t="s">
        <v>5</v>
      </c>
      <c r="X124" s="47" t="s">
        <v>172</v>
      </c>
      <c r="Y124" s="59">
        <v>44773</v>
      </c>
      <c r="Z124" s="65" t="s">
        <v>4584</v>
      </c>
      <c r="AA124" s="65" t="s">
        <v>5234</v>
      </c>
      <c r="AB124" s="65" t="s">
        <v>4585</v>
      </c>
      <c r="AC124" s="65"/>
      <c r="AD124" s="65">
        <f t="shared" si="3"/>
        <v>27</v>
      </c>
      <c r="AE124" s="65"/>
      <c r="AF124" s="65"/>
      <c r="AG124" s="65"/>
      <c r="AH124" s="65"/>
    </row>
    <row r="125" spans="1:34" ht="83.25" customHeight="1">
      <c r="A125" s="61">
        <v>9124</v>
      </c>
      <c r="B125" s="47" t="s">
        <v>161</v>
      </c>
      <c r="C125" s="47" t="s">
        <v>4665</v>
      </c>
      <c r="D125" s="65" t="s">
        <v>7390</v>
      </c>
      <c r="E125" s="47" t="s">
        <v>176</v>
      </c>
      <c r="F125" s="65" t="s">
        <v>7391</v>
      </c>
      <c r="G125" s="65" t="s">
        <v>2031</v>
      </c>
      <c r="H125" s="65" t="s">
        <v>4687</v>
      </c>
      <c r="I125" s="342" t="s">
        <v>7392</v>
      </c>
      <c r="J125" s="65" t="s">
        <v>7393</v>
      </c>
      <c r="K125" s="65" t="s">
        <v>6940</v>
      </c>
      <c r="L125" s="47" t="s">
        <v>386</v>
      </c>
      <c r="M125" s="47" t="s">
        <v>5</v>
      </c>
      <c r="N125" s="47">
        <v>84104</v>
      </c>
      <c r="O125" s="47" t="s">
        <v>7394</v>
      </c>
      <c r="P125" s="89">
        <v>40.729599999999998</v>
      </c>
      <c r="Q125" s="89">
        <v>-111.96673</v>
      </c>
      <c r="R125" s="181">
        <v>30</v>
      </c>
      <c r="S125" s="65" t="s">
        <v>7390</v>
      </c>
      <c r="T125" s="342" t="s">
        <v>7392</v>
      </c>
      <c r="U125" s="65" t="s">
        <v>6940</v>
      </c>
      <c r="V125" s="47" t="s">
        <v>386</v>
      </c>
      <c r="W125" s="47" t="s">
        <v>5</v>
      </c>
      <c r="X125" s="47" t="s">
        <v>7853</v>
      </c>
      <c r="Y125" s="59" t="s">
        <v>7871</v>
      </c>
      <c r="Z125" s="342" t="s">
        <v>7392</v>
      </c>
      <c r="AA125" s="65"/>
      <c r="AB125" s="65" t="s">
        <v>8132</v>
      </c>
      <c r="AC125" s="65" t="s">
        <v>7395</v>
      </c>
      <c r="AD125" s="65">
        <f t="shared" si="3"/>
        <v>22</v>
      </c>
      <c r="AE125" s="65"/>
      <c r="AF125" s="65"/>
      <c r="AG125" s="65"/>
      <c r="AH125" s="65" t="s">
        <v>7396</v>
      </c>
    </row>
    <row r="126" spans="1:34" ht="77.25" customHeight="1">
      <c r="A126" s="61">
        <v>9125</v>
      </c>
      <c r="B126" s="47" t="s">
        <v>174</v>
      </c>
      <c r="C126" s="47" t="s">
        <v>4665</v>
      </c>
      <c r="D126" s="65" t="s">
        <v>7397</v>
      </c>
      <c r="E126" s="47" t="s">
        <v>176</v>
      </c>
      <c r="F126" s="65" t="s">
        <v>7397</v>
      </c>
      <c r="G126" s="65" t="s">
        <v>7876</v>
      </c>
      <c r="H126" s="65" t="s">
        <v>7398</v>
      </c>
      <c r="I126" s="342" t="s">
        <v>7399</v>
      </c>
      <c r="J126" s="65" t="s">
        <v>7400</v>
      </c>
      <c r="K126" s="65" t="s">
        <v>6028</v>
      </c>
      <c r="L126" s="47" t="s">
        <v>1357</v>
      </c>
      <c r="M126" s="47" t="s">
        <v>5</v>
      </c>
      <c r="N126" s="648">
        <v>8103</v>
      </c>
      <c r="O126" s="47" t="s">
        <v>7401</v>
      </c>
      <c r="P126" s="89">
        <v>39.942979999999999</v>
      </c>
      <c r="Q126" s="89">
        <v>-75.108400000000003</v>
      </c>
      <c r="R126" s="181"/>
      <c r="S126" s="65" t="s">
        <v>7397</v>
      </c>
      <c r="T126" s="342" t="s">
        <v>7399</v>
      </c>
      <c r="U126" s="65" t="s">
        <v>6028</v>
      </c>
      <c r="V126" s="47" t="s">
        <v>1357</v>
      </c>
      <c r="W126" s="47" t="s">
        <v>5</v>
      </c>
      <c r="X126" s="47" t="s">
        <v>7853</v>
      </c>
      <c r="Y126" s="59" t="s">
        <v>7873</v>
      </c>
      <c r="Z126" s="342" t="s">
        <v>7399</v>
      </c>
      <c r="AA126" s="65"/>
      <c r="AB126" s="65" t="s">
        <v>8213</v>
      </c>
      <c r="AC126" s="65" t="s">
        <v>7402</v>
      </c>
      <c r="AD126" s="65">
        <f t="shared" si="3"/>
        <v>11</v>
      </c>
      <c r="AE126" s="65"/>
      <c r="AF126" s="65"/>
      <c r="AG126" s="65"/>
      <c r="AH126" s="65" t="s">
        <v>7403</v>
      </c>
    </row>
    <row r="127" spans="1:34" ht="116.5" customHeight="1">
      <c r="A127" s="61">
        <v>9126</v>
      </c>
      <c r="B127" s="47" t="s">
        <v>174</v>
      </c>
      <c r="C127" s="47" t="s">
        <v>4665</v>
      </c>
      <c r="D127" s="65" t="s">
        <v>1360</v>
      </c>
      <c r="E127" s="47" t="s">
        <v>164</v>
      </c>
      <c r="F127" s="65" t="s">
        <v>5235</v>
      </c>
      <c r="G127" s="65" t="s">
        <v>4671</v>
      </c>
      <c r="H127" s="65" t="s">
        <v>5236</v>
      </c>
      <c r="I127" s="65" t="s">
        <v>5237</v>
      </c>
      <c r="J127" s="65" t="s">
        <v>1363</v>
      </c>
      <c r="K127" s="65" t="s">
        <v>1364</v>
      </c>
      <c r="L127" s="58" t="s">
        <v>836</v>
      </c>
      <c r="M127" s="58" t="s">
        <v>5</v>
      </c>
      <c r="N127" s="58">
        <v>60638</v>
      </c>
      <c r="O127" s="47" t="s">
        <v>1371</v>
      </c>
      <c r="P127" s="89">
        <v>41.773344110620798</v>
      </c>
      <c r="Q127" s="89">
        <v>-87.752246344006295</v>
      </c>
      <c r="R127" s="181"/>
      <c r="S127" s="65" t="s">
        <v>1360</v>
      </c>
      <c r="T127" s="65" t="s">
        <v>1362</v>
      </c>
      <c r="U127" s="65" t="s">
        <v>835</v>
      </c>
      <c r="V127" s="47" t="s">
        <v>836</v>
      </c>
      <c r="W127" s="47" t="s">
        <v>5</v>
      </c>
      <c r="X127" s="47"/>
      <c r="Y127" s="59"/>
      <c r="Z127" s="65" t="s">
        <v>5238</v>
      </c>
      <c r="AA127" s="65"/>
      <c r="AB127" s="7" t="s">
        <v>1367</v>
      </c>
      <c r="AC127" s="65"/>
      <c r="AD127" s="65">
        <f t="shared" si="3"/>
        <v>18</v>
      </c>
      <c r="AE127" s="65"/>
      <c r="AF127" s="65"/>
      <c r="AG127" s="65"/>
      <c r="AH127" s="65"/>
    </row>
    <row r="128" spans="1:34" ht="91.5" customHeight="1">
      <c r="A128" s="61">
        <v>9127</v>
      </c>
      <c r="B128" s="1016" t="s">
        <v>174</v>
      </c>
      <c r="C128" s="1016" t="s">
        <v>4665</v>
      </c>
      <c r="D128" s="1017" t="s">
        <v>8629</v>
      </c>
      <c r="E128" s="1016" t="s">
        <v>176</v>
      </c>
      <c r="F128" s="1026" t="s">
        <v>10656</v>
      </c>
      <c r="G128" s="1017" t="s">
        <v>7876</v>
      </c>
      <c r="H128" s="1058" t="s">
        <v>10665</v>
      </c>
      <c r="I128" s="1138" t="s">
        <v>10657</v>
      </c>
      <c r="J128" s="1058" t="s">
        <v>10666</v>
      </c>
      <c r="K128" s="1058" t="s">
        <v>2146</v>
      </c>
      <c r="L128" s="1016" t="s">
        <v>842</v>
      </c>
      <c r="M128" s="1016" t="s">
        <v>5</v>
      </c>
      <c r="N128" s="1414" t="s">
        <v>10667</v>
      </c>
      <c r="O128" s="1016" t="s">
        <v>10668</v>
      </c>
      <c r="P128" s="1060">
        <v>34.090499999999999</v>
      </c>
      <c r="Q128" s="1060">
        <v>84.204499999999996</v>
      </c>
      <c r="R128" s="1146"/>
      <c r="S128" s="1017" t="s">
        <v>8629</v>
      </c>
      <c r="T128" s="1161" t="s">
        <v>10659</v>
      </c>
      <c r="U128" s="1063" t="s">
        <v>1450</v>
      </c>
      <c r="V128" s="1017" t="s">
        <v>1451</v>
      </c>
      <c r="W128" s="1063" t="s">
        <v>1452</v>
      </c>
      <c r="X128" s="1059" t="s">
        <v>7932</v>
      </c>
      <c r="Y128" s="1077">
        <v>46058</v>
      </c>
      <c r="Z128" s="1017" t="s">
        <v>10669</v>
      </c>
      <c r="AA128" s="1026" t="s">
        <v>10670</v>
      </c>
      <c r="AB128" s="1070" t="s">
        <v>10660</v>
      </c>
      <c r="AC128" s="1017"/>
      <c r="AD128" s="1017">
        <f t="shared" si="3"/>
        <v>27</v>
      </c>
      <c r="AE128" s="65"/>
      <c r="AF128" s="65"/>
      <c r="AG128" s="65"/>
      <c r="AH128" s="65"/>
    </row>
    <row r="129" spans="1:36" ht="84.75" customHeight="1">
      <c r="A129" s="61">
        <v>9128</v>
      </c>
      <c r="B129" s="47" t="s">
        <v>174</v>
      </c>
      <c r="C129" s="47" t="s">
        <v>4665</v>
      </c>
      <c r="D129" s="65" t="s">
        <v>7384</v>
      </c>
      <c r="E129" s="47" t="s">
        <v>176</v>
      </c>
      <c r="F129" s="65" t="s">
        <v>7384</v>
      </c>
      <c r="G129" s="65" t="s">
        <v>7385</v>
      </c>
      <c r="H129" s="65" t="s">
        <v>4776</v>
      </c>
      <c r="I129" s="342" t="s">
        <v>7386</v>
      </c>
      <c r="J129" s="65" t="s">
        <v>7387</v>
      </c>
      <c r="K129" s="65" t="s">
        <v>7388</v>
      </c>
      <c r="L129" s="47" t="s">
        <v>723</v>
      </c>
      <c r="M129" s="47" t="s">
        <v>5</v>
      </c>
      <c r="N129" s="47">
        <v>80033</v>
      </c>
      <c r="O129" s="47" t="s">
        <v>7389</v>
      </c>
      <c r="P129" s="89">
        <v>39.791510000000002</v>
      </c>
      <c r="Q129" s="89">
        <v>-105.13686</v>
      </c>
      <c r="R129" s="181">
        <v>115</v>
      </c>
      <c r="S129" s="65" t="s">
        <v>7384</v>
      </c>
      <c r="T129" s="342" t="s">
        <v>7386</v>
      </c>
      <c r="U129" s="65" t="s">
        <v>7388</v>
      </c>
      <c r="V129" s="47" t="s">
        <v>723</v>
      </c>
      <c r="W129" s="47" t="s">
        <v>5</v>
      </c>
      <c r="X129" s="47" t="s">
        <v>7853</v>
      </c>
      <c r="Y129" s="59" t="s">
        <v>7993</v>
      </c>
      <c r="Z129" s="390" t="s">
        <v>7386</v>
      </c>
      <c r="AA129" s="65"/>
      <c r="AB129" s="65" t="s">
        <v>8131</v>
      </c>
      <c r="AC129" s="65" t="s">
        <v>7386</v>
      </c>
      <c r="AD129" s="65">
        <f t="shared" si="3"/>
        <v>24</v>
      </c>
      <c r="AE129" s="65"/>
      <c r="AF129" s="65"/>
      <c r="AG129" s="65"/>
      <c r="AH129" s="65"/>
    </row>
    <row r="130" spans="1:36" ht="78.75" customHeight="1">
      <c r="A130" s="61">
        <v>9129</v>
      </c>
      <c r="B130" s="47" t="s">
        <v>174</v>
      </c>
      <c r="C130" s="47" t="s">
        <v>4665</v>
      </c>
      <c r="D130" s="65" t="s">
        <v>5239</v>
      </c>
      <c r="E130" s="47" t="s">
        <v>176</v>
      </c>
      <c r="F130" s="65" t="s">
        <v>5240</v>
      </c>
      <c r="G130" s="65" t="s">
        <v>4671</v>
      </c>
      <c r="H130" s="65" t="s">
        <v>5241</v>
      </c>
      <c r="I130" s="65" t="s">
        <v>5242</v>
      </c>
      <c r="J130" s="65" t="s">
        <v>5243</v>
      </c>
      <c r="K130" s="65" t="s">
        <v>3656</v>
      </c>
      <c r="L130" s="47" t="s">
        <v>3657</v>
      </c>
      <c r="M130" s="47" t="s">
        <v>5</v>
      </c>
      <c r="N130" s="47">
        <v>74120</v>
      </c>
      <c r="O130" s="47" t="s">
        <v>5244</v>
      </c>
      <c r="P130" s="89">
        <v>36.159410877972803</v>
      </c>
      <c r="Q130" s="89">
        <v>-95.9861081026813</v>
      </c>
      <c r="R130" s="181">
        <v>15</v>
      </c>
      <c r="S130" s="65" t="s">
        <v>5245</v>
      </c>
      <c r="T130" s="181" t="s">
        <v>5242</v>
      </c>
      <c r="U130" s="65" t="s">
        <v>3656</v>
      </c>
      <c r="V130" s="47" t="s">
        <v>3657</v>
      </c>
      <c r="W130" s="47" t="s">
        <v>5</v>
      </c>
      <c r="X130" s="47" t="s">
        <v>172</v>
      </c>
      <c r="Y130" s="59">
        <v>44773</v>
      </c>
      <c r="Z130" s="65" t="s">
        <v>5246</v>
      </c>
      <c r="AA130" s="65" t="s">
        <v>5248</v>
      </c>
      <c r="AB130" s="1" t="s">
        <v>5247</v>
      </c>
      <c r="AC130" s="65"/>
      <c r="AD130" s="65">
        <f t="shared" ref="AD130:AD144" si="4">IF(LEN(TRIM(AB130))=0,0,LEN(TRIM(AB130))-LEN(SUBSTITUTE(AB130," ",""))+1)</f>
        <v>28</v>
      </c>
      <c r="AE130" s="65"/>
      <c r="AF130" s="65"/>
      <c r="AG130" s="65"/>
      <c r="AH130" s="65"/>
    </row>
    <row r="131" spans="1:36" ht="88" customHeight="1">
      <c r="A131" s="61">
        <v>9130</v>
      </c>
      <c r="B131" s="47" t="s">
        <v>161</v>
      </c>
      <c r="C131" s="47" t="s">
        <v>4665</v>
      </c>
      <c r="D131" s="65" t="s">
        <v>5239</v>
      </c>
      <c r="E131" s="47" t="s">
        <v>176</v>
      </c>
      <c r="F131" s="65" t="s">
        <v>8315</v>
      </c>
      <c r="G131" s="65" t="s">
        <v>4671</v>
      </c>
      <c r="H131" s="65" t="s">
        <v>8993</v>
      </c>
      <c r="I131" s="778" t="s">
        <v>5242</v>
      </c>
      <c r="J131" t="s">
        <v>8316</v>
      </c>
      <c r="K131" s="65" t="s">
        <v>3656</v>
      </c>
      <c r="L131" s="47" t="s">
        <v>3657</v>
      </c>
      <c r="M131" s="47" t="s">
        <v>5</v>
      </c>
      <c r="N131" s="47">
        <v>74103</v>
      </c>
      <c r="O131" s="47" t="s">
        <v>5244</v>
      </c>
      <c r="P131" s="89">
        <v>36.152347823017401</v>
      </c>
      <c r="Q131" s="89">
        <v>-95.993687469444595</v>
      </c>
      <c r="R131" s="945">
        <v>29</v>
      </c>
      <c r="S131" s="65" t="s">
        <v>5245</v>
      </c>
      <c r="T131" s="302" t="s">
        <v>5242</v>
      </c>
      <c r="U131" s="65" t="s">
        <v>3656</v>
      </c>
      <c r="V131" s="47" t="s">
        <v>3657</v>
      </c>
      <c r="W131" s="47" t="s">
        <v>5</v>
      </c>
      <c r="X131" s="47" t="s">
        <v>7932</v>
      </c>
      <c r="Y131" s="59">
        <v>45584</v>
      </c>
      <c r="Z131" s="65"/>
      <c r="AA131" s="65"/>
      <c r="AB131" s="805" t="s">
        <v>8317</v>
      </c>
      <c r="AC131" s="65" t="s">
        <v>313</v>
      </c>
      <c r="AD131" s="65">
        <f t="shared" si="4"/>
        <v>15</v>
      </c>
      <c r="AE131" t="s">
        <v>8318</v>
      </c>
      <c r="AF131" s="392" t="s">
        <v>8319</v>
      </c>
      <c r="AG131" s="65" t="s">
        <v>5244</v>
      </c>
      <c r="AH131" s="1" t="s">
        <v>8320</v>
      </c>
      <c r="AI131" s="13"/>
      <c r="AJ131" s="13"/>
    </row>
    <row r="132" spans="1:36" ht="103" customHeight="1">
      <c r="A132" s="61">
        <v>9131</v>
      </c>
      <c r="B132" s="1016" t="s">
        <v>174</v>
      </c>
      <c r="C132" s="1016" t="s">
        <v>4665</v>
      </c>
      <c r="D132" s="1058" t="s">
        <v>10671</v>
      </c>
      <c r="E132" s="1016" t="s">
        <v>164</v>
      </c>
      <c r="F132" s="1017" t="s">
        <v>10672</v>
      </c>
      <c r="G132" s="1017" t="s">
        <v>7876</v>
      </c>
      <c r="H132" s="1017" t="s">
        <v>4698</v>
      </c>
      <c r="I132" s="1078" t="s">
        <v>2185</v>
      </c>
      <c r="J132" s="1058" t="s">
        <v>10673</v>
      </c>
      <c r="K132" s="1017" t="s">
        <v>1403</v>
      </c>
      <c r="L132" s="1016" t="s">
        <v>436</v>
      </c>
      <c r="M132" s="1016" t="s">
        <v>5</v>
      </c>
      <c r="N132" s="1414" t="s">
        <v>10674</v>
      </c>
      <c r="O132" s="1016" t="s">
        <v>10675</v>
      </c>
      <c r="P132" s="1060">
        <v>42.235500000000002</v>
      </c>
      <c r="Q132" s="1060">
        <v>83.6935</v>
      </c>
      <c r="R132" s="1146"/>
      <c r="S132" s="1058" t="s">
        <v>10676</v>
      </c>
      <c r="T132" s="1078" t="s">
        <v>2185</v>
      </c>
      <c r="U132" s="1017" t="s">
        <v>10677</v>
      </c>
      <c r="V132" s="1016" t="s">
        <v>2186</v>
      </c>
      <c r="W132" s="1016" t="s">
        <v>926</v>
      </c>
      <c r="X132" s="1016" t="s">
        <v>7932</v>
      </c>
      <c r="Y132" s="1025">
        <v>46058</v>
      </c>
      <c r="Z132" s="1017" t="s">
        <v>10678</v>
      </c>
      <c r="AA132" s="1017"/>
      <c r="AB132" s="1017" t="s">
        <v>10679</v>
      </c>
      <c r="AC132" s="1017"/>
      <c r="AD132" s="1017">
        <f t="shared" si="4"/>
        <v>28</v>
      </c>
      <c r="AE132" s="65"/>
      <c r="AF132" s="65"/>
      <c r="AG132" s="65"/>
      <c r="AH132" s="65"/>
    </row>
    <row r="133" spans="1:36" ht="72.5">
      <c r="A133" s="61">
        <v>9132</v>
      </c>
      <c r="B133" s="1016" t="s">
        <v>174</v>
      </c>
      <c r="C133" s="1016" t="s">
        <v>4665</v>
      </c>
      <c r="D133" s="1058" t="s">
        <v>4627</v>
      </c>
      <c r="E133" s="1016" t="s">
        <v>176</v>
      </c>
      <c r="F133" s="1026" t="s">
        <v>10680</v>
      </c>
      <c r="G133" s="1017" t="s">
        <v>7876</v>
      </c>
      <c r="H133" s="1058" t="s">
        <v>10681</v>
      </c>
      <c r="I133" s="1078" t="s">
        <v>10682</v>
      </c>
      <c r="J133" s="1058" t="s">
        <v>10683</v>
      </c>
      <c r="K133" s="1058" t="s">
        <v>2061</v>
      </c>
      <c r="L133" s="1016" t="s">
        <v>436</v>
      </c>
      <c r="M133" s="1016" t="s">
        <v>5</v>
      </c>
      <c r="N133" s="1414" t="s">
        <v>10684</v>
      </c>
      <c r="O133" s="1016" t="s">
        <v>4631</v>
      </c>
      <c r="P133" s="1060">
        <v>42.661000000000001</v>
      </c>
      <c r="Q133" s="1060">
        <v>83.221500000000006</v>
      </c>
      <c r="R133" s="1146">
        <v>60</v>
      </c>
      <c r="S133" s="1058" t="s">
        <v>4627</v>
      </c>
      <c r="T133" s="1078" t="s">
        <v>4628</v>
      </c>
      <c r="U133" s="1017" t="s">
        <v>4630</v>
      </c>
      <c r="V133" s="1016" t="s">
        <v>836</v>
      </c>
      <c r="W133" s="1016" t="s">
        <v>5</v>
      </c>
      <c r="X133" s="1016" t="s">
        <v>7932</v>
      </c>
      <c r="Y133" s="1025">
        <v>46058</v>
      </c>
      <c r="Z133" s="1017" t="s">
        <v>10685</v>
      </c>
      <c r="AA133" s="1017"/>
      <c r="AB133" s="1017" t="s">
        <v>10686</v>
      </c>
      <c r="AC133" s="1017"/>
      <c r="AD133" s="1017">
        <f t="shared" si="4"/>
        <v>23</v>
      </c>
      <c r="AE133" s="65"/>
      <c r="AF133" s="65"/>
      <c r="AG133" s="65"/>
      <c r="AH133" s="65"/>
    </row>
    <row r="134" spans="1:36" ht="92" customHeight="1">
      <c r="A134" s="61">
        <v>9133</v>
      </c>
      <c r="B134" s="47" t="s">
        <v>174</v>
      </c>
      <c r="C134" s="47" t="s">
        <v>4665</v>
      </c>
      <c r="D134" s="65" t="s">
        <v>5249</v>
      </c>
      <c r="E134" s="47" t="s">
        <v>164</v>
      </c>
      <c r="F134" s="65" t="s">
        <v>5250</v>
      </c>
      <c r="G134" s="65" t="s">
        <v>4671</v>
      </c>
      <c r="H134" s="65" t="s">
        <v>5233</v>
      </c>
      <c r="I134" s="65" t="s">
        <v>5251</v>
      </c>
      <c r="J134" s="65" t="s">
        <v>5252</v>
      </c>
      <c r="K134" s="65" t="s">
        <v>1313</v>
      </c>
      <c r="L134" s="47" t="s">
        <v>997</v>
      </c>
      <c r="M134" s="47" t="s">
        <v>6</v>
      </c>
      <c r="N134" s="47" t="s">
        <v>5253</v>
      </c>
      <c r="O134" s="47" t="s">
        <v>5254</v>
      </c>
      <c r="P134" s="89">
        <v>53.721793859303098</v>
      </c>
      <c r="Q134" s="89">
        <v>-113.18992646931299</v>
      </c>
      <c r="R134" s="181"/>
      <c r="S134" s="65" t="s">
        <v>1448</v>
      </c>
      <c r="T134" s="65" t="s">
        <v>5251</v>
      </c>
      <c r="U134" s="65" t="s">
        <v>1450</v>
      </c>
      <c r="V134" s="47" t="s">
        <v>1451</v>
      </c>
      <c r="W134" s="47" t="s">
        <v>1452</v>
      </c>
      <c r="X134" s="47" t="s">
        <v>172</v>
      </c>
      <c r="Y134" s="59">
        <v>44424</v>
      </c>
      <c r="Z134" s="65" t="s">
        <v>5255</v>
      </c>
      <c r="AA134" s="65" t="s">
        <v>5257</v>
      </c>
      <c r="AB134" s="1" t="s">
        <v>5256</v>
      </c>
      <c r="AC134" s="65"/>
      <c r="AD134" s="65">
        <f t="shared" si="4"/>
        <v>21</v>
      </c>
      <c r="AE134" s="65"/>
      <c r="AF134" s="65"/>
      <c r="AG134" s="65"/>
      <c r="AH134" s="65"/>
    </row>
    <row r="135" spans="1:36" ht="86" customHeight="1">
      <c r="A135" s="61">
        <v>9134</v>
      </c>
      <c r="B135" s="47" t="s">
        <v>174</v>
      </c>
      <c r="C135" s="47" t="s">
        <v>4665</v>
      </c>
      <c r="D135" s="65" t="s">
        <v>5258</v>
      </c>
      <c r="E135" s="47" t="s">
        <v>176</v>
      </c>
      <c r="F135" s="7" t="s">
        <v>5259</v>
      </c>
      <c r="G135" s="65" t="s">
        <v>4671</v>
      </c>
      <c r="H135" s="65" t="s">
        <v>5260</v>
      </c>
      <c r="I135" s="7" t="s">
        <v>5261</v>
      </c>
      <c r="J135" s="7" t="s">
        <v>5262</v>
      </c>
      <c r="K135" s="7" t="s">
        <v>2061</v>
      </c>
      <c r="L135" s="47" t="s">
        <v>436</v>
      </c>
      <c r="M135" s="47" t="s">
        <v>5</v>
      </c>
      <c r="N135" s="47">
        <v>48326</v>
      </c>
      <c r="O135" s="7" t="s">
        <v>5263</v>
      </c>
      <c r="P135" s="89">
        <v>42.676052435739699</v>
      </c>
      <c r="Q135" s="89">
        <v>-83.2443406656988</v>
      </c>
      <c r="R135" s="181"/>
      <c r="S135" s="65" t="s">
        <v>1448</v>
      </c>
      <c r="T135" s="181" t="s">
        <v>5251</v>
      </c>
      <c r="U135" s="65" t="s">
        <v>1450</v>
      </c>
      <c r="V135" s="47" t="s">
        <v>1451</v>
      </c>
      <c r="W135" s="47" t="s">
        <v>1452</v>
      </c>
      <c r="X135" s="47" t="s">
        <v>172</v>
      </c>
      <c r="Y135" s="59">
        <v>44424</v>
      </c>
      <c r="Z135" s="65" t="s">
        <v>5264</v>
      </c>
      <c r="AA135" s="65" t="s">
        <v>5265</v>
      </c>
      <c r="AB135" s="1" t="s">
        <v>5256</v>
      </c>
      <c r="AC135" s="65"/>
      <c r="AD135" s="65">
        <f t="shared" si="4"/>
        <v>21</v>
      </c>
      <c r="AE135" s="65"/>
      <c r="AF135" s="65"/>
      <c r="AG135" s="65"/>
      <c r="AH135" s="65"/>
    </row>
    <row r="136" spans="1:36" ht="71" customHeight="1">
      <c r="A136" s="61">
        <v>9135</v>
      </c>
      <c r="B136" s="47" t="s">
        <v>174</v>
      </c>
      <c r="C136" s="47" t="s">
        <v>4665</v>
      </c>
      <c r="D136" s="65" t="s">
        <v>5266</v>
      </c>
      <c r="E136" s="47" t="s">
        <v>164</v>
      </c>
      <c r="F136" s="65" t="s">
        <v>5267</v>
      </c>
      <c r="G136" s="65" t="s">
        <v>4671</v>
      </c>
      <c r="H136" s="65" t="s">
        <v>5081</v>
      </c>
      <c r="I136" s="65" t="s">
        <v>5268</v>
      </c>
      <c r="J136" s="65" t="s">
        <v>5269</v>
      </c>
      <c r="K136" s="65" t="s">
        <v>254</v>
      </c>
      <c r="L136" s="47" t="s">
        <v>149</v>
      </c>
      <c r="M136" s="47" t="s">
        <v>6</v>
      </c>
      <c r="N136" s="47" t="s">
        <v>5270</v>
      </c>
      <c r="O136" s="47" t="s">
        <v>5271</v>
      </c>
      <c r="P136" s="89">
        <v>45.5028529292372</v>
      </c>
      <c r="Q136" s="89">
        <v>-73.614762858194396</v>
      </c>
      <c r="R136" s="181"/>
      <c r="S136" s="65" t="s">
        <v>5272</v>
      </c>
      <c r="T136" s="65" t="s">
        <v>5273</v>
      </c>
      <c r="U136" s="65" t="s">
        <v>254</v>
      </c>
      <c r="V136" s="47" t="s">
        <v>149</v>
      </c>
      <c r="W136" s="47" t="s">
        <v>6</v>
      </c>
      <c r="X136" s="47"/>
      <c r="Y136" s="59"/>
      <c r="Z136" s="65" t="s">
        <v>5274</v>
      </c>
      <c r="AA136" s="65"/>
      <c r="AB136" s="1" t="s">
        <v>5275</v>
      </c>
      <c r="AC136" s="65"/>
      <c r="AD136" s="65">
        <f t="shared" si="4"/>
        <v>29</v>
      </c>
      <c r="AE136" s="65"/>
      <c r="AF136" s="65"/>
      <c r="AG136" s="65"/>
      <c r="AH136" s="65"/>
    </row>
    <row r="137" spans="1:36" ht="78.5" customHeight="1">
      <c r="A137" s="61">
        <v>9136</v>
      </c>
      <c r="B137" s="1016" t="s">
        <v>174</v>
      </c>
      <c r="C137" s="1016" t="s">
        <v>4665</v>
      </c>
      <c r="D137" s="1017" t="s">
        <v>10499</v>
      </c>
      <c r="E137" s="1016" t="s">
        <v>164</v>
      </c>
      <c r="F137" s="1017" t="s">
        <v>17</v>
      </c>
      <c r="G137" s="1017" t="s">
        <v>7876</v>
      </c>
      <c r="H137" s="1026" t="s">
        <v>10500</v>
      </c>
      <c r="I137" s="1017" t="s">
        <v>8185</v>
      </c>
      <c r="J137" s="1058" t="s">
        <v>10501</v>
      </c>
      <c r="K137" s="1017" t="s">
        <v>6680</v>
      </c>
      <c r="L137" s="1016" t="s">
        <v>1045</v>
      </c>
      <c r="M137" s="1016" t="s">
        <v>5</v>
      </c>
      <c r="N137" s="1178">
        <v>85215</v>
      </c>
      <c r="O137" s="1016" t="s">
        <v>10502</v>
      </c>
      <c r="P137" s="1060">
        <v>33.472099999999998</v>
      </c>
      <c r="Q137" s="1060">
        <v>111.7347</v>
      </c>
      <c r="R137" s="1066">
        <v>55</v>
      </c>
      <c r="S137" s="1058" t="s">
        <v>10503</v>
      </c>
      <c r="T137" s="1017" t="s">
        <v>8185</v>
      </c>
      <c r="U137" s="1017" t="s">
        <v>6680</v>
      </c>
      <c r="V137" s="1016" t="s">
        <v>1045</v>
      </c>
      <c r="W137" s="1016" t="s">
        <v>5</v>
      </c>
      <c r="X137" s="1016" t="s">
        <v>7932</v>
      </c>
      <c r="Y137" s="1025">
        <v>46056</v>
      </c>
      <c r="Z137" s="1017" t="s">
        <v>10504</v>
      </c>
      <c r="AA137" s="1017"/>
      <c r="AB137" s="1187" t="s">
        <v>10505</v>
      </c>
      <c r="AC137" s="1017"/>
      <c r="AD137" s="1017">
        <f t="shared" si="4"/>
        <v>29</v>
      </c>
      <c r="AE137" s="1078"/>
      <c r="AF137" s="1017"/>
      <c r="AG137" s="1017"/>
      <c r="AH137" s="65"/>
    </row>
    <row r="138" spans="1:36" ht="75.5" customHeight="1">
      <c r="A138" s="61">
        <v>9137</v>
      </c>
      <c r="B138" s="1016" t="s">
        <v>174</v>
      </c>
      <c r="C138" s="1016" t="s">
        <v>4665</v>
      </c>
      <c r="D138" s="1017" t="s">
        <v>5276</v>
      </c>
      <c r="E138" s="1016" t="s">
        <v>176</v>
      </c>
      <c r="F138" s="1017" t="s">
        <v>5276</v>
      </c>
      <c r="G138" s="1017" t="s">
        <v>4709</v>
      </c>
      <c r="H138" s="1017" t="s">
        <v>5277</v>
      </c>
      <c r="I138" s="1017" t="s">
        <v>5278</v>
      </c>
      <c r="J138" s="1017" t="s">
        <v>9408</v>
      </c>
      <c r="K138" s="1017" t="s">
        <v>820</v>
      </c>
      <c r="L138" s="1016" t="s">
        <v>170</v>
      </c>
      <c r="M138" s="1016" t="s">
        <v>5</v>
      </c>
      <c r="N138" s="1016">
        <v>94538</v>
      </c>
      <c r="O138" s="1016" t="s">
        <v>5279</v>
      </c>
      <c r="P138" s="1060">
        <v>37.506632522917499</v>
      </c>
      <c r="Q138" s="1060">
        <v>-121.94869351613301</v>
      </c>
      <c r="R138" s="1146">
        <v>5</v>
      </c>
      <c r="S138" s="1017" t="s">
        <v>5276</v>
      </c>
      <c r="T138" s="1017" t="s">
        <v>5278</v>
      </c>
      <c r="U138" s="1017" t="s">
        <v>820</v>
      </c>
      <c r="V138" s="1016" t="s">
        <v>170</v>
      </c>
      <c r="W138" s="1016" t="s">
        <v>5</v>
      </c>
      <c r="X138" s="1016" t="s">
        <v>8379</v>
      </c>
      <c r="Y138" s="1025" t="s">
        <v>9409</v>
      </c>
      <c r="Z138" s="1017" t="s">
        <v>9410</v>
      </c>
      <c r="AA138" s="1017"/>
      <c r="AB138" s="1187" t="s">
        <v>10340</v>
      </c>
      <c r="AC138" s="1017"/>
      <c r="AD138" s="1017">
        <f t="shared" si="4"/>
        <v>14</v>
      </c>
      <c r="AE138" s="1058" t="s">
        <v>9411</v>
      </c>
      <c r="AF138" s="1058" t="s">
        <v>9412</v>
      </c>
      <c r="AG138" s="1058" t="s">
        <v>5279</v>
      </c>
      <c r="AH138" s="1017"/>
    </row>
    <row r="139" spans="1:36" ht="75.5" customHeight="1">
      <c r="A139" s="61">
        <v>9138</v>
      </c>
      <c r="B139" s="47" t="s">
        <v>174</v>
      </c>
      <c r="C139" s="47" t="s">
        <v>4665</v>
      </c>
      <c r="D139" s="65" t="s">
        <v>1486</v>
      </c>
      <c r="E139" s="47" t="s">
        <v>164</v>
      </c>
      <c r="F139" s="65"/>
      <c r="G139" s="65" t="s">
        <v>4671</v>
      </c>
      <c r="H139" s="65" t="s">
        <v>5081</v>
      </c>
      <c r="I139" s="65" t="s">
        <v>5280</v>
      </c>
      <c r="J139" s="65" t="s">
        <v>5281</v>
      </c>
      <c r="K139" s="65" t="s">
        <v>1488</v>
      </c>
      <c r="L139" s="47" t="s">
        <v>170</v>
      </c>
      <c r="M139" s="47" t="s">
        <v>5</v>
      </c>
      <c r="N139" s="47">
        <v>92121</v>
      </c>
      <c r="O139" s="47" t="s">
        <v>1492</v>
      </c>
      <c r="P139" s="89">
        <v>32.890361481885897</v>
      </c>
      <c r="Q139" s="89">
        <v>-117.182207958757</v>
      </c>
      <c r="R139" s="181"/>
      <c r="S139" s="65" t="s">
        <v>5282</v>
      </c>
      <c r="T139" s="65" t="s">
        <v>5280</v>
      </c>
      <c r="U139" s="65" t="s">
        <v>1488</v>
      </c>
      <c r="V139" s="47" t="s">
        <v>170</v>
      </c>
      <c r="W139" s="47" t="s">
        <v>5</v>
      </c>
      <c r="X139" s="47"/>
      <c r="Y139" s="59"/>
      <c r="Z139" s="65" t="s">
        <v>5283</v>
      </c>
      <c r="AA139" s="65"/>
      <c r="AB139" s="1523" t="s">
        <v>5284</v>
      </c>
      <c r="AC139" s="65"/>
      <c r="AD139" s="65">
        <f t="shared" si="4"/>
        <v>27</v>
      </c>
      <c r="AE139" s="65"/>
      <c r="AF139" s="65"/>
      <c r="AG139" s="65"/>
      <c r="AH139" s="65"/>
    </row>
    <row r="140" spans="1:36" ht="78.5" customHeight="1">
      <c r="A140" s="61">
        <v>9139</v>
      </c>
      <c r="B140" s="1016" t="s">
        <v>161</v>
      </c>
      <c r="C140" s="1016" t="s">
        <v>4665</v>
      </c>
      <c r="D140" s="1017" t="s">
        <v>9710</v>
      </c>
      <c r="E140" s="1016" t="s">
        <v>164</v>
      </c>
      <c r="F140" s="1017" t="s">
        <v>9710</v>
      </c>
      <c r="G140" s="1017" t="s">
        <v>7876</v>
      </c>
      <c r="H140" s="1017" t="s">
        <v>8864</v>
      </c>
      <c r="I140" s="1017" t="s">
        <v>9711</v>
      </c>
      <c r="J140" s="1017" t="s">
        <v>9712</v>
      </c>
      <c r="K140" s="1017" t="s">
        <v>1196</v>
      </c>
      <c r="L140" s="1016" t="s">
        <v>170</v>
      </c>
      <c r="M140" s="1016" t="s">
        <v>5</v>
      </c>
      <c r="N140" s="1115" t="s">
        <v>9713</v>
      </c>
      <c r="O140" s="1016"/>
      <c r="P140" s="1060">
        <v>37.414700000000003</v>
      </c>
      <c r="Q140" s="1060">
        <v>-122.0492</v>
      </c>
      <c r="R140" s="1066">
        <v>650</v>
      </c>
      <c r="S140" s="1017" t="s">
        <v>9710</v>
      </c>
      <c r="T140" s="1078" t="s">
        <v>9711</v>
      </c>
      <c r="U140" s="1017" t="s">
        <v>1196</v>
      </c>
      <c r="V140" s="1016" t="s">
        <v>170</v>
      </c>
      <c r="W140" s="1016" t="s">
        <v>5</v>
      </c>
      <c r="X140" s="1016" t="s">
        <v>7932</v>
      </c>
      <c r="Y140" s="1025">
        <v>45876</v>
      </c>
      <c r="Z140" s="1138" t="s">
        <v>9714</v>
      </c>
      <c r="AA140" s="1026" t="s">
        <v>9716</v>
      </c>
      <c r="AB140" s="1026" t="s">
        <v>9715</v>
      </c>
      <c r="AC140" s="1017"/>
      <c r="AD140" s="1017">
        <f t="shared" si="4"/>
        <v>25</v>
      </c>
      <c r="AE140" s="1017"/>
      <c r="AF140" s="1017"/>
      <c r="AG140" s="1017"/>
      <c r="AH140" s="65"/>
    </row>
    <row r="141" spans="1:36" ht="84.5" customHeight="1">
      <c r="A141" s="61">
        <v>9140</v>
      </c>
      <c r="B141" s="1016" t="s">
        <v>161</v>
      </c>
      <c r="C141" s="1016" t="s">
        <v>4665</v>
      </c>
      <c r="D141" s="1017" t="s">
        <v>9710</v>
      </c>
      <c r="E141" s="1016" t="s">
        <v>164</v>
      </c>
      <c r="F141" s="1017" t="s">
        <v>9717</v>
      </c>
      <c r="G141" s="1017" t="s">
        <v>7876</v>
      </c>
      <c r="H141" s="1017" t="s">
        <v>8864</v>
      </c>
      <c r="I141" s="1138" t="s">
        <v>9711</v>
      </c>
      <c r="J141" s="1017"/>
      <c r="K141" s="1017" t="s">
        <v>254</v>
      </c>
      <c r="L141" s="1016" t="s">
        <v>149</v>
      </c>
      <c r="M141" s="1016" t="s">
        <v>6</v>
      </c>
      <c r="N141" s="1115"/>
      <c r="O141" s="1016"/>
      <c r="P141" s="1060">
        <v>45.501899999999999</v>
      </c>
      <c r="Q141" s="1060">
        <v>-73.567400000000006</v>
      </c>
      <c r="R141" s="1066"/>
      <c r="S141" s="1017" t="s">
        <v>9710</v>
      </c>
      <c r="T141" s="1078" t="s">
        <v>9711</v>
      </c>
      <c r="U141" s="1017" t="s">
        <v>1196</v>
      </c>
      <c r="V141" s="1016" t="s">
        <v>170</v>
      </c>
      <c r="W141" s="1016" t="s">
        <v>5</v>
      </c>
      <c r="X141" s="1016" t="s">
        <v>7932</v>
      </c>
      <c r="Y141" s="1025">
        <v>45876</v>
      </c>
      <c r="Z141" s="1138" t="s">
        <v>9714</v>
      </c>
      <c r="AA141" s="1017"/>
      <c r="AB141" s="1026" t="s">
        <v>9715</v>
      </c>
      <c r="AC141" s="1017"/>
      <c r="AD141" s="1017">
        <f t="shared" si="4"/>
        <v>25</v>
      </c>
      <c r="AE141" s="1017"/>
      <c r="AF141" s="1017"/>
      <c r="AG141" s="1017"/>
      <c r="AH141" s="65"/>
    </row>
    <row r="142" spans="1:36" ht="78.5" customHeight="1">
      <c r="A142" s="61">
        <v>9141</v>
      </c>
      <c r="B142" s="47" t="s">
        <v>174</v>
      </c>
      <c r="C142" s="47" t="s">
        <v>4665</v>
      </c>
      <c r="D142" s="65" t="s">
        <v>2213</v>
      </c>
      <c r="E142" s="47" t="s">
        <v>164</v>
      </c>
      <c r="F142" s="65" t="s">
        <v>5285</v>
      </c>
      <c r="G142" s="65" t="s">
        <v>4671</v>
      </c>
      <c r="H142" s="65" t="s">
        <v>5286</v>
      </c>
      <c r="I142" s="65" t="s">
        <v>2215</v>
      </c>
      <c r="J142" s="65" t="s">
        <v>5287</v>
      </c>
      <c r="K142" s="65" t="s">
        <v>2061</v>
      </c>
      <c r="L142" s="47" t="s">
        <v>436</v>
      </c>
      <c r="M142" s="47" t="s">
        <v>5</v>
      </c>
      <c r="N142" s="47">
        <v>48326</v>
      </c>
      <c r="O142" s="47" t="s">
        <v>2218</v>
      </c>
      <c r="P142" s="89">
        <v>42.6553478978256</v>
      </c>
      <c r="Q142" s="89">
        <v>-83.249396288769503</v>
      </c>
      <c r="R142" s="181"/>
      <c r="S142" s="68" t="s">
        <v>2219</v>
      </c>
      <c r="T142" s="68" t="s">
        <v>2215</v>
      </c>
      <c r="U142" s="68" t="s">
        <v>2217</v>
      </c>
      <c r="V142" s="58" t="s">
        <v>436</v>
      </c>
      <c r="W142" s="58" t="s">
        <v>5</v>
      </c>
      <c r="X142" s="58" t="s">
        <v>172</v>
      </c>
      <c r="Y142" s="90">
        <v>44414</v>
      </c>
      <c r="Z142" s="18" t="s">
        <v>5288</v>
      </c>
      <c r="AA142" s="65"/>
      <c r="AB142" s="1" t="s">
        <v>5289</v>
      </c>
      <c r="AC142" s="65"/>
      <c r="AD142" s="65">
        <f t="shared" si="4"/>
        <v>25</v>
      </c>
      <c r="AE142" s="65"/>
      <c r="AF142" s="65"/>
      <c r="AG142" s="65"/>
      <c r="AH142" s="65"/>
    </row>
    <row r="143" spans="1:36" ht="80" customHeight="1">
      <c r="A143" s="61">
        <v>9142</v>
      </c>
      <c r="B143" s="47" t="s">
        <v>174</v>
      </c>
      <c r="C143" s="47" t="s">
        <v>4665</v>
      </c>
      <c r="D143" s="65" t="s">
        <v>5290</v>
      </c>
      <c r="E143" s="47" t="s">
        <v>164</v>
      </c>
      <c r="F143" s="65" t="s">
        <v>5290</v>
      </c>
      <c r="G143" s="65" t="s">
        <v>4709</v>
      </c>
      <c r="H143" s="65" t="s">
        <v>5291</v>
      </c>
      <c r="I143" s="65" t="s">
        <v>5292</v>
      </c>
      <c r="J143" s="65" t="s">
        <v>5293</v>
      </c>
      <c r="K143" s="65" t="s">
        <v>5294</v>
      </c>
      <c r="L143" s="47" t="s">
        <v>740</v>
      </c>
      <c r="M143" s="47" t="s">
        <v>5</v>
      </c>
      <c r="N143" s="139" t="s">
        <v>5295</v>
      </c>
      <c r="O143" s="47" t="s">
        <v>5296</v>
      </c>
      <c r="P143" s="89">
        <v>41.680588886986797</v>
      </c>
      <c r="Q143" s="89">
        <v>-71.126901716000006</v>
      </c>
      <c r="R143" s="181"/>
      <c r="S143" s="65" t="s">
        <v>5297</v>
      </c>
      <c r="T143" s="65" t="s">
        <v>5292</v>
      </c>
      <c r="U143" s="65" t="s">
        <v>5294</v>
      </c>
      <c r="V143" s="47" t="s">
        <v>740</v>
      </c>
      <c r="W143" s="139" t="s">
        <v>5</v>
      </c>
      <c r="X143" s="47" t="s">
        <v>172</v>
      </c>
      <c r="Y143" s="59">
        <v>44437</v>
      </c>
      <c r="Z143" s="65" t="s">
        <v>5298</v>
      </c>
      <c r="AA143" s="119"/>
      <c r="AB143" s="65" t="s">
        <v>5299</v>
      </c>
      <c r="AC143" s="65"/>
      <c r="AD143" s="65">
        <f t="shared" si="4"/>
        <v>29</v>
      </c>
      <c r="AE143" s="65"/>
      <c r="AF143" s="65"/>
      <c r="AG143" s="65"/>
      <c r="AH143" s="65"/>
    </row>
    <row r="144" spans="1:36" ht="80" customHeight="1">
      <c r="A144" s="1015">
        <v>9143</v>
      </c>
      <c r="B144" s="1016" t="s">
        <v>161</v>
      </c>
      <c r="C144" s="1016" t="s">
        <v>4665</v>
      </c>
      <c r="D144" s="1017" t="s">
        <v>8554</v>
      </c>
      <c r="E144" s="1016" t="s">
        <v>176</v>
      </c>
      <c r="F144" s="1026" t="s">
        <v>11238</v>
      </c>
      <c r="G144" s="1026" t="s">
        <v>11239</v>
      </c>
      <c r="H144" s="1026" t="s">
        <v>11240</v>
      </c>
      <c r="I144" s="1017" t="s">
        <v>8558</v>
      </c>
      <c r="J144" s="1058" t="s">
        <v>11241</v>
      </c>
      <c r="K144" s="1017" t="s">
        <v>1845</v>
      </c>
      <c r="L144" s="1016" t="s">
        <v>808</v>
      </c>
      <c r="M144" s="1016" t="s">
        <v>5</v>
      </c>
      <c r="N144" s="1178">
        <v>13760</v>
      </c>
      <c r="O144" s="1016" t="s">
        <v>8556</v>
      </c>
      <c r="P144" s="1058">
        <v>42.106499999999997</v>
      </c>
      <c r="Q144" s="1060">
        <v>-76.046499999999995</v>
      </c>
      <c r="R144" s="1146">
        <v>8</v>
      </c>
      <c r="S144" s="1017" t="s">
        <v>8554</v>
      </c>
      <c r="T144" s="1017" t="s">
        <v>8558</v>
      </c>
      <c r="U144" s="1017" t="s">
        <v>4792</v>
      </c>
      <c r="V144" s="1016" t="s">
        <v>808</v>
      </c>
      <c r="W144" s="1178" t="s">
        <v>5</v>
      </c>
      <c r="X144" s="1016" t="s">
        <v>7932</v>
      </c>
      <c r="Y144" s="1025">
        <v>46093</v>
      </c>
      <c r="Z144" s="1017" t="s">
        <v>313</v>
      </c>
      <c r="AA144" s="1077"/>
      <c r="AB144" s="1026" t="s">
        <v>11394</v>
      </c>
      <c r="AC144" s="1017"/>
      <c r="AD144" s="1017">
        <f t="shared" si="4"/>
        <v>30</v>
      </c>
      <c r="AE144" s="1058" t="s">
        <v>8559</v>
      </c>
      <c r="AF144" s="1026" t="s">
        <v>8560</v>
      </c>
      <c r="AG144" s="1058" t="s">
        <v>11243</v>
      </c>
      <c r="AH144" s="65"/>
    </row>
    <row r="145" spans="1:33">
      <c r="A145" s="61" t="s">
        <v>7383</v>
      </c>
      <c r="D145" s="65"/>
      <c r="F145" s="65"/>
      <c r="G145" s="65"/>
      <c r="H145" s="65"/>
      <c r="I145" s="65"/>
      <c r="J145" s="65"/>
      <c r="K145" s="65"/>
      <c r="P145" s="89"/>
      <c r="Q145" s="89"/>
      <c r="R145" s="103"/>
      <c r="S145" s="65"/>
      <c r="T145" s="65"/>
      <c r="U145" s="65"/>
      <c r="V145" s="47"/>
      <c r="X145" s="47"/>
      <c r="Y145" s="59"/>
      <c r="Z145" s="65"/>
      <c r="AA145" s="65"/>
      <c r="AB145" s="65"/>
      <c r="AC145" s="65"/>
      <c r="AD145" s="65"/>
      <c r="AE145" s="65"/>
      <c r="AF145" s="65"/>
      <c r="AG145" s="65"/>
    </row>
    <row r="146" spans="1:33">
      <c r="A146" s="40" t="s">
        <v>7383</v>
      </c>
      <c r="B146" s="3"/>
      <c r="C146" s="3"/>
    </row>
    <row r="147" spans="1:33">
      <c r="A147" s="40" t="s">
        <v>7383</v>
      </c>
      <c r="B147" s="3"/>
      <c r="C147" s="3"/>
    </row>
    <row r="148" spans="1:33">
      <c r="A148" s="40" t="s">
        <v>7383</v>
      </c>
      <c r="B148" s="3"/>
      <c r="C148" s="3"/>
    </row>
    <row r="149" spans="1:33" ht="21" customHeight="1">
      <c r="A149" s="40" t="s">
        <v>7383</v>
      </c>
      <c r="B149" s="3"/>
      <c r="C149" s="3"/>
    </row>
    <row r="150" spans="1:33">
      <c r="A150" s="40" t="s">
        <v>7383</v>
      </c>
      <c r="B150" s="3"/>
      <c r="C150" s="3"/>
    </row>
    <row r="151" spans="1:33">
      <c r="A151" s="40" t="s">
        <v>7383</v>
      </c>
      <c r="B151" s="3"/>
      <c r="C151" s="3"/>
    </row>
    <row r="152" spans="1:33">
      <c r="A152" s="40" t="s">
        <v>7383</v>
      </c>
      <c r="B152" s="3"/>
      <c r="C152" s="3"/>
    </row>
    <row r="153" spans="1:33">
      <c r="A153" s="40" t="s">
        <v>7383</v>
      </c>
      <c r="B153" s="3"/>
      <c r="C153" s="3"/>
    </row>
    <row r="154" spans="1:33">
      <c r="A154" s="40" t="s">
        <v>7383</v>
      </c>
      <c r="B154" s="3"/>
      <c r="C154" s="3"/>
    </row>
    <row r="155" spans="1:33">
      <c r="A155" s="40" t="s">
        <v>7383</v>
      </c>
      <c r="B155" s="3"/>
      <c r="C155" s="3"/>
    </row>
    <row r="156" spans="1:33">
      <c r="A156" s="40" t="s">
        <v>7383</v>
      </c>
      <c r="B156" s="3"/>
      <c r="C156" s="3"/>
    </row>
    <row r="157" spans="1:33">
      <c r="A157" s="40" t="s">
        <v>7383</v>
      </c>
      <c r="B157" s="3"/>
      <c r="C157" s="3"/>
    </row>
    <row r="158" spans="1:33">
      <c r="A158" s="40" t="s">
        <v>7383</v>
      </c>
      <c r="B158" s="3"/>
      <c r="C158" s="3"/>
    </row>
    <row r="159" spans="1:33">
      <c r="A159" s="40" t="s">
        <v>7383</v>
      </c>
      <c r="B159" s="3"/>
      <c r="C159" s="3"/>
    </row>
    <row r="160" spans="1:33">
      <c r="A160" s="40" t="s">
        <v>7383</v>
      </c>
      <c r="B160" s="3"/>
      <c r="C160" s="3"/>
    </row>
    <row r="161" spans="1:3">
      <c r="A161" s="40" t="s">
        <v>7383</v>
      </c>
      <c r="B161" s="3"/>
      <c r="C161" s="3"/>
    </row>
    <row r="162" spans="1:3">
      <c r="A162" s="40" t="s">
        <v>7383</v>
      </c>
      <c r="B162" s="3"/>
      <c r="C162" s="3"/>
    </row>
    <row r="163" spans="1:3">
      <c r="A163" s="40" t="s">
        <v>7383</v>
      </c>
      <c r="B163" s="3"/>
      <c r="C163" s="3"/>
    </row>
    <row r="164" spans="1:3">
      <c r="A164" s="40" t="s">
        <v>7383</v>
      </c>
      <c r="B164" s="3"/>
      <c r="C164" s="3"/>
    </row>
    <row r="165" spans="1:3">
      <c r="A165" s="40" t="s">
        <v>7383</v>
      </c>
      <c r="B165" s="3"/>
      <c r="C165" s="3"/>
    </row>
    <row r="166" spans="1:3">
      <c r="A166" s="40" t="s">
        <v>7383</v>
      </c>
      <c r="B166" s="3"/>
      <c r="C166" s="3"/>
    </row>
    <row r="167" spans="1:3">
      <c r="A167" s="40" t="s">
        <v>7383</v>
      </c>
      <c r="B167" s="3"/>
      <c r="C167" s="3"/>
    </row>
    <row r="168" spans="1:3">
      <c r="A168" s="40" t="s">
        <v>7383</v>
      </c>
      <c r="B168" s="3"/>
      <c r="C168" s="3"/>
    </row>
    <row r="169" spans="1:3">
      <c r="A169" s="40" t="s">
        <v>7383</v>
      </c>
      <c r="B169" s="3"/>
      <c r="C169" s="3"/>
    </row>
    <row r="170" spans="1:3">
      <c r="A170" s="40" t="s">
        <v>7383</v>
      </c>
      <c r="B170" s="3"/>
      <c r="C170" s="3"/>
    </row>
    <row r="171" spans="1:3">
      <c r="A171" s="40" t="s">
        <v>7383</v>
      </c>
      <c r="B171" s="3"/>
      <c r="C171" s="3"/>
    </row>
    <row r="172" spans="1:3">
      <c r="A172" s="40" t="s">
        <v>7383</v>
      </c>
      <c r="B172" s="3"/>
      <c r="C172" s="3"/>
    </row>
    <row r="173" spans="1:3">
      <c r="A173" s="40" t="s">
        <v>7383</v>
      </c>
      <c r="B173" s="3"/>
      <c r="C173" s="3"/>
    </row>
    <row r="174" spans="1:3">
      <c r="A174" s="40" t="s">
        <v>7383</v>
      </c>
      <c r="B174" s="3"/>
      <c r="C174" s="3"/>
    </row>
    <row r="175" spans="1:3">
      <c r="A175" s="40" t="s">
        <v>7383</v>
      </c>
      <c r="B175" s="3"/>
      <c r="C175" s="3"/>
    </row>
    <row r="176" spans="1:3">
      <c r="A176" s="40" t="s">
        <v>7383</v>
      </c>
      <c r="B176" s="3"/>
      <c r="C176" s="3"/>
    </row>
    <row r="177" spans="1:3">
      <c r="A177" s="40" t="s">
        <v>7383</v>
      </c>
      <c r="B177" s="3"/>
      <c r="C177" s="3"/>
    </row>
    <row r="178" spans="1:3">
      <c r="A178" s="40" t="s">
        <v>7383</v>
      </c>
      <c r="B178" s="3"/>
      <c r="C178" s="3"/>
    </row>
    <row r="179" spans="1:3">
      <c r="A179" s="40" t="s">
        <v>7383</v>
      </c>
      <c r="B179" s="3"/>
      <c r="C179" s="3"/>
    </row>
    <row r="180" spans="1:3">
      <c r="A180" s="40" t="s">
        <v>7383</v>
      </c>
      <c r="B180" s="3"/>
      <c r="C180" s="3"/>
    </row>
    <row r="181" spans="1:3">
      <c r="A181" s="40" t="s">
        <v>7383</v>
      </c>
      <c r="B181" s="3"/>
      <c r="C181" s="3"/>
    </row>
    <row r="182" spans="1:3">
      <c r="A182" s="40" t="s">
        <v>7383</v>
      </c>
      <c r="B182" s="3"/>
      <c r="C182" s="3"/>
    </row>
    <row r="183" spans="1:3">
      <c r="A183" s="40" t="s">
        <v>7383</v>
      </c>
      <c r="B183" s="3"/>
      <c r="C183" s="3"/>
    </row>
    <row r="184" spans="1:3">
      <c r="A184" s="40" t="s">
        <v>7383</v>
      </c>
      <c r="B184" s="3"/>
      <c r="C184" s="3"/>
    </row>
    <row r="185" spans="1:3">
      <c r="A185" s="40" t="s">
        <v>7383</v>
      </c>
      <c r="B185" s="3"/>
      <c r="C185" s="3"/>
    </row>
    <row r="186" spans="1:3">
      <c r="A186" s="40" t="s">
        <v>7383</v>
      </c>
      <c r="B186" s="3"/>
      <c r="C186" s="3"/>
    </row>
    <row r="187" spans="1:3">
      <c r="A187" s="40" t="s">
        <v>7383</v>
      </c>
      <c r="B187" s="3"/>
      <c r="C187" s="3"/>
    </row>
    <row r="188" spans="1:3">
      <c r="A188" s="40" t="s">
        <v>7383</v>
      </c>
      <c r="B188" s="3"/>
      <c r="C188" s="3"/>
    </row>
    <row r="189" spans="1:3">
      <c r="A189" s="40" t="s">
        <v>7383</v>
      </c>
      <c r="B189" s="3"/>
      <c r="C189" s="3"/>
    </row>
    <row r="190" spans="1:3">
      <c r="A190" s="40" t="s">
        <v>7383</v>
      </c>
      <c r="B190" s="3"/>
      <c r="C190" s="3"/>
    </row>
    <row r="191" spans="1:3">
      <c r="A191" s="40" t="s">
        <v>7383</v>
      </c>
      <c r="B191" s="3"/>
      <c r="C191" s="3"/>
    </row>
    <row r="192" spans="1:3">
      <c r="A192" s="40" t="s">
        <v>7383</v>
      </c>
      <c r="B192" s="3"/>
      <c r="C192" s="3"/>
    </row>
    <row r="193" spans="1:3">
      <c r="A193" s="40" t="s">
        <v>7383</v>
      </c>
      <c r="B193" s="3"/>
      <c r="C193" s="3"/>
    </row>
    <row r="194" spans="1:3">
      <c r="A194" s="40" t="s">
        <v>7383</v>
      </c>
      <c r="B194" s="3"/>
      <c r="C194" s="3"/>
    </row>
    <row r="195" spans="1:3">
      <c r="A195" s="40" t="s">
        <v>7383</v>
      </c>
      <c r="B195" s="3"/>
      <c r="C195" s="3"/>
    </row>
    <row r="196" spans="1:3">
      <c r="A196" s="40" t="s">
        <v>7383</v>
      </c>
      <c r="B196" s="3"/>
      <c r="C196" s="3"/>
    </row>
    <row r="197" spans="1:3">
      <c r="A197" s="40" t="s">
        <v>7383</v>
      </c>
      <c r="B197" s="3"/>
      <c r="C197" s="3"/>
    </row>
    <row r="198" spans="1:3">
      <c r="A198" s="40" t="s">
        <v>7383</v>
      </c>
      <c r="B198" s="3"/>
      <c r="C198" s="3"/>
    </row>
    <row r="199" spans="1:3">
      <c r="A199" s="40" t="s">
        <v>7383</v>
      </c>
      <c r="B199" s="3"/>
      <c r="C199" s="3"/>
    </row>
    <row r="200" spans="1:3">
      <c r="A200" s="40" t="s">
        <v>7383</v>
      </c>
      <c r="B200" s="3"/>
      <c r="C200" s="3"/>
    </row>
    <row r="201" spans="1:3">
      <c r="A201" s="40" t="s">
        <v>7383</v>
      </c>
      <c r="B201" s="3"/>
      <c r="C201" s="3"/>
    </row>
    <row r="202" spans="1:3">
      <c r="A202" s="40" t="s">
        <v>7383</v>
      </c>
      <c r="B202" s="3"/>
      <c r="C202" s="3"/>
    </row>
    <row r="203" spans="1:3">
      <c r="A203" s="40" t="s">
        <v>7383</v>
      </c>
      <c r="B203" s="3"/>
      <c r="C203" s="3"/>
    </row>
    <row r="204" spans="1:3">
      <c r="A204" s="40" t="s">
        <v>7383</v>
      </c>
      <c r="B204" s="3"/>
      <c r="C204" s="3"/>
    </row>
    <row r="205" spans="1:3">
      <c r="A205" s="40" t="s">
        <v>7383</v>
      </c>
      <c r="B205" s="3"/>
      <c r="C205" s="3"/>
    </row>
    <row r="206" spans="1:3">
      <c r="A206" s="40" t="s">
        <v>7383</v>
      </c>
      <c r="B206" s="3"/>
      <c r="C206" s="3"/>
    </row>
    <row r="207" spans="1:3">
      <c r="A207" s="40" t="s">
        <v>7383</v>
      </c>
      <c r="B207" s="3"/>
      <c r="C207" s="3"/>
    </row>
    <row r="208" spans="1:3">
      <c r="A208" s="40" t="s">
        <v>7383</v>
      </c>
      <c r="B208" s="3"/>
      <c r="C208" s="3"/>
    </row>
    <row r="209" spans="1:3">
      <c r="A209" s="40" t="s">
        <v>7383</v>
      </c>
      <c r="B209" s="3"/>
      <c r="C209" s="3"/>
    </row>
    <row r="210" spans="1:3">
      <c r="A210" s="40" t="s">
        <v>7383</v>
      </c>
      <c r="B210" s="3"/>
      <c r="C210" s="3"/>
    </row>
    <row r="211" spans="1:3">
      <c r="A211" s="40" t="s">
        <v>7383</v>
      </c>
      <c r="B211" s="3"/>
      <c r="C211" s="3"/>
    </row>
    <row r="212" spans="1:3">
      <c r="A212" s="40" t="s">
        <v>7383</v>
      </c>
      <c r="B212" s="3"/>
      <c r="C212" s="3"/>
    </row>
    <row r="213" spans="1:3">
      <c r="A213" s="40" t="s">
        <v>7383</v>
      </c>
      <c r="B213" s="3"/>
      <c r="C213" s="3"/>
    </row>
    <row r="214" spans="1:3">
      <c r="A214" s="40" t="s">
        <v>7383</v>
      </c>
      <c r="B214" s="3"/>
      <c r="C214" s="3"/>
    </row>
    <row r="215" spans="1:3">
      <c r="A215" s="40" t="s">
        <v>7383</v>
      </c>
      <c r="B215" s="3"/>
      <c r="C215" s="3"/>
    </row>
    <row r="216" spans="1:3">
      <c r="A216" s="40" t="s">
        <v>7383</v>
      </c>
      <c r="B216" s="3"/>
      <c r="C216" s="3"/>
    </row>
    <row r="217" spans="1:3">
      <c r="A217" s="40" t="s">
        <v>7383</v>
      </c>
      <c r="B217" s="3"/>
      <c r="C217" s="3"/>
    </row>
    <row r="218" spans="1:3">
      <c r="A218" s="40" t="s">
        <v>7383</v>
      </c>
      <c r="B218" s="3"/>
      <c r="C218" s="3"/>
    </row>
    <row r="219" spans="1:3">
      <c r="A219" s="40" t="s">
        <v>7383</v>
      </c>
      <c r="B219" s="3"/>
      <c r="C219" s="3"/>
    </row>
    <row r="220" spans="1:3">
      <c r="A220" s="40" t="s">
        <v>7383</v>
      </c>
      <c r="B220" s="3"/>
      <c r="C220" s="3"/>
    </row>
    <row r="221" spans="1:3">
      <c r="A221" s="40" t="s">
        <v>7383</v>
      </c>
      <c r="B221" s="3"/>
      <c r="C221" s="3"/>
    </row>
    <row r="222" spans="1:3">
      <c r="A222" s="40" t="s">
        <v>7383</v>
      </c>
      <c r="B222" s="3"/>
      <c r="C222" s="3"/>
    </row>
    <row r="223" spans="1:3">
      <c r="A223" s="40" t="s">
        <v>7383</v>
      </c>
      <c r="B223" s="3"/>
      <c r="C223" s="3"/>
    </row>
    <row r="224" spans="1:3">
      <c r="A224" s="40" t="s">
        <v>7383</v>
      </c>
      <c r="B224" s="3"/>
      <c r="C224" s="3"/>
    </row>
    <row r="225" spans="1:3">
      <c r="A225" s="40" t="s">
        <v>7383</v>
      </c>
      <c r="B225" s="3"/>
      <c r="C225" s="3"/>
    </row>
    <row r="226" spans="1:3">
      <c r="A226" s="40" t="s">
        <v>7383</v>
      </c>
      <c r="B226" s="3"/>
      <c r="C226" s="3"/>
    </row>
    <row r="227" spans="1:3">
      <c r="A227" s="40" t="s">
        <v>7383</v>
      </c>
      <c r="B227" s="3"/>
      <c r="C227" s="3"/>
    </row>
    <row r="228" spans="1:3">
      <c r="A228" s="40" t="s">
        <v>7383</v>
      </c>
      <c r="B228" s="3"/>
      <c r="C228" s="3"/>
    </row>
    <row r="229" spans="1:3">
      <c r="A229" s="40" t="s">
        <v>7383</v>
      </c>
      <c r="B229" s="3"/>
      <c r="C229" s="3"/>
    </row>
    <row r="230" spans="1:3">
      <c r="A230" s="40" t="s">
        <v>7383</v>
      </c>
      <c r="B230" s="3"/>
      <c r="C230" s="3"/>
    </row>
    <row r="231" spans="1:3">
      <c r="A231" s="40" t="s">
        <v>7383</v>
      </c>
      <c r="B231" s="3"/>
      <c r="C231" s="3"/>
    </row>
    <row r="232" spans="1:3">
      <c r="A232" s="40" t="s">
        <v>7383</v>
      </c>
      <c r="B232" s="3"/>
      <c r="C232" s="3"/>
    </row>
    <row r="233" spans="1:3">
      <c r="A233" s="40" t="s">
        <v>7383</v>
      </c>
      <c r="B233" s="3"/>
      <c r="C233" s="3"/>
    </row>
    <row r="234" spans="1:3">
      <c r="A234" s="40" t="s">
        <v>7383</v>
      </c>
      <c r="B234" s="3"/>
      <c r="C234" s="3"/>
    </row>
    <row r="235" spans="1:3">
      <c r="A235" s="40" t="s">
        <v>7383</v>
      </c>
      <c r="B235" s="3"/>
      <c r="C235" s="3"/>
    </row>
    <row r="236" spans="1:3">
      <c r="A236" s="40" t="s">
        <v>7383</v>
      </c>
      <c r="B236" s="3"/>
      <c r="C236" s="3"/>
    </row>
    <row r="237" spans="1:3">
      <c r="A237" s="40" t="s">
        <v>7383</v>
      </c>
      <c r="B237" s="3"/>
      <c r="C237" s="3"/>
    </row>
    <row r="238" spans="1:3">
      <c r="A238" s="40" t="s">
        <v>7383</v>
      </c>
      <c r="B238" s="3"/>
      <c r="C238" s="3"/>
    </row>
    <row r="239" spans="1:3">
      <c r="A239" s="40" t="s">
        <v>7383</v>
      </c>
      <c r="B239" s="3"/>
      <c r="C239" s="3"/>
    </row>
    <row r="240" spans="1:3">
      <c r="A240" s="40" t="s">
        <v>7383</v>
      </c>
      <c r="B240" s="3"/>
      <c r="C240" s="3"/>
    </row>
    <row r="241" spans="1:3">
      <c r="A241" s="40" t="s">
        <v>7383</v>
      </c>
      <c r="B241" s="3"/>
      <c r="C241" s="3"/>
    </row>
    <row r="242" spans="1:3">
      <c r="A242" s="40" t="s">
        <v>7383</v>
      </c>
      <c r="B242" s="3"/>
      <c r="C242" s="3"/>
    </row>
    <row r="243" spans="1:3">
      <c r="A243" s="40" t="s">
        <v>7383</v>
      </c>
      <c r="B243" s="3"/>
      <c r="C243" s="3"/>
    </row>
    <row r="244" spans="1:3">
      <c r="A244" s="40" t="s">
        <v>7383</v>
      </c>
      <c r="B244" s="3"/>
      <c r="C244" s="3"/>
    </row>
    <row r="245" spans="1:3">
      <c r="A245" s="40" t="s">
        <v>7383</v>
      </c>
      <c r="B245" s="3"/>
      <c r="C245" s="3"/>
    </row>
    <row r="246" spans="1:3">
      <c r="A246" s="40" t="s">
        <v>7383</v>
      </c>
      <c r="B246" s="3"/>
      <c r="C246" s="3"/>
    </row>
    <row r="247" spans="1:3">
      <c r="A247" s="40" t="s">
        <v>7383</v>
      </c>
      <c r="B247" s="3"/>
      <c r="C247" s="3"/>
    </row>
    <row r="248" spans="1:3">
      <c r="A248" s="40" t="s">
        <v>7383</v>
      </c>
      <c r="B248" s="3"/>
      <c r="C248" s="3"/>
    </row>
    <row r="249" spans="1:3">
      <c r="A249" s="40" t="s">
        <v>7383</v>
      </c>
      <c r="B249" s="3"/>
      <c r="C249" s="3"/>
    </row>
    <row r="250" spans="1:3">
      <c r="A250" s="40" t="s">
        <v>7383</v>
      </c>
      <c r="B250" s="3"/>
      <c r="C250" s="3"/>
    </row>
    <row r="251" spans="1:3">
      <c r="A251" s="40" t="s">
        <v>7383</v>
      </c>
      <c r="B251" s="3"/>
      <c r="C251" s="3"/>
    </row>
    <row r="252" spans="1:3">
      <c r="A252" s="40" t="s">
        <v>7383</v>
      </c>
      <c r="B252" s="3"/>
      <c r="C252" s="3"/>
    </row>
    <row r="253" spans="1:3">
      <c r="A253" s="40" t="s">
        <v>7383</v>
      </c>
      <c r="B253" s="3"/>
      <c r="C253" s="3"/>
    </row>
    <row r="254" spans="1:3">
      <c r="A254" s="40" t="s">
        <v>7383</v>
      </c>
      <c r="B254" s="3"/>
      <c r="C254" s="3"/>
    </row>
    <row r="255" spans="1:3">
      <c r="A255" s="40" t="s">
        <v>7383</v>
      </c>
      <c r="B255" s="3"/>
      <c r="C255" s="3"/>
    </row>
    <row r="256" spans="1:3">
      <c r="A256" s="40" t="s">
        <v>7383</v>
      </c>
      <c r="B256" s="3"/>
      <c r="C256" s="3"/>
    </row>
    <row r="257" spans="1:3">
      <c r="A257" s="40" t="s">
        <v>7383</v>
      </c>
      <c r="B257" s="3"/>
      <c r="C257" s="3"/>
    </row>
    <row r="258" spans="1:3">
      <c r="A258" s="40" t="s">
        <v>7383</v>
      </c>
      <c r="B258" s="3"/>
      <c r="C258" s="3"/>
    </row>
    <row r="259" spans="1:3">
      <c r="A259" s="40" t="s">
        <v>7383</v>
      </c>
      <c r="B259" s="3"/>
      <c r="C259" s="3"/>
    </row>
    <row r="260" spans="1:3">
      <c r="A260" s="40" t="s">
        <v>7383</v>
      </c>
      <c r="B260" s="3"/>
      <c r="C260" s="3"/>
    </row>
    <row r="261" spans="1:3">
      <c r="A261" s="40" t="s">
        <v>7383</v>
      </c>
      <c r="B261" s="3"/>
      <c r="C261" s="3"/>
    </row>
    <row r="262" spans="1:3">
      <c r="A262" s="40" t="s">
        <v>7383</v>
      </c>
      <c r="B262" s="3"/>
      <c r="C262" s="3"/>
    </row>
    <row r="263" spans="1:3">
      <c r="A263" s="40" t="s">
        <v>7383</v>
      </c>
      <c r="B263" s="3"/>
      <c r="C263" s="3"/>
    </row>
    <row r="264" spans="1:3">
      <c r="A264" s="40" t="s">
        <v>7383</v>
      </c>
      <c r="B264" s="3"/>
      <c r="C264" s="3"/>
    </row>
    <row r="265" spans="1:3">
      <c r="A265" s="40" t="s">
        <v>7383</v>
      </c>
      <c r="B265" s="3"/>
      <c r="C265" s="3"/>
    </row>
    <row r="266" spans="1:3">
      <c r="A266" s="40" t="s">
        <v>7383</v>
      </c>
      <c r="B266" s="3"/>
      <c r="C266" s="3"/>
    </row>
    <row r="267" spans="1:3">
      <c r="A267" s="40" t="s">
        <v>7383</v>
      </c>
      <c r="B267" s="3"/>
      <c r="C267" s="3"/>
    </row>
    <row r="268" spans="1:3">
      <c r="A268" s="40" t="s">
        <v>7383</v>
      </c>
      <c r="B268" s="3"/>
      <c r="C268" s="3"/>
    </row>
    <row r="269" spans="1:3">
      <c r="A269" s="40" t="s">
        <v>7383</v>
      </c>
      <c r="B269" s="3"/>
      <c r="C269" s="3"/>
    </row>
    <row r="270" spans="1:3">
      <c r="A270" s="40" t="s">
        <v>7383</v>
      </c>
      <c r="B270" s="3"/>
      <c r="C270" s="3"/>
    </row>
    <row r="271" spans="1:3">
      <c r="A271" s="40" t="s">
        <v>7383</v>
      </c>
      <c r="B271" s="3"/>
      <c r="C271" s="3"/>
    </row>
    <row r="272" spans="1:3">
      <c r="A272" s="40" t="s">
        <v>7383</v>
      </c>
      <c r="B272" s="3"/>
      <c r="C272" s="3"/>
    </row>
    <row r="273" spans="1:3">
      <c r="A273" s="40" t="s">
        <v>7383</v>
      </c>
      <c r="B273" s="3"/>
      <c r="C273" s="3"/>
    </row>
    <row r="274" spans="1:3">
      <c r="A274" s="40" t="s">
        <v>7383</v>
      </c>
      <c r="B274" s="3"/>
      <c r="C274" s="3"/>
    </row>
    <row r="275" spans="1:3">
      <c r="A275" s="40" t="s">
        <v>7383</v>
      </c>
      <c r="B275" s="3"/>
      <c r="C275" s="3"/>
    </row>
    <row r="276" spans="1:3">
      <c r="A276" s="40" t="s">
        <v>7383</v>
      </c>
      <c r="B276" s="3"/>
      <c r="C276" s="3"/>
    </row>
    <row r="277" spans="1:3">
      <c r="A277" s="40" t="s">
        <v>7383</v>
      </c>
      <c r="B277" s="3"/>
      <c r="C277" s="3"/>
    </row>
    <row r="278" spans="1:3">
      <c r="A278" s="40" t="s">
        <v>7383</v>
      </c>
      <c r="B278" s="3"/>
      <c r="C278" s="3"/>
    </row>
    <row r="279" spans="1:3">
      <c r="A279" s="40" t="s">
        <v>7383</v>
      </c>
      <c r="B279" s="3"/>
      <c r="C279" s="3"/>
    </row>
    <row r="280" spans="1:3">
      <c r="A280" s="40" t="s">
        <v>7383</v>
      </c>
      <c r="B280" s="3"/>
      <c r="C280" s="3"/>
    </row>
    <row r="281" spans="1:3">
      <c r="A281" s="40" t="s">
        <v>7383</v>
      </c>
      <c r="B281" s="3"/>
      <c r="C281" s="3"/>
    </row>
    <row r="282" spans="1:3">
      <c r="A282" s="40" t="s">
        <v>7383</v>
      </c>
      <c r="B282" s="3"/>
      <c r="C282" s="3"/>
    </row>
    <row r="283" spans="1:3">
      <c r="A283" s="40" t="s">
        <v>7383</v>
      </c>
      <c r="B283" s="3"/>
      <c r="C283" s="3"/>
    </row>
    <row r="284" spans="1:3">
      <c r="A284" s="40" t="s">
        <v>7383</v>
      </c>
      <c r="B284" s="3"/>
      <c r="C284" s="3"/>
    </row>
    <row r="285" spans="1:3">
      <c r="A285" s="40" t="s">
        <v>7383</v>
      </c>
      <c r="B285" s="3"/>
      <c r="C285" s="3"/>
    </row>
    <row r="286" spans="1:3">
      <c r="A286" s="40" t="s">
        <v>7383</v>
      </c>
      <c r="B286" s="3"/>
      <c r="C286" s="3"/>
    </row>
    <row r="287" spans="1:3">
      <c r="A287" s="40" t="s">
        <v>7383</v>
      </c>
      <c r="B287" s="3"/>
      <c r="C287" s="3"/>
    </row>
    <row r="288" spans="1:3">
      <c r="A288" s="40" t="s">
        <v>7383</v>
      </c>
      <c r="B288" s="3"/>
      <c r="C288" s="3"/>
    </row>
    <row r="289" spans="1:3">
      <c r="A289" s="40" t="s">
        <v>7383</v>
      </c>
      <c r="B289" s="3"/>
      <c r="C289" s="3"/>
    </row>
    <row r="290" spans="1:3">
      <c r="A290" s="40" t="s">
        <v>7383</v>
      </c>
      <c r="B290" s="3"/>
      <c r="C290" s="3"/>
    </row>
    <row r="291" spans="1:3">
      <c r="A291" s="40" t="s">
        <v>7383</v>
      </c>
      <c r="B291" s="3"/>
      <c r="C291" s="3"/>
    </row>
    <row r="292" spans="1:3">
      <c r="A292" s="40" t="s">
        <v>7383</v>
      </c>
      <c r="B292" s="3"/>
      <c r="C292" s="3"/>
    </row>
    <row r="293" spans="1:3">
      <c r="A293" s="40" t="s">
        <v>7383</v>
      </c>
      <c r="B293" s="3"/>
      <c r="C293" s="3"/>
    </row>
    <row r="294" spans="1:3">
      <c r="A294" s="40" t="s">
        <v>7383</v>
      </c>
      <c r="B294" s="3"/>
      <c r="C294" s="3"/>
    </row>
    <row r="295" spans="1:3">
      <c r="A295" s="40" t="s">
        <v>7383</v>
      </c>
      <c r="B295" s="3"/>
      <c r="C295" s="3"/>
    </row>
    <row r="296" spans="1:3">
      <c r="A296" s="40" t="s">
        <v>7383</v>
      </c>
      <c r="B296" s="3"/>
      <c r="C296" s="3"/>
    </row>
    <row r="297" spans="1:3">
      <c r="A297" s="40" t="s">
        <v>7383</v>
      </c>
      <c r="B297" s="3"/>
      <c r="C297" s="3"/>
    </row>
    <row r="298" spans="1:3">
      <c r="A298" s="40" t="s">
        <v>7383</v>
      </c>
      <c r="B298" s="3"/>
      <c r="C298" s="3"/>
    </row>
    <row r="299" spans="1:3">
      <c r="A299" s="40" t="s">
        <v>7383</v>
      </c>
      <c r="B299" s="3"/>
      <c r="C299" s="3"/>
    </row>
    <row r="300" spans="1:3">
      <c r="A300" s="40" t="s">
        <v>7383</v>
      </c>
      <c r="B300" s="3"/>
      <c r="C300" s="3"/>
    </row>
    <row r="301" spans="1:3">
      <c r="A301" s="40" t="s">
        <v>7383</v>
      </c>
      <c r="B301" s="3"/>
      <c r="C301" s="3"/>
    </row>
    <row r="302" spans="1:3">
      <c r="A302" s="40" t="s">
        <v>7383</v>
      </c>
      <c r="B302" s="3"/>
      <c r="C302" s="3"/>
    </row>
    <row r="303" spans="1:3">
      <c r="A303" s="40" t="s">
        <v>7383</v>
      </c>
      <c r="B303" s="3"/>
      <c r="C303" s="3"/>
    </row>
    <row r="304" spans="1:3">
      <c r="A304" s="40" t="s">
        <v>7383</v>
      </c>
      <c r="B304" s="3"/>
      <c r="C304" s="3"/>
    </row>
    <row r="305" spans="1:3">
      <c r="A305" s="40" t="s">
        <v>7383</v>
      </c>
      <c r="B305" s="3"/>
      <c r="C305" s="3"/>
    </row>
    <row r="306" spans="1:3">
      <c r="A306" s="40" t="s">
        <v>7383</v>
      </c>
      <c r="B306" s="3"/>
      <c r="C306" s="3"/>
    </row>
    <row r="307" spans="1:3">
      <c r="A307" s="40" t="s">
        <v>7383</v>
      </c>
      <c r="B307" s="3"/>
      <c r="C307" s="3"/>
    </row>
    <row r="308" spans="1:3">
      <c r="A308" s="40" t="s">
        <v>7383</v>
      </c>
      <c r="B308" s="3"/>
      <c r="C308" s="3"/>
    </row>
    <row r="309" spans="1:3">
      <c r="A309" s="40" t="s">
        <v>7383</v>
      </c>
      <c r="B309" s="3"/>
      <c r="C309" s="3"/>
    </row>
    <row r="310" spans="1:3">
      <c r="A310" s="40" t="s">
        <v>7383</v>
      </c>
      <c r="B310" s="3"/>
      <c r="C310" s="3"/>
    </row>
    <row r="311" spans="1:3">
      <c r="A311" s="40" t="s">
        <v>7383</v>
      </c>
      <c r="B311" s="3"/>
      <c r="C311" s="3"/>
    </row>
    <row r="312" spans="1:3">
      <c r="A312" s="40" t="s">
        <v>7383</v>
      </c>
      <c r="B312" s="3"/>
      <c r="C312" s="3"/>
    </row>
    <row r="313" spans="1:3">
      <c r="A313" s="40" t="s">
        <v>7383</v>
      </c>
      <c r="B313" s="3"/>
      <c r="C313" s="3"/>
    </row>
    <row r="314" spans="1:3">
      <c r="A314" s="40" t="s">
        <v>7383</v>
      </c>
      <c r="B314" s="3"/>
      <c r="C314" s="3"/>
    </row>
    <row r="315" spans="1:3">
      <c r="A315" s="40" t="s">
        <v>7383</v>
      </c>
      <c r="B315" s="3"/>
      <c r="C315" s="3"/>
    </row>
    <row r="316" spans="1:3">
      <c r="A316" s="40" t="s">
        <v>7383</v>
      </c>
      <c r="B316" s="3"/>
      <c r="C316" s="3"/>
    </row>
    <row r="317" spans="1:3">
      <c r="A317" s="40" t="s">
        <v>7383</v>
      </c>
      <c r="B317" s="3"/>
      <c r="C317" s="3"/>
    </row>
    <row r="318" spans="1:3">
      <c r="A318" s="40" t="s">
        <v>7383</v>
      </c>
      <c r="B318" s="3"/>
      <c r="C318" s="3"/>
    </row>
    <row r="319" spans="1:3">
      <c r="A319" s="40" t="s">
        <v>7383</v>
      </c>
      <c r="B319" s="3"/>
      <c r="C319" s="3"/>
    </row>
    <row r="320" spans="1:3">
      <c r="A320" s="40" t="s">
        <v>7383</v>
      </c>
      <c r="B320" s="3"/>
      <c r="C320" s="3"/>
    </row>
    <row r="321" spans="1:3">
      <c r="A321" s="40" t="s">
        <v>7383</v>
      </c>
      <c r="B321" s="3"/>
      <c r="C321" s="3"/>
    </row>
    <row r="322" spans="1:3">
      <c r="A322" s="40" t="s">
        <v>7383</v>
      </c>
      <c r="B322" s="3"/>
      <c r="C322" s="3"/>
    </row>
    <row r="323" spans="1:3">
      <c r="A323" s="40" t="s">
        <v>7383</v>
      </c>
      <c r="B323" s="3"/>
      <c r="C323" s="3"/>
    </row>
    <row r="324" spans="1:3">
      <c r="A324" s="40" t="s">
        <v>7383</v>
      </c>
      <c r="B324" s="3"/>
      <c r="C324" s="3"/>
    </row>
    <row r="325" spans="1:3">
      <c r="A325" s="40" t="s">
        <v>7383</v>
      </c>
      <c r="B325" s="3"/>
      <c r="C325" s="3"/>
    </row>
    <row r="326" spans="1:3">
      <c r="A326" s="40" t="s">
        <v>7383</v>
      </c>
      <c r="B326" s="3"/>
      <c r="C326" s="3"/>
    </row>
    <row r="327" spans="1:3">
      <c r="A327" s="40" t="s">
        <v>7383</v>
      </c>
      <c r="B327" s="3"/>
      <c r="C327" s="3"/>
    </row>
    <row r="328" spans="1:3">
      <c r="A328" s="40" t="s">
        <v>7383</v>
      </c>
      <c r="B328" s="3"/>
      <c r="C328" s="3"/>
    </row>
    <row r="329" spans="1:3">
      <c r="A329" s="40" t="s">
        <v>7383</v>
      </c>
      <c r="B329" s="3"/>
      <c r="C329" s="3"/>
    </row>
    <row r="330" spans="1:3">
      <c r="A330" s="40" t="s">
        <v>7383</v>
      </c>
      <c r="B330" s="3"/>
      <c r="C330" s="3"/>
    </row>
    <row r="331" spans="1:3">
      <c r="A331" s="40" t="s">
        <v>7383</v>
      </c>
      <c r="B331" s="3"/>
      <c r="C331" s="3"/>
    </row>
    <row r="332" spans="1:3">
      <c r="A332" s="40" t="s">
        <v>7383</v>
      </c>
      <c r="B332" s="3"/>
      <c r="C332" s="3"/>
    </row>
    <row r="333" spans="1:3">
      <c r="A333" s="40" t="s">
        <v>7383</v>
      </c>
      <c r="B333" s="3"/>
      <c r="C333" s="3"/>
    </row>
    <row r="334" spans="1:3">
      <c r="A334" s="40" t="s">
        <v>7383</v>
      </c>
      <c r="B334" s="3"/>
      <c r="C334" s="3"/>
    </row>
    <row r="335" spans="1:3">
      <c r="A335" s="40" t="s">
        <v>7383</v>
      </c>
      <c r="B335" s="3"/>
      <c r="C335" s="3"/>
    </row>
    <row r="336" spans="1:3">
      <c r="A336" s="40" t="s">
        <v>7383</v>
      </c>
      <c r="B336" s="3"/>
      <c r="C336" s="3"/>
    </row>
    <row r="337" spans="1:3">
      <c r="A337" s="40" t="s">
        <v>7383</v>
      </c>
      <c r="B337" s="3"/>
      <c r="C337" s="3"/>
    </row>
    <row r="338" spans="1:3">
      <c r="A338" s="40" t="s">
        <v>7383</v>
      </c>
      <c r="B338" s="3"/>
      <c r="C338" s="3"/>
    </row>
    <row r="339" spans="1:3">
      <c r="A339" s="40" t="s">
        <v>7383</v>
      </c>
      <c r="B339" s="3"/>
      <c r="C339" s="3"/>
    </row>
    <row r="340" spans="1:3">
      <c r="A340" s="40" t="s">
        <v>7383</v>
      </c>
      <c r="B340" s="3"/>
      <c r="C340" s="3"/>
    </row>
    <row r="341" spans="1:3">
      <c r="A341" s="40" t="s">
        <v>7383</v>
      </c>
      <c r="B341" s="3"/>
      <c r="C341" s="3"/>
    </row>
    <row r="342" spans="1:3">
      <c r="A342" s="40" t="s">
        <v>7383</v>
      </c>
      <c r="B342" s="3"/>
      <c r="C342" s="3"/>
    </row>
    <row r="343" spans="1:3">
      <c r="A343" s="40" t="s">
        <v>7383</v>
      </c>
      <c r="B343" s="3"/>
      <c r="C343" s="3"/>
    </row>
    <row r="344" spans="1:3">
      <c r="A344" s="40" t="s">
        <v>7383</v>
      </c>
      <c r="B344" s="3"/>
      <c r="C344" s="3"/>
    </row>
    <row r="345" spans="1:3">
      <c r="A345" s="40" t="s">
        <v>7383</v>
      </c>
      <c r="B345" s="3"/>
      <c r="C345" s="3"/>
    </row>
    <row r="346" spans="1:3">
      <c r="A346" s="40" t="s">
        <v>7383</v>
      </c>
      <c r="B346" s="3"/>
      <c r="C346" s="3"/>
    </row>
    <row r="347" spans="1:3">
      <c r="A347" s="40" t="s">
        <v>7383</v>
      </c>
      <c r="B347" s="3"/>
      <c r="C347" s="3"/>
    </row>
    <row r="348" spans="1:3">
      <c r="A348" s="40" t="s">
        <v>7383</v>
      </c>
      <c r="B348" s="3"/>
      <c r="C348" s="3"/>
    </row>
    <row r="349" spans="1:3">
      <c r="A349" s="40" t="s">
        <v>7383</v>
      </c>
      <c r="B349" s="3"/>
      <c r="C349" s="3"/>
    </row>
    <row r="350" spans="1:3">
      <c r="A350" s="40" t="s">
        <v>7383</v>
      </c>
      <c r="B350" s="3"/>
      <c r="C350" s="3"/>
    </row>
    <row r="351" spans="1:3">
      <c r="A351" s="40" t="s">
        <v>7383</v>
      </c>
      <c r="B351" s="3"/>
      <c r="C351" s="3"/>
    </row>
    <row r="352" spans="1:3">
      <c r="A352" s="40" t="s">
        <v>7383</v>
      </c>
      <c r="B352" s="3"/>
      <c r="C352" s="3"/>
    </row>
    <row r="353" spans="1:3">
      <c r="A353" s="40" t="s">
        <v>7383</v>
      </c>
      <c r="B353" s="3"/>
      <c r="C353" s="3"/>
    </row>
    <row r="354" spans="1:3">
      <c r="A354" s="40" t="s">
        <v>7383</v>
      </c>
      <c r="B354" s="3"/>
      <c r="C354" s="3"/>
    </row>
    <row r="355" spans="1:3">
      <c r="A355" s="40" t="s">
        <v>7383</v>
      </c>
      <c r="B355" s="3"/>
      <c r="C355" s="3"/>
    </row>
    <row r="356" spans="1:3">
      <c r="A356" s="40" t="s">
        <v>7383</v>
      </c>
      <c r="B356" s="3"/>
      <c r="C356" s="3"/>
    </row>
    <row r="357" spans="1:3">
      <c r="A357" s="40" t="s">
        <v>7383</v>
      </c>
      <c r="B357" s="3"/>
      <c r="C357" s="3"/>
    </row>
    <row r="358" spans="1:3">
      <c r="A358" s="40" t="s">
        <v>7383</v>
      </c>
      <c r="B358" s="3"/>
      <c r="C358" s="3"/>
    </row>
    <row r="359" spans="1:3">
      <c r="A359" s="40" t="s">
        <v>7383</v>
      </c>
      <c r="B359" s="3"/>
      <c r="C359" s="3"/>
    </row>
    <row r="360" spans="1:3">
      <c r="A360" s="40" t="s">
        <v>7383</v>
      </c>
      <c r="B360" s="3"/>
      <c r="C360" s="3"/>
    </row>
    <row r="361" spans="1:3">
      <c r="A361" s="40" t="s">
        <v>7383</v>
      </c>
      <c r="B361" s="3"/>
      <c r="C361" s="3"/>
    </row>
    <row r="362" spans="1:3">
      <c r="A362" s="40" t="s">
        <v>7383</v>
      </c>
      <c r="B362" s="3"/>
      <c r="C362" s="3"/>
    </row>
    <row r="363" spans="1:3">
      <c r="A363" s="40" t="s">
        <v>7383</v>
      </c>
      <c r="B363" s="3"/>
      <c r="C363" s="3"/>
    </row>
    <row r="364" spans="1:3">
      <c r="A364" s="40" t="s">
        <v>7383</v>
      </c>
      <c r="B364" s="3"/>
      <c r="C364" s="3"/>
    </row>
    <row r="365" spans="1:3">
      <c r="A365" s="40" t="s">
        <v>7383</v>
      </c>
      <c r="B365" s="3"/>
      <c r="C365" s="3"/>
    </row>
    <row r="366" spans="1:3">
      <c r="A366" s="40" t="s">
        <v>7383</v>
      </c>
      <c r="B366" s="3"/>
      <c r="C366" s="3"/>
    </row>
    <row r="367" spans="1:3">
      <c r="A367" s="40" t="s">
        <v>7383</v>
      </c>
      <c r="B367" s="3"/>
      <c r="C367" s="3"/>
    </row>
    <row r="368" spans="1:3">
      <c r="A368" s="40" t="s">
        <v>7383</v>
      </c>
      <c r="B368" s="3"/>
      <c r="C368" s="3"/>
    </row>
    <row r="369" spans="1:3">
      <c r="A369" s="40" t="s">
        <v>7383</v>
      </c>
      <c r="B369" s="3"/>
      <c r="C369" s="3"/>
    </row>
    <row r="370" spans="1:3">
      <c r="A370" s="40" t="s">
        <v>7383</v>
      </c>
      <c r="B370" s="3"/>
      <c r="C370" s="3"/>
    </row>
    <row r="371" spans="1:3">
      <c r="A371" s="40" t="s">
        <v>7383</v>
      </c>
      <c r="B371" s="3"/>
      <c r="C371" s="3"/>
    </row>
    <row r="372" spans="1:3">
      <c r="A372" s="40" t="s">
        <v>7383</v>
      </c>
      <c r="B372" s="3"/>
      <c r="C372" s="3"/>
    </row>
    <row r="373" spans="1:3">
      <c r="A373" s="40" t="s">
        <v>7383</v>
      </c>
      <c r="B373" s="3"/>
      <c r="C373" s="3"/>
    </row>
    <row r="374" spans="1:3">
      <c r="A374" s="40" t="s">
        <v>7383</v>
      </c>
      <c r="B374" s="3"/>
      <c r="C374" s="3"/>
    </row>
    <row r="375" spans="1:3">
      <c r="A375" s="40" t="s">
        <v>7383</v>
      </c>
      <c r="B375" s="3"/>
      <c r="C375" s="3"/>
    </row>
    <row r="376" spans="1:3">
      <c r="A376" s="40" t="s">
        <v>7383</v>
      </c>
      <c r="B376" s="3"/>
      <c r="C376" s="3"/>
    </row>
    <row r="377" spans="1:3">
      <c r="A377" s="40" t="s">
        <v>7383</v>
      </c>
      <c r="B377" s="3"/>
      <c r="C377" s="3"/>
    </row>
    <row r="378" spans="1:3">
      <c r="A378" s="40" t="s">
        <v>7383</v>
      </c>
      <c r="B378" s="3"/>
      <c r="C378" s="3"/>
    </row>
    <row r="379" spans="1:3">
      <c r="A379" s="40" t="s">
        <v>7383</v>
      </c>
      <c r="B379" s="3"/>
      <c r="C379" s="3"/>
    </row>
    <row r="380" spans="1:3">
      <c r="A380" s="40" t="s">
        <v>7383</v>
      </c>
      <c r="B380" s="3"/>
      <c r="C380" s="3"/>
    </row>
    <row r="381" spans="1:3">
      <c r="A381" s="40" t="s">
        <v>7383</v>
      </c>
      <c r="B381" s="3"/>
      <c r="C381" s="3"/>
    </row>
    <row r="382" spans="1:3">
      <c r="A382" s="40" t="s">
        <v>7383</v>
      </c>
      <c r="B382" s="3"/>
      <c r="C382" s="3"/>
    </row>
    <row r="383" spans="1:3">
      <c r="A383" s="40" t="s">
        <v>7383</v>
      </c>
      <c r="B383" s="3"/>
      <c r="C383" s="3"/>
    </row>
    <row r="384" spans="1:3">
      <c r="A384" s="40" t="s">
        <v>7383</v>
      </c>
      <c r="B384" s="3"/>
      <c r="C384" s="3"/>
    </row>
    <row r="385" spans="1:3">
      <c r="A385" s="40" t="s">
        <v>7383</v>
      </c>
      <c r="B385" s="3"/>
      <c r="C385" s="3"/>
    </row>
    <row r="386" spans="1:3">
      <c r="A386" s="40" t="s">
        <v>7383</v>
      </c>
      <c r="B386" s="3"/>
      <c r="C386" s="3"/>
    </row>
    <row r="387" spans="1:3">
      <c r="A387" s="40" t="s">
        <v>7383</v>
      </c>
      <c r="B387" s="3"/>
      <c r="C387" s="3"/>
    </row>
    <row r="388" spans="1:3">
      <c r="A388" s="40" t="s">
        <v>7383</v>
      </c>
      <c r="B388" s="3"/>
      <c r="C388" s="3"/>
    </row>
    <row r="389" spans="1:3">
      <c r="A389" s="40" t="s">
        <v>7383</v>
      </c>
      <c r="B389" s="3"/>
      <c r="C389" s="3"/>
    </row>
    <row r="390" spans="1:3">
      <c r="A390" s="40" t="s">
        <v>7383</v>
      </c>
      <c r="B390" s="3"/>
      <c r="C390" s="3"/>
    </row>
    <row r="391" spans="1:3">
      <c r="A391" s="40" t="s">
        <v>7383</v>
      </c>
      <c r="B391" s="3"/>
      <c r="C391" s="3"/>
    </row>
    <row r="392" spans="1:3">
      <c r="A392" s="40" t="s">
        <v>7383</v>
      </c>
      <c r="B392" s="3"/>
      <c r="C392" s="3"/>
    </row>
    <row r="393" spans="1:3">
      <c r="A393" s="40" t="s">
        <v>7383</v>
      </c>
      <c r="B393" s="3"/>
      <c r="C393" s="3"/>
    </row>
    <row r="394" spans="1:3">
      <c r="A394" s="40" t="s">
        <v>7383</v>
      </c>
      <c r="B394" s="3"/>
      <c r="C394" s="3"/>
    </row>
    <row r="395" spans="1:3">
      <c r="A395" s="40" t="s">
        <v>7383</v>
      </c>
      <c r="B395" s="3"/>
      <c r="C395" s="3"/>
    </row>
    <row r="396" spans="1:3">
      <c r="A396" s="40" t="s">
        <v>7383</v>
      </c>
      <c r="B396" s="3"/>
      <c r="C396" s="3"/>
    </row>
    <row r="397" spans="1:3">
      <c r="A397" s="40" t="s">
        <v>7383</v>
      </c>
      <c r="B397" s="3"/>
      <c r="C397" s="3"/>
    </row>
    <row r="398" spans="1:3">
      <c r="A398" s="40" t="s">
        <v>7383</v>
      </c>
      <c r="B398" s="3"/>
      <c r="C398" s="3"/>
    </row>
    <row r="399" spans="1:3">
      <c r="A399" s="40" t="s">
        <v>7383</v>
      </c>
      <c r="B399" s="3"/>
      <c r="C399" s="3"/>
    </row>
    <row r="400" spans="1:3">
      <c r="A400" s="40" t="s">
        <v>7383</v>
      </c>
      <c r="B400" s="3"/>
      <c r="C400" s="3"/>
    </row>
    <row r="401" spans="1:3">
      <c r="A401" s="40" t="s">
        <v>7383</v>
      </c>
      <c r="B401" s="3"/>
      <c r="C401" s="3"/>
    </row>
    <row r="402" spans="1:3">
      <c r="A402" s="40" t="s">
        <v>7383</v>
      </c>
      <c r="B402" s="3"/>
      <c r="C402" s="3"/>
    </row>
    <row r="403" spans="1:3">
      <c r="A403" s="40" t="s">
        <v>7383</v>
      </c>
      <c r="B403" s="3"/>
      <c r="C403" s="3"/>
    </row>
    <row r="404" spans="1:3">
      <c r="A404" s="40" t="s">
        <v>7383</v>
      </c>
      <c r="B404" s="3"/>
      <c r="C404" s="3"/>
    </row>
    <row r="405" spans="1:3">
      <c r="A405" s="40" t="s">
        <v>7383</v>
      </c>
      <c r="B405" s="3"/>
      <c r="C405" s="3"/>
    </row>
    <row r="406" spans="1:3">
      <c r="A406" s="40" t="s">
        <v>7383</v>
      </c>
      <c r="B406" s="3"/>
      <c r="C406" s="3"/>
    </row>
    <row r="407" spans="1:3">
      <c r="A407" s="40" t="s">
        <v>7383</v>
      </c>
      <c r="B407" s="3"/>
      <c r="C407" s="3"/>
    </row>
    <row r="408" spans="1:3">
      <c r="A408" s="40" t="s">
        <v>7383</v>
      </c>
      <c r="B408" s="3"/>
      <c r="C408" s="3"/>
    </row>
    <row r="409" spans="1:3">
      <c r="A409" s="40" t="s">
        <v>7383</v>
      </c>
      <c r="B409" s="3"/>
      <c r="C409" s="3"/>
    </row>
    <row r="410" spans="1:3">
      <c r="A410" s="40" t="s">
        <v>7383</v>
      </c>
      <c r="B410" s="3"/>
      <c r="C410" s="3"/>
    </row>
    <row r="411" spans="1:3">
      <c r="A411" s="40" t="s">
        <v>7383</v>
      </c>
      <c r="B411" s="3"/>
      <c r="C411" s="3"/>
    </row>
    <row r="412" spans="1:3">
      <c r="A412" s="40" t="s">
        <v>7383</v>
      </c>
      <c r="B412" s="3"/>
      <c r="C412" s="3"/>
    </row>
    <row r="413" spans="1:3">
      <c r="A413" s="40" t="s">
        <v>7383</v>
      </c>
      <c r="B413" s="3"/>
      <c r="C413" s="3"/>
    </row>
    <row r="414" spans="1:3">
      <c r="A414" s="40" t="s">
        <v>7383</v>
      </c>
      <c r="B414" s="3"/>
      <c r="C414" s="3"/>
    </row>
    <row r="415" spans="1:3">
      <c r="A415" s="40" t="s">
        <v>7383</v>
      </c>
      <c r="B415" s="3"/>
      <c r="C415" s="3"/>
    </row>
    <row r="416" spans="1:3">
      <c r="A416" s="40" t="s">
        <v>7383</v>
      </c>
      <c r="B416" s="3"/>
      <c r="C416" s="3"/>
    </row>
    <row r="417" spans="1:3">
      <c r="A417" s="40" t="s">
        <v>7383</v>
      </c>
      <c r="B417" s="3"/>
      <c r="C417" s="3"/>
    </row>
    <row r="418" spans="1:3">
      <c r="A418" s="40" t="s">
        <v>7383</v>
      </c>
      <c r="B418" s="3"/>
      <c r="C418" s="3"/>
    </row>
    <row r="419" spans="1:3">
      <c r="A419" s="40" t="s">
        <v>7383</v>
      </c>
      <c r="B419" s="3"/>
      <c r="C419" s="3"/>
    </row>
    <row r="420" spans="1:3">
      <c r="A420" s="40" t="s">
        <v>7383</v>
      </c>
      <c r="B420" s="3"/>
      <c r="C420" s="3"/>
    </row>
    <row r="421" spans="1:3">
      <c r="A421" s="40" t="s">
        <v>7383</v>
      </c>
      <c r="B421" s="3"/>
      <c r="C421" s="3"/>
    </row>
    <row r="422" spans="1:3">
      <c r="A422" s="40" t="s">
        <v>7383</v>
      </c>
      <c r="B422" s="3"/>
      <c r="C422" s="3"/>
    </row>
    <row r="423" spans="1:3">
      <c r="A423" s="40" t="s">
        <v>7383</v>
      </c>
      <c r="B423" s="3"/>
      <c r="C423" s="3"/>
    </row>
    <row r="424" spans="1:3">
      <c r="A424" s="40" t="s">
        <v>7383</v>
      </c>
      <c r="B424" s="3"/>
      <c r="C424" s="3"/>
    </row>
    <row r="425" spans="1:3">
      <c r="A425" s="40" t="s">
        <v>7383</v>
      </c>
      <c r="B425" s="3"/>
      <c r="C425" s="3"/>
    </row>
    <row r="426" spans="1:3">
      <c r="A426" s="40" t="s">
        <v>7383</v>
      </c>
      <c r="B426" s="3"/>
      <c r="C426" s="3"/>
    </row>
    <row r="427" spans="1:3">
      <c r="A427" s="40" t="s">
        <v>7383</v>
      </c>
      <c r="B427" s="3"/>
      <c r="C427" s="3"/>
    </row>
    <row r="428" spans="1:3">
      <c r="A428" s="40" t="s">
        <v>7383</v>
      </c>
      <c r="B428" s="3"/>
      <c r="C428" s="3"/>
    </row>
    <row r="429" spans="1:3">
      <c r="A429" s="40" t="s">
        <v>7383</v>
      </c>
      <c r="B429" s="3"/>
      <c r="C429" s="3"/>
    </row>
    <row r="430" spans="1:3">
      <c r="A430" s="40" t="s">
        <v>7383</v>
      </c>
      <c r="B430" s="3"/>
      <c r="C430" s="3"/>
    </row>
    <row r="431" spans="1:3">
      <c r="A431" s="40" t="s">
        <v>7383</v>
      </c>
      <c r="B431" s="3"/>
      <c r="C431" s="3"/>
    </row>
    <row r="432" spans="1:3">
      <c r="A432" s="40" t="s">
        <v>7383</v>
      </c>
      <c r="B432" s="3"/>
      <c r="C432" s="3"/>
    </row>
    <row r="433" spans="1:3">
      <c r="A433" s="40" t="s">
        <v>7383</v>
      </c>
      <c r="B433" s="3"/>
      <c r="C433" s="3"/>
    </row>
    <row r="434" spans="1:3">
      <c r="A434" s="40" t="s">
        <v>7383</v>
      </c>
      <c r="B434" s="3"/>
      <c r="C434" s="3"/>
    </row>
    <row r="435" spans="1:3">
      <c r="A435" s="40" t="s">
        <v>7383</v>
      </c>
      <c r="B435" s="3"/>
      <c r="C435" s="3"/>
    </row>
    <row r="436" spans="1:3">
      <c r="A436" s="40" t="s">
        <v>7383</v>
      </c>
      <c r="B436" s="3"/>
      <c r="C436" s="3"/>
    </row>
    <row r="437" spans="1:3">
      <c r="A437" s="40" t="s">
        <v>7383</v>
      </c>
      <c r="B437" s="3"/>
      <c r="C437" s="3"/>
    </row>
    <row r="438" spans="1:3">
      <c r="A438" s="40" t="s">
        <v>7383</v>
      </c>
      <c r="B438" s="3"/>
      <c r="C438" s="3"/>
    </row>
    <row r="439" spans="1:3">
      <c r="A439" s="40" t="s">
        <v>7383</v>
      </c>
      <c r="B439" s="3"/>
      <c r="C439" s="3"/>
    </row>
    <row r="440" spans="1:3">
      <c r="A440" s="40" t="s">
        <v>7383</v>
      </c>
      <c r="B440" s="3"/>
      <c r="C440" s="3"/>
    </row>
    <row r="441" spans="1:3">
      <c r="A441" s="40" t="s">
        <v>7383</v>
      </c>
      <c r="B441" s="3"/>
      <c r="C441" s="3"/>
    </row>
    <row r="442" spans="1:3">
      <c r="A442" s="40" t="s">
        <v>7383</v>
      </c>
      <c r="B442" s="3"/>
      <c r="C442" s="3"/>
    </row>
    <row r="443" spans="1:3">
      <c r="A443" s="40" t="s">
        <v>7383</v>
      </c>
      <c r="B443" s="3"/>
      <c r="C443" s="3"/>
    </row>
    <row r="444" spans="1:3">
      <c r="A444" s="40" t="s">
        <v>7383</v>
      </c>
      <c r="B444" s="3"/>
      <c r="C444" s="3"/>
    </row>
    <row r="445" spans="1:3">
      <c r="A445" s="40" t="s">
        <v>7383</v>
      </c>
      <c r="B445" s="3"/>
      <c r="C445" s="3"/>
    </row>
    <row r="446" spans="1:3">
      <c r="A446" s="40" t="s">
        <v>7383</v>
      </c>
      <c r="B446" s="3"/>
      <c r="C446" s="3"/>
    </row>
    <row r="447" spans="1:3">
      <c r="A447" s="40" t="s">
        <v>7383</v>
      </c>
      <c r="B447" s="3"/>
      <c r="C447" s="3"/>
    </row>
    <row r="448" spans="1:3">
      <c r="A448" s="40" t="s">
        <v>7383</v>
      </c>
      <c r="B448" s="3"/>
      <c r="C448" s="3"/>
    </row>
    <row r="449" spans="1:3">
      <c r="A449" s="40" t="s">
        <v>7383</v>
      </c>
      <c r="B449" s="3"/>
      <c r="C449" s="3"/>
    </row>
    <row r="450" spans="1:3">
      <c r="A450" s="40" t="s">
        <v>7383</v>
      </c>
      <c r="B450" s="3"/>
      <c r="C450" s="3"/>
    </row>
    <row r="451" spans="1:3">
      <c r="A451" s="40" t="s">
        <v>7383</v>
      </c>
      <c r="B451" s="3"/>
      <c r="C451" s="3"/>
    </row>
    <row r="452" spans="1:3">
      <c r="A452" s="40" t="s">
        <v>7383</v>
      </c>
      <c r="B452" s="3"/>
      <c r="C452" s="3"/>
    </row>
    <row r="453" spans="1:3">
      <c r="A453" s="40" t="s">
        <v>7383</v>
      </c>
      <c r="B453" s="3"/>
      <c r="C453" s="3"/>
    </row>
    <row r="454" spans="1:3">
      <c r="A454" s="40" t="s">
        <v>7383</v>
      </c>
      <c r="B454" s="3"/>
      <c r="C454" s="3"/>
    </row>
    <row r="455" spans="1:3">
      <c r="A455" s="40" t="s">
        <v>7383</v>
      </c>
      <c r="B455" s="3"/>
      <c r="C455" s="3"/>
    </row>
    <row r="456" spans="1:3">
      <c r="A456" s="40" t="s">
        <v>7383</v>
      </c>
      <c r="B456" s="3"/>
      <c r="C456" s="3"/>
    </row>
    <row r="457" spans="1:3">
      <c r="A457" s="40" t="s">
        <v>7383</v>
      </c>
      <c r="B457" s="3"/>
      <c r="C457" s="3"/>
    </row>
    <row r="458" spans="1:3">
      <c r="A458" s="40" t="s">
        <v>7383</v>
      </c>
      <c r="B458" s="3"/>
      <c r="C458" s="3"/>
    </row>
    <row r="459" spans="1:3">
      <c r="A459" s="40" t="s">
        <v>7383</v>
      </c>
      <c r="B459" s="3"/>
      <c r="C459" s="3"/>
    </row>
    <row r="460" spans="1:3">
      <c r="A460" s="40" t="s">
        <v>7383</v>
      </c>
      <c r="B460" s="3"/>
      <c r="C460" s="3"/>
    </row>
    <row r="461" spans="1:3">
      <c r="A461" s="40" t="s">
        <v>7383</v>
      </c>
      <c r="B461" s="3"/>
      <c r="C461" s="3"/>
    </row>
    <row r="462" spans="1:3">
      <c r="A462" s="40" t="s">
        <v>7383</v>
      </c>
      <c r="B462" s="3"/>
      <c r="C462" s="3"/>
    </row>
    <row r="463" spans="1:3">
      <c r="A463" s="40" t="s">
        <v>7383</v>
      </c>
      <c r="B463" s="3"/>
      <c r="C463" s="3"/>
    </row>
    <row r="464" spans="1:3">
      <c r="A464" s="40" t="s">
        <v>7383</v>
      </c>
      <c r="B464" s="3"/>
      <c r="C464" s="3"/>
    </row>
    <row r="465" spans="1:3">
      <c r="A465" s="40" t="s">
        <v>7383</v>
      </c>
      <c r="B465" s="3"/>
      <c r="C465" s="3"/>
    </row>
    <row r="466" spans="1:3">
      <c r="A466" s="40" t="s">
        <v>7383</v>
      </c>
      <c r="B466" s="3"/>
      <c r="C466" s="3"/>
    </row>
    <row r="467" spans="1:3">
      <c r="A467" s="40" t="s">
        <v>7383</v>
      </c>
      <c r="B467" s="3"/>
      <c r="C467" s="3"/>
    </row>
    <row r="468" spans="1:3">
      <c r="A468" s="40" t="s">
        <v>7383</v>
      </c>
      <c r="B468" s="3"/>
      <c r="C468" s="3"/>
    </row>
    <row r="469" spans="1:3">
      <c r="A469" s="40" t="s">
        <v>7383</v>
      </c>
      <c r="B469" s="3"/>
      <c r="C469" s="3"/>
    </row>
    <row r="470" spans="1:3">
      <c r="A470" s="40" t="s">
        <v>7383</v>
      </c>
      <c r="B470" s="3"/>
      <c r="C470" s="3"/>
    </row>
    <row r="471" spans="1:3">
      <c r="A471" s="40" t="s">
        <v>7383</v>
      </c>
      <c r="B471" s="3"/>
      <c r="C471" s="3"/>
    </row>
    <row r="472" spans="1:3">
      <c r="A472" s="40" t="s">
        <v>7383</v>
      </c>
      <c r="B472" s="3"/>
      <c r="C472" s="3"/>
    </row>
    <row r="473" spans="1:3">
      <c r="A473" s="40" t="s">
        <v>7383</v>
      </c>
      <c r="B473" s="3"/>
      <c r="C473" s="3"/>
    </row>
    <row r="474" spans="1:3">
      <c r="A474" s="40" t="s">
        <v>7383</v>
      </c>
      <c r="B474" s="3"/>
      <c r="C474" s="3"/>
    </row>
    <row r="475" spans="1:3">
      <c r="A475" s="40" t="s">
        <v>7383</v>
      </c>
      <c r="B475" s="3"/>
      <c r="C475" s="3"/>
    </row>
    <row r="476" spans="1:3">
      <c r="A476" s="40" t="s">
        <v>7383</v>
      </c>
      <c r="B476" s="3"/>
      <c r="C476" s="3"/>
    </row>
    <row r="477" spans="1:3">
      <c r="A477" s="40" t="s">
        <v>7383</v>
      </c>
      <c r="B477" s="3"/>
      <c r="C477" s="3"/>
    </row>
    <row r="478" spans="1:3">
      <c r="A478" s="40" t="s">
        <v>7383</v>
      </c>
      <c r="B478" s="3"/>
      <c r="C478" s="3"/>
    </row>
    <row r="479" spans="1:3">
      <c r="A479" s="40" t="s">
        <v>7383</v>
      </c>
      <c r="B479" s="3"/>
      <c r="C479" s="3"/>
    </row>
    <row r="480" spans="1:3">
      <c r="A480" s="40" t="s">
        <v>7383</v>
      </c>
      <c r="B480" s="3"/>
      <c r="C480" s="3"/>
    </row>
    <row r="481" spans="1:3">
      <c r="A481" s="40" t="s">
        <v>7383</v>
      </c>
      <c r="B481" s="3"/>
      <c r="C481" s="3"/>
    </row>
    <row r="482" spans="1:3">
      <c r="A482" s="40" t="s">
        <v>7383</v>
      </c>
      <c r="B482" s="3"/>
      <c r="C482" s="3"/>
    </row>
    <row r="483" spans="1:3">
      <c r="A483" s="40" t="s">
        <v>7383</v>
      </c>
      <c r="B483" s="3"/>
      <c r="C483" s="3"/>
    </row>
    <row r="484" spans="1:3">
      <c r="A484" s="40" t="s">
        <v>7383</v>
      </c>
      <c r="B484" s="3"/>
      <c r="C484" s="3"/>
    </row>
    <row r="485" spans="1:3">
      <c r="A485" s="40" t="s">
        <v>7383</v>
      </c>
      <c r="B485" s="3"/>
      <c r="C485" s="3"/>
    </row>
    <row r="486" spans="1:3">
      <c r="A486" s="40" t="s">
        <v>7383</v>
      </c>
      <c r="B486" s="3"/>
      <c r="C486" s="3"/>
    </row>
    <row r="487" spans="1:3">
      <c r="A487" s="40" t="s">
        <v>7383</v>
      </c>
      <c r="B487" s="3"/>
      <c r="C487" s="3"/>
    </row>
    <row r="488" spans="1:3">
      <c r="A488" s="40" t="s">
        <v>7383</v>
      </c>
      <c r="B488" s="3"/>
      <c r="C488" s="3"/>
    </row>
    <row r="489" spans="1:3">
      <c r="A489" s="40" t="s">
        <v>7383</v>
      </c>
      <c r="B489" s="3"/>
      <c r="C489" s="3"/>
    </row>
    <row r="490" spans="1:3">
      <c r="A490" s="40" t="s">
        <v>7383</v>
      </c>
      <c r="B490" s="3"/>
      <c r="C490" s="3"/>
    </row>
    <row r="491" spans="1:3">
      <c r="A491" s="40" t="s">
        <v>7383</v>
      </c>
      <c r="B491" s="3"/>
      <c r="C491" s="3"/>
    </row>
    <row r="492" spans="1:3">
      <c r="A492" s="40" t="s">
        <v>7383</v>
      </c>
      <c r="B492" s="3"/>
      <c r="C492" s="3"/>
    </row>
    <row r="493" spans="1:3">
      <c r="A493" s="40" t="s">
        <v>7383</v>
      </c>
      <c r="B493" s="3"/>
      <c r="C493" s="3"/>
    </row>
    <row r="494" spans="1:3">
      <c r="A494" s="40" t="s">
        <v>7383</v>
      </c>
      <c r="B494" s="3"/>
      <c r="C494" s="3"/>
    </row>
    <row r="495" spans="1:3">
      <c r="A495" s="40" t="s">
        <v>7383</v>
      </c>
      <c r="B495" s="3"/>
      <c r="C495" s="3"/>
    </row>
    <row r="496" spans="1:3">
      <c r="A496" s="40" t="s">
        <v>7383</v>
      </c>
      <c r="B496" s="3"/>
      <c r="C496" s="3"/>
    </row>
    <row r="497" spans="1:3">
      <c r="A497" s="40" t="s">
        <v>7383</v>
      </c>
      <c r="B497" s="3"/>
      <c r="C497" s="3"/>
    </row>
    <row r="498" spans="1:3">
      <c r="A498" s="40" t="s">
        <v>7383</v>
      </c>
      <c r="B498" s="3"/>
      <c r="C498" s="3"/>
    </row>
    <row r="499" spans="1:3">
      <c r="A499" s="40" t="s">
        <v>7383</v>
      </c>
      <c r="B499" s="3"/>
      <c r="C499" s="3"/>
    </row>
    <row r="500" spans="1:3">
      <c r="A500" s="40" t="s">
        <v>7383</v>
      </c>
      <c r="B500" s="3"/>
      <c r="C500" s="3"/>
    </row>
    <row r="501" spans="1:3">
      <c r="A501" s="40" t="s">
        <v>7383</v>
      </c>
      <c r="B501" s="3"/>
      <c r="C501" s="3"/>
    </row>
    <row r="502" spans="1:3">
      <c r="A502" s="40" t="s">
        <v>7383</v>
      </c>
      <c r="B502" s="3"/>
      <c r="C502" s="3"/>
    </row>
    <row r="503" spans="1:3">
      <c r="A503" s="40" t="s">
        <v>7383</v>
      </c>
      <c r="B503" s="3"/>
      <c r="C503" s="3"/>
    </row>
    <row r="504" spans="1:3">
      <c r="A504" s="40" t="s">
        <v>7383</v>
      </c>
      <c r="B504" s="3"/>
      <c r="C504" s="3"/>
    </row>
    <row r="505" spans="1:3">
      <c r="A505" s="40" t="s">
        <v>7383</v>
      </c>
      <c r="B505" s="3"/>
      <c r="C505" s="3"/>
    </row>
    <row r="506" spans="1:3">
      <c r="A506" s="40" t="s">
        <v>7383</v>
      </c>
      <c r="B506" s="3"/>
      <c r="C506" s="3"/>
    </row>
    <row r="507" spans="1:3">
      <c r="A507" s="40" t="s">
        <v>7383</v>
      </c>
      <c r="B507" s="3"/>
      <c r="C507" s="3"/>
    </row>
    <row r="508" spans="1:3">
      <c r="A508" s="40" t="s">
        <v>7383</v>
      </c>
      <c r="B508" s="3"/>
      <c r="C508" s="3"/>
    </row>
    <row r="509" spans="1:3">
      <c r="A509" s="40" t="s">
        <v>7383</v>
      </c>
      <c r="B509" s="3"/>
      <c r="C509" s="3"/>
    </row>
    <row r="510" spans="1:3">
      <c r="A510" s="40" t="s">
        <v>7383</v>
      </c>
      <c r="B510" s="3"/>
      <c r="C510" s="3"/>
    </row>
    <row r="511" spans="1:3">
      <c r="A511" s="40" t="s">
        <v>7383</v>
      </c>
      <c r="B511" s="3"/>
      <c r="C511" s="3"/>
    </row>
    <row r="512" spans="1:3">
      <c r="A512" s="40" t="s">
        <v>7383</v>
      </c>
      <c r="B512" s="3"/>
      <c r="C512" s="3"/>
    </row>
    <row r="513" spans="1:3">
      <c r="A513" s="40" t="s">
        <v>7383</v>
      </c>
      <c r="B513" s="3"/>
      <c r="C513" s="3"/>
    </row>
    <row r="514" spans="1:3">
      <c r="A514" s="40" t="s">
        <v>7383</v>
      </c>
      <c r="B514" s="3"/>
      <c r="C514" s="3"/>
    </row>
    <row r="515" spans="1:3">
      <c r="A515" s="40" t="s">
        <v>7383</v>
      </c>
      <c r="B515" s="3"/>
      <c r="C515" s="3"/>
    </row>
    <row r="516" spans="1:3">
      <c r="A516" s="40" t="s">
        <v>7383</v>
      </c>
      <c r="B516" s="3"/>
      <c r="C516" s="3"/>
    </row>
    <row r="517" spans="1:3">
      <c r="A517" s="40" t="s">
        <v>7383</v>
      </c>
      <c r="B517" s="3"/>
      <c r="C517" s="3"/>
    </row>
    <row r="518" spans="1:3">
      <c r="A518" s="40" t="s">
        <v>7383</v>
      </c>
      <c r="B518" s="3"/>
      <c r="C518" s="3"/>
    </row>
    <row r="519" spans="1:3">
      <c r="A519" s="40" t="s">
        <v>7383</v>
      </c>
      <c r="B519" s="3"/>
      <c r="C519" s="3"/>
    </row>
    <row r="520" spans="1:3">
      <c r="A520" s="40" t="s">
        <v>7383</v>
      </c>
      <c r="B520" s="3"/>
      <c r="C520" s="3"/>
    </row>
    <row r="521" spans="1:3">
      <c r="A521" s="40" t="s">
        <v>7383</v>
      </c>
      <c r="B521" s="3"/>
      <c r="C521" s="3"/>
    </row>
    <row r="522" spans="1:3">
      <c r="A522" s="40" t="s">
        <v>7383</v>
      </c>
      <c r="B522" s="3"/>
      <c r="C522" s="3"/>
    </row>
    <row r="523" spans="1:3">
      <c r="A523" s="40" t="s">
        <v>7383</v>
      </c>
      <c r="B523" s="3"/>
      <c r="C523" s="3"/>
    </row>
    <row r="524" spans="1:3">
      <c r="A524" s="40" t="s">
        <v>7383</v>
      </c>
      <c r="B524" s="3"/>
      <c r="C524" s="3"/>
    </row>
    <row r="525" spans="1:3">
      <c r="A525" s="40" t="s">
        <v>7383</v>
      </c>
      <c r="B525" s="3"/>
      <c r="C525" s="3"/>
    </row>
    <row r="526" spans="1:3">
      <c r="A526" s="40" t="s">
        <v>7383</v>
      </c>
      <c r="B526" s="3"/>
      <c r="C526" s="3"/>
    </row>
    <row r="527" spans="1:3">
      <c r="A527" s="40" t="s">
        <v>7383</v>
      </c>
      <c r="B527" s="3"/>
      <c r="C527" s="3"/>
    </row>
    <row r="528" spans="1:3">
      <c r="A528" s="40" t="s">
        <v>7383</v>
      </c>
      <c r="B528" s="3"/>
      <c r="C528" s="3"/>
    </row>
    <row r="529" spans="1:3">
      <c r="A529" s="40" t="s">
        <v>7383</v>
      </c>
      <c r="B529" s="3"/>
      <c r="C529" s="3"/>
    </row>
    <row r="530" spans="1:3">
      <c r="A530" s="40" t="s">
        <v>7383</v>
      </c>
      <c r="B530" s="3"/>
      <c r="C530" s="3"/>
    </row>
    <row r="531" spans="1:3">
      <c r="A531" s="40" t="s">
        <v>7383</v>
      </c>
      <c r="B531" s="3"/>
      <c r="C531" s="3"/>
    </row>
    <row r="532" spans="1:3">
      <c r="A532" s="40" t="s">
        <v>7383</v>
      </c>
      <c r="B532" s="3"/>
      <c r="C532" s="3"/>
    </row>
    <row r="533" spans="1:3">
      <c r="A533" s="40" t="s">
        <v>7383</v>
      </c>
      <c r="B533" s="3"/>
      <c r="C533" s="3"/>
    </row>
    <row r="534" spans="1:3">
      <c r="A534" s="40" t="s">
        <v>7383</v>
      </c>
      <c r="B534" s="3"/>
      <c r="C534" s="3"/>
    </row>
    <row r="535" spans="1:3">
      <c r="A535" s="40" t="s">
        <v>7383</v>
      </c>
      <c r="B535" s="3"/>
      <c r="C535" s="3"/>
    </row>
    <row r="536" spans="1:3">
      <c r="A536" s="40" t="s">
        <v>7383</v>
      </c>
      <c r="B536" s="3"/>
      <c r="C536" s="3"/>
    </row>
    <row r="537" spans="1:3">
      <c r="A537" s="40" t="s">
        <v>7383</v>
      </c>
      <c r="B537" s="3"/>
      <c r="C537" s="3"/>
    </row>
    <row r="538" spans="1:3">
      <c r="A538" s="40" t="s">
        <v>7383</v>
      </c>
      <c r="B538" s="3"/>
      <c r="C538" s="3"/>
    </row>
    <row r="539" spans="1:3">
      <c r="A539" s="40" t="s">
        <v>7383</v>
      </c>
      <c r="B539" s="3"/>
      <c r="C539" s="3"/>
    </row>
    <row r="540" spans="1:3">
      <c r="A540" s="40" t="s">
        <v>7383</v>
      </c>
      <c r="B540" s="3"/>
      <c r="C540" s="3"/>
    </row>
    <row r="541" spans="1:3">
      <c r="A541" s="40" t="s">
        <v>7383</v>
      </c>
      <c r="B541" s="3"/>
      <c r="C541" s="3"/>
    </row>
    <row r="542" spans="1:3">
      <c r="A542" s="40" t="s">
        <v>7383</v>
      </c>
      <c r="B542" s="3"/>
      <c r="C542" s="3"/>
    </row>
    <row r="543" spans="1:3">
      <c r="A543" s="40" t="s">
        <v>7383</v>
      </c>
      <c r="B543" s="3"/>
      <c r="C543" s="3"/>
    </row>
    <row r="544" spans="1:3">
      <c r="A544" s="40" t="s">
        <v>7383</v>
      </c>
      <c r="B544" s="3"/>
      <c r="C544" s="3"/>
    </row>
    <row r="545" spans="1:3">
      <c r="A545" s="40" t="s">
        <v>7383</v>
      </c>
      <c r="B545" s="3"/>
      <c r="C545" s="3"/>
    </row>
    <row r="546" spans="1:3">
      <c r="A546" s="40" t="s">
        <v>7383</v>
      </c>
      <c r="B546" s="3"/>
      <c r="C546" s="3"/>
    </row>
    <row r="547" spans="1:3">
      <c r="A547" s="40" t="s">
        <v>7383</v>
      </c>
      <c r="B547" s="3"/>
      <c r="C547" s="3"/>
    </row>
    <row r="548" spans="1:3">
      <c r="A548" s="40" t="s">
        <v>7383</v>
      </c>
      <c r="B548" s="3"/>
      <c r="C548" s="3"/>
    </row>
    <row r="549" spans="1:3">
      <c r="A549" s="40" t="s">
        <v>7383</v>
      </c>
      <c r="B549" s="3"/>
      <c r="C549" s="3"/>
    </row>
    <row r="550" spans="1:3">
      <c r="A550" s="40" t="s">
        <v>7383</v>
      </c>
      <c r="B550" s="3"/>
      <c r="C550" s="3"/>
    </row>
    <row r="551" spans="1:3">
      <c r="A551" s="40" t="s">
        <v>7383</v>
      </c>
      <c r="B551" s="3"/>
      <c r="C551" s="3"/>
    </row>
    <row r="552" spans="1:3">
      <c r="A552" s="40" t="s">
        <v>7383</v>
      </c>
      <c r="B552" s="3"/>
      <c r="C552" s="3"/>
    </row>
  </sheetData>
  <phoneticPr fontId="8" type="noConversion"/>
  <conditionalFormatting sqref="Q2:Q132">
    <cfRule type="cellIs" dxfId="6" priority="1" operator="greaterThan">
      <formula>1</formula>
    </cfRule>
  </conditionalFormatting>
  <conditionalFormatting sqref="Q145:Q1048576">
    <cfRule type="cellIs" dxfId="5" priority="4" operator="greaterThan">
      <formula>1</formula>
    </cfRule>
  </conditionalFormatting>
  <dataValidations count="2">
    <dataValidation type="list" allowBlank="1" showInputMessage="1" showErrorMessage="1" sqref="H68 H65 I32" xr:uid="{255592CA-80E8-4C03-B54A-0E0856980409}">
      <formula1>IF(G32="Testing Equipment",Test_Equip,IF(G32="Service Equipment",Service_Equip,IF(G32="Manufacturing Equipment",Manuf_Equip,"")))</formula1>
    </dataValidation>
    <dataValidation type="list" allowBlank="1" showInputMessage="1" showErrorMessage="1" sqref="G67:G68 G65 G32:H32" xr:uid="{ACF79E2A-D935-4395-9153-9AC706F57F66}">
      <formula1>Equip_Type</formula1>
    </dataValidation>
  </dataValidations>
  <hyperlinks>
    <hyperlink ref="AF43" r:id="rId1" xr:uid="{AC3D34AA-930D-464C-8C6F-07F2A8F2A3A5}"/>
    <hyperlink ref="T46" r:id="rId2" xr:uid="{986ADAF1-1FF0-194B-9F0A-179C62C1AB67}"/>
    <hyperlink ref="I46" r:id="rId3" xr:uid="{129257DD-C2EE-824B-BEFD-9D8B0E00BCAE}"/>
    <hyperlink ref="T119" r:id="rId4" xr:uid="{8531B0CD-DC02-C14E-AE2E-8CE5BF954830}"/>
    <hyperlink ref="T77" r:id="rId5" xr:uid="{DAE526B9-5BBF-E243-9CFC-315E23704538}"/>
    <hyperlink ref="I119" r:id="rId6" xr:uid="{3F33F327-0933-E648-A36A-B809169CB02C}"/>
    <hyperlink ref="I77" r:id="rId7" xr:uid="{BDD3906F-56B1-354C-BD56-4B1133C8245A}"/>
    <hyperlink ref="I129" r:id="rId8" xr:uid="{9BA4C9CB-7EE6-436F-91D7-3595773DDC16}"/>
    <hyperlink ref="T129" r:id="rId9" xr:uid="{0054D45D-A127-450B-9987-D5FA9FA5D950}"/>
    <hyperlink ref="Z129" r:id="rId10" xr:uid="{CBCAFC88-6FF9-4DBD-832B-09DC496A0861}"/>
    <hyperlink ref="I125" r:id="rId11" xr:uid="{7CD06E58-AF3B-48A1-9F73-7CAB6186C005}"/>
    <hyperlink ref="T125" r:id="rId12" xr:uid="{9DF949F9-7B86-47DA-A050-29B79F40A21C}"/>
    <hyperlink ref="Z125" r:id="rId13" xr:uid="{28044FEA-E3F0-4416-8ABB-3F5B4AE6C64C}"/>
    <hyperlink ref="I126" r:id="rId14" xr:uid="{9781E097-F990-484C-BC56-AABAB42232CC}"/>
    <hyperlink ref="T126" r:id="rId15" xr:uid="{70EEAFCA-98ED-4423-9A77-2BD7EC08720F}"/>
    <hyperlink ref="Z126" r:id="rId16" xr:uid="{F5877FE8-4E49-4256-A263-EDBE7D46973B}"/>
    <hyperlink ref="I115" r:id="rId17" xr:uid="{92F3BCB0-52E1-4777-BC0B-E92819D27FD6}"/>
    <hyperlink ref="T115" r:id="rId18" xr:uid="{6FFB8642-D42C-43A4-8D27-B62E3ACC1919}"/>
    <hyperlink ref="Z115" r:id="rId19" xr:uid="{00D6E881-FA6F-447F-AB0C-70F6D7610AE9}"/>
    <hyperlink ref="AC115" r:id="rId20" display="https://purelithium.io/" xr:uid="{EFBA7F71-1DDE-424F-A361-A88B0B5BD5D2}"/>
    <hyperlink ref="AC113" r:id="rId21" xr:uid="{9C25CA19-4F19-4942-8FFB-E8DAB9FE8B1F}"/>
    <hyperlink ref="T121" r:id="rId22" xr:uid="{F0B3C50A-394B-444A-8767-25566116144F}"/>
    <hyperlink ref="I53" r:id="rId23" xr:uid="{D5ECAA5B-11ED-4DB4-B161-8E0696A8C592}"/>
    <hyperlink ref="T53" r:id="rId24" xr:uid="{55BB3DE7-F01E-4E7F-ADF3-B3B2F495445E}"/>
    <hyperlink ref="T131" r:id="rId25" xr:uid="{8934C78E-7275-4ECE-B4F8-A8DDF77A0EFB}"/>
    <hyperlink ref="AF131" r:id="rId26" xr:uid="{588B0B98-872E-4AA1-AE28-7ABB9222CF38}"/>
    <hyperlink ref="AF47" r:id="rId27" tooltip="jdeith@eaglegraphite.com" display="https://www.globenewswire.com/Tracker?data=9EigZ-Dg48l7-5uasTumZwaxPDBdznmd4XKn-letLgbV5aAmls8-ma3sto3V48mMLaEwb_bKmpZeAGBIoAyjU1v65lTnVWvfyVAmgqil78Q=" xr:uid="{857D1E34-FFFD-45C1-A564-99581DFD0244}"/>
    <hyperlink ref="I122" r:id="rId28" display="https://gcc02.safelinks.protection.outlook.com/?url=https%3A%2F%2Fwww.sonochargeenergy.com%2F&amp;data=05%7C02%7CMichael.Khalfin%40nrel.gov%7Cf9cc2e06fcd846462a3408dd02caa22c%7Ca0f29d7e28cd4f5484427885aee7c080%7C0%7C0%7C638669791517377730%7CUnknown%7CTWFpbGZsb3d8eyJFbXB0eU1hcGkiOnRydWUsIlYiOiIwLjAuMDAwMCIsIlAiOiJXaW4zMiIsIkFOIjoiTWFpbCIsIldUIjoyfQ%3D%3D%7C0%7C%7C%7C&amp;sdata=gacF77iXdlqaPEcLK3nNa1t%2B0DL6L7eS9qjz7nPzwao%3D&amp;reserved=0" xr:uid="{74267F2E-297A-40DA-87BD-2989D5CA47FD}"/>
    <hyperlink ref="T122" r:id="rId29" display="https://gcc02.safelinks.protection.outlook.com/?url=https%3A%2F%2Fwww.sonochargeenergy.com%2F&amp;data=05%7C02%7CMichael.Khalfin%40nrel.gov%7Cf9cc2e06fcd846462a3408dd02caa22c%7Ca0f29d7e28cd4f5484427885aee7c080%7C0%7C0%7C638669791517377730%7CUnknown%7CTWFpbGZsb3d8eyJFbXB0eU1hcGkiOnRydWUsIlYiOiIwLjAuMDAwMCIsIlAiOiJXaW4zMiIsIkFOIjoiTWFpbCIsIldUIjoyfQ%3D%3D%7C0%7C%7C%7C&amp;sdata=gacF77iXdlqaPEcLK3nNa1t%2B0DL6L7eS9qjz7nPzwao%3D&amp;reserved=0" xr:uid="{73A291C0-91CF-419F-8091-6635CF2F77F1}"/>
    <hyperlink ref="I118" r:id="rId30" xr:uid="{00C9ECB2-00A4-4C45-B230-8E1ABFA01854}"/>
    <hyperlink ref="T118" r:id="rId31" xr:uid="{BF42B161-4EA6-4A5E-9A5E-1BB68C2BC01B}"/>
    <hyperlink ref="Z118" r:id="rId32" location="about, " xr:uid="{37258F8A-2B47-4222-9889-F1A27DC7D758}"/>
    <hyperlink ref="I79" r:id="rId33" xr:uid="{1ABF15B4-4E31-4588-8C31-9D0B2064DE41}"/>
    <hyperlink ref="T79" r:id="rId34" xr:uid="{00D0E49A-37AA-4936-8E15-ED0A099BFB89}"/>
    <hyperlink ref="I103" r:id="rId35" xr:uid="{2EC09DF2-073B-443F-B15B-3AAC72D9C835}"/>
    <hyperlink ref="T103" r:id="rId36" xr:uid="{FAC7811E-9BB2-4863-B6C1-6B9A9AE94484}"/>
    <hyperlink ref="Z14" r:id="rId37" xr:uid="{D2702B18-79B4-4575-9D6B-230412F1FA58}"/>
    <hyperlink ref="I131" r:id="rId38" xr:uid="{8DDBDDEF-8305-49E7-8DA8-D5DA5DB97867}"/>
    <hyperlink ref="I14" r:id="rId39" xr:uid="{BF754698-A669-4AA8-AB5E-6687092919F7}"/>
    <hyperlink ref="T31" r:id="rId40" tooltip="Original URL: https://www.cbcamerica.com/battery. Click or tap if you trust this link." display="https://gcc02.safelinks.protection.outlook.com/?url=https%3A%2F%2Fwww.cbcamerica.com%2Fbattery&amp;data=05%7C02%7CSara.Dunn%40nrel.gov%7Cdc339f0e2df34167960508dd4c6b9c87%7Ca0f29d7e28cd4f5484427885aee7c080%7C0%7C0%7C638750748270642644%7CUnknown%7CTWFpbGZsb3d8eyJFbXB0eU1hcGkiOnRydWUsIlYiOiIwLjAuMDAwMCIsIlAiOiJXaW4zMiIsIkFOIjoiTWFpbCIsIldUIjoyfQ%3D%3D%7C0%7C%7C%7C&amp;sdata=2c9aXNiSRpbV8LIz3Za1%2BO1eeRe6KmzHEOxPmbfNJ%2BI%3D&amp;reserved=0" xr:uid="{0F8D57C4-E7A1-644A-B793-913DB3C6F5A7}"/>
    <hyperlink ref="T36" r:id="rId41" tooltip="Original URL: https://www.concordebattery.com/about/concorde-lithium-ion-aircraft-batteries.html. Click or tap if you trust this link." display="https://gcc02.safelinks.protection.outlook.com/?url=https%3A%2F%2Fwww.concordebattery.com%2Fabout%2Fconcorde-lithium-ion-aircraft-batteries.html&amp;data=05%7C02%7CSara.Dunn%40nrel.gov%7Cdc339f0e2df34167960508dd4c6b9c87%7Ca0f29d7e28cd4f5484427885aee7c080%7C0%7C0%7C638750748270694414%7CUnknown%7CTWFpbGZsb3d8eyJFbXB0eU1hcGkiOnRydWUsIlYiOiIwLjAuMDAwMCIsIlAiOiJXaW4zMiIsIkFOIjoiTWFpbCIsIldUIjoyfQ%3D%3D%7C0%7C%7C%7C&amp;sdata=i3YBnhPABy5LIJiaG06Kwp92RekEbllLnyc9G56iejw%3D&amp;reserved=0" xr:uid="{5490B4DA-0E7A-D342-927B-7819AD72000A}"/>
    <hyperlink ref="T63" r:id="rId42" xr:uid="{44BE293E-261F-4BB0-875D-9661F3C207DB}"/>
    <hyperlink ref="Z82" r:id="rId43" xr:uid="{5736E6BA-F3DD-49BB-8641-341D636D72B1}"/>
    <hyperlink ref="Z140" r:id="rId44" xr:uid="{CCCF0882-2F74-4524-98C4-9C4A6CBA9F25}"/>
    <hyperlink ref="Z141" r:id="rId45" xr:uid="{43127CA4-FFFC-4B86-B9FD-10146E6C4013}"/>
    <hyperlink ref="I141" r:id="rId46" xr:uid="{2E446B99-D6C0-4248-960B-74CF724EF261}"/>
    <hyperlink ref="I11" r:id="rId47" xr:uid="{AE5B9097-D732-4B24-859B-A04D1C2F0D14}"/>
    <hyperlink ref="T39" r:id="rId48" xr:uid="{EB0D4A2C-BD78-4007-9701-C6BB6C7ED085}"/>
    <hyperlink ref="I44" r:id="rId49" xr:uid="{F2236256-F070-4CEC-99F2-34EBB7EDA2E0}"/>
    <hyperlink ref="T60" r:id="rId50" xr:uid="{7A424BB8-E25B-494E-BE06-DED5A9B1A39A}"/>
    <hyperlink ref="T64" r:id="rId51" xr:uid="{C79D2F6F-1388-4079-AA55-4EFE84EDDABA}"/>
    <hyperlink ref="I116" r:id="rId52" xr:uid="{C8EFC8CB-804F-411A-B9F8-A11CBEFE6824}"/>
    <hyperlink ref="I128" r:id="rId53" xr:uid="{ACB57762-93A4-4B49-8DC4-B6E9BB3FB252}"/>
    <hyperlink ref="T128" r:id="rId54" xr:uid="{F757FC11-8C41-4BF3-8FDA-8F740602451B}"/>
  </hyperlinks>
  <pageMargins left="0.7" right="0.7" top="0.75" bottom="0.75" header="0.3" footer="0.3"/>
  <pageSetup orientation="portrait" r:id="rId55"/>
  <drawing r:id="rId56"/>
  <legacyDrawing r:id="rId57"/>
  <tableParts count="1">
    <tablePart r:id="rId58"/>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7ED50-FBA0-4F9B-B276-65EBE3A5261F}">
  <sheetPr codeName="Sheet15">
    <tabColor theme="5" tint="0.59999389629810485"/>
  </sheetPr>
  <dimension ref="A1:AG251"/>
  <sheetViews>
    <sheetView zoomScale="89" zoomScaleNormal="89" workbookViewId="0">
      <pane xSplit="4" ySplit="1" topLeftCell="U135" activePane="bottomRight" state="frozen"/>
      <selection pane="topRight" activeCell="E1" sqref="E1"/>
      <selection pane="bottomLeft" activeCell="A2" sqref="A2"/>
      <selection pane="bottomRight" activeCell="V135" sqref="V135"/>
    </sheetView>
  </sheetViews>
  <sheetFormatPr defaultColWidth="9.1796875" defaultRowHeight="15" customHeight="1"/>
  <cols>
    <col min="1" max="1" width="8.6328125" style="416" customWidth="1"/>
    <col min="2" max="2" width="13.6328125" style="417" customWidth="1"/>
    <col min="3" max="3" width="12" style="417" customWidth="1"/>
    <col min="4" max="4" width="20.453125" style="419" customWidth="1"/>
    <col min="5" max="5" width="11.6328125" style="414" customWidth="1"/>
    <col min="6" max="6" width="19.453125" style="414" customWidth="1"/>
    <col min="7" max="7" width="26.1796875" style="413" customWidth="1"/>
    <col min="8" max="8" width="24.81640625" style="413" customWidth="1"/>
    <col min="9" max="9" width="21" style="413" customWidth="1"/>
    <col min="10" max="10" width="13.6328125" style="412" customWidth="1"/>
    <col min="11" max="11" width="12.36328125" style="414" customWidth="1"/>
    <col min="12" max="12" width="9.1796875" style="414" customWidth="1"/>
    <col min="13" max="13" width="10.1796875" style="414" customWidth="1"/>
    <col min="14" max="14" width="13.36328125" style="414" customWidth="1"/>
    <col min="15" max="15" width="14.453125" style="413" customWidth="1"/>
    <col min="16" max="16" width="12.453125" style="413" customWidth="1"/>
    <col min="17" max="17" width="11" style="418" customWidth="1"/>
    <col min="18" max="18" width="17.1796875" style="413" customWidth="1"/>
    <col min="19" max="19" width="20.453125" style="413" customWidth="1"/>
    <col min="20" max="20" width="15.1796875" style="413" customWidth="1"/>
    <col min="21" max="21" width="9.6328125" style="414" customWidth="1"/>
    <col min="22" max="22" width="12" style="414" customWidth="1"/>
    <col min="23" max="23" width="9.6328125" style="413" customWidth="1"/>
    <col min="24" max="24" width="15" style="415" customWidth="1"/>
    <col min="25" max="25" width="44.453125" style="413" customWidth="1"/>
    <col min="26" max="26" width="35.6328125" style="413" customWidth="1"/>
    <col min="27" max="27" width="44.453125" style="413" customWidth="1"/>
    <col min="28" max="28" width="15" style="413" customWidth="1"/>
    <col min="29" max="29" width="16.453125" style="413" customWidth="1"/>
    <col min="30" max="30" width="14.36328125" style="413" customWidth="1"/>
    <col min="31" max="31" width="14.453125" style="413" customWidth="1"/>
    <col min="32" max="32" width="15.6328125" style="413" customWidth="1"/>
    <col min="33" max="33" width="34.453125" style="413" customWidth="1"/>
    <col min="34" max="16384" width="9.1796875" style="413"/>
  </cols>
  <sheetData>
    <row r="1" spans="1:33" s="411" customFormat="1" ht="43.5">
      <c r="A1" s="110" t="s">
        <v>113</v>
      </c>
      <c r="B1" s="110" t="s">
        <v>133</v>
      </c>
      <c r="C1" s="110" t="s">
        <v>4</v>
      </c>
      <c r="D1" s="110" t="s">
        <v>112</v>
      </c>
      <c r="E1" s="110" t="s">
        <v>134</v>
      </c>
      <c r="F1" s="110" t="s">
        <v>135</v>
      </c>
      <c r="G1" s="110" t="s">
        <v>132</v>
      </c>
      <c r="H1" s="110" t="s">
        <v>136</v>
      </c>
      <c r="I1" s="110" t="s">
        <v>137</v>
      </c>
      <c r="J1" s="110" t="s">
        <v>117</v>
      </c>
      <c r="K1" s="110" t="s">
        <v>118</v>
      </c>
      <c r="L1" s="110" t="s">
        <v>119</v>
      </c>
      <c r="M1" s="110" t="s">
        <v>138</v>
      </c>
      <c r="N1" s="110" t="s">
        <v>139</v>
      </c>
      <c r="O1" s="110" t="s">
        <v>140</v>
      </c>
      <c r="P1" s="110" t="s">
        <v>141</v>
      </c>
      <c r="Q1" s="114" t="s">
        <v>142</v>
      </c>
      <c r="R1" s="110" t="s">
        <v>144</v>
      </c>
      <c r="S1" s="110" t="s">
        <v>145</v>
      </c>
      <c r="T1" s="110" t="s">
        <v>146</v>
      </c>
      <c r="U1" s="110" t="s">
        <v>147</v>
      </c>
      <c r="V1" s="110" t="s">
        <v>148</v>
      </c>
      <c r="W1" s="110" t="s">
        <v>149</v>
      </c>
      <c r="X1" s="115" t="s">
        <v>150</v>
      </c>
      <c r="Y1" s="110" t="s">
        <v>151</v>
      </c>
      <c r="Z1" s="110" t="s">
        <v>154</v>
      </c>
      <c r="AA1" s="187" t="s">
        <v>152</v>
      </c>
      <c r="AB1" s="187" t="s">
        <v>158</v>
      </c>
      <c r="AC1" s="187" t="s">
        <v>153</v>
      </c>
      <c r="AD1" s="136" t="s">
        <v>155</v>
      </c>
      <c r="AE1" s="136" t="s">
        <v>6414</v>
      </c>
      <c r="AF1" s="136" t="s">
        <v>157</v>
      </c>
      <c r="AG1" s="110" t="s">
        <v>6327</v>
      </c>
    </row>
    <row r="2" spans="1:33" s="801" customFormat="1" ht="58">
      <c r="A2" s="291">
        <v>8001</v>
      </c>
      <c r="B2" s="291" t="s">
        <v>174</v>
      </c>
      <c r="C2" s="291" t="s">
        <v>3991</v>
      </c>
      <c r="D2" s="291" t="s">
        <v>2269</v>
      </c>
      <c r="E2" s="291" t="s">
        <v>164</v>
      </c>
      <c r="F2" s="292" t="s">
        <v>3992</v>
      </c>
      <c r="G2" s="292" t="s">
        <v>3993</v>
      </c>
      <c r="H2" s="428" t="s">
        <v>3994</v>
      </c>
      <c r="I2" s="292" t="s">
        <v>2273</v>
      </c>
      <c r="J2" s="292" t="s">
        <v>2274</v>
      </c>
      <c r="K2" s="291" t="s">
        <v>170</v>
      </c>
      <c r="L2" s="291" t="s">
        <v>5</v>
      </c>
      <c r="M2" s="291">
        <v>94804</v>
      </c>
      <c r="N2" s="291" t="s">
        <v>2275</v>
      </c>
      <c r="O2" s="293">
        <v>37.9208482060344</v>
      </c>
      <c r="P2" s="293">
        <v>-122.352250245024</v>
      </c>
      <c r="Q2" s="429">
        <v>30</v>
      </c>
      <c r="R2" s="292" t="s">
        <v>2269</v>
      </c>
      <c r="S2" s="292" t="s">
        <v>3995</v>
      </c>
      <c r="T2" s="292" t="s">
        <v>2274</v>
      </c>
      <c r="U2" s="291" t="s">
        <v>170</v>
      </c>
      <c r="V2" s="291" t="s">
        <v>5</v>
      </c>
      <c r="W2" s="292" t="s">
        <v>172</v>
      </c>
      <c r="X2" s="294">
        <v>44773</v>
      </c>
      <c r="Y2" s="292" t="s">
        <v>2276</v>
      </c>
      <c r="Z2" s="292" t="s">
        <v>3997</v>
      </c>
      <c r="AA2" s="292" t="s">
        <v>3996</v>
      </c>
      <c r="AB2" s="292"/>
      <c r="AC2" s="443">
        <f t="shared" ref="AC2:AC33" si="0">IF(LEN(TRIM(AA2))=0,0,LEN(TRIM(AA2))-LEN(SUBSTITUTE(AA2," ",""))+1)</f>
        <v>27</v>
      </c>
      <c r="AD2" s="292"/>
      <c r="AE2" s="292"/>
      <c r="AF2" s="292"/>
      <c r="AG2" s="819"/>
    </row>
    <row r="3" spans="1:33" s="801" customFormat="1" ht="128.25" customHeight="1">
      <c r="A3" s="429">
        <v>8002</v>
      </c>
      <c r="B3" s="291" t="s">
        <v>174</v>
      </c>
      <c r="C3" s="291" t="s">
        <v>3991</v>
      </c>
      <c r="D3" s="292" t="s">
        <v>3998</v>
      </c>
      <c r="E3" s="291" t="s">
        <v>176</v>
      </c>
      <c r="F3" s="292" t="s">
        <v>3999</v>
      </c>
      <c r="G3" s="292" t="s">
        <v>4000</v>
      </c>
      <c r="H3" s="292" t="s">
        <v>4001</v>
      </c>
      <c r="I3" s="292" t="s">
        <v>4002</v>
      </c>
      <c r="J3" s="292" t="s">
        <v>3804</v>
      </c>
      <c r="K3" s="291" t="s">
        <v>1300</v>
      </c>
      <c r="L3" s="291" t="s">
        <v>5</v>
      </c>
      <c r="M3" s="430" t="s">
        <v>4003</v>
      </c>
      <c r="N3" s="291" t="s">
        <v>4004</v>
      </c>
      <c r="O3" s="293">
        <v>40.560052492936201</v>
      </c>
      <c r="P3" s="293">
        <v>-75.579796602560705</v>
      </c>
      <c r="Q3" s="431"/>
      <c r="R3" s="292" t="s">
        <v>3998</v>
      </c>
      <c r="S3" s="292" t="s">
        <v>4001</v>
      </c>
      <c r="T3" s="292" t="s">
        <v>3804</v>
      </c>
      <c r="U3" s="291" t="s">
        <v>1300</v>
      </c>
      <c r="V3" s="291" t="s">
        <v>5</v>
      </c>
      <c r="W3" s="292" t="s">
        <v>172</v>
      </c>
      <c r="X3" s="294">
        <v>44801</v>
      </c>
      <c r="Y3" s="292" t="s">
        <v>4005</v>
      </c>
      <c r="Z3" s="292" t="s">
        <v>4007</v>
      </c>
      <c r="AA3" s="65" t="s">
        <v>4006</v>
      </c>
      <c r="AB3" s="292"/>
      <c r="AC3" s="443">
        <f t="shared" si="0"/>
        <v>26</v>
      </c>
      <c r="AD3" s="292"/>
      <c r="AE3" s="292"/>
      <c r="AF3" s="292">
        <f>IF(LEN(TRIM(AD3))=0,0,LEN(TRIM(AD3))-LEN(SUBSTITUTE(AD3," ",""))+1)</f>
        <v>0</v>
      </c>
      <c r="AG3" s="292"/>
    </row>
    <row r="4" spans="1:33" s="801" customFormat="1" ht="141" customHeight="1">
      <c r="A4" s="291">
        <v>8003</v>
      </c>
      <c r="B4" s="291" t="s">
        <v>174</v>
      </c>
      <c r="C4" s="291" t="s">
        <v>3991</v>
      </c>
      <c r="D4" s="292" t="s">
        <v>4008</v>
      </c>
      <c r="E4" s="291" t="s">
        <v>176</v>
      </c>
      <c r="F4" s="292" t="s">
        <v>3999</v>
      </c>
      <c r="G4" s="292" t="s">
        <v>4000</v>
      </c>
      <c r="H4" s="292" t="s">
        <v>4009</v>
      </c>
      <c r="I4" s="292" t="s">
        <v>4010</v>
      </c>
      <c r="J4" s="292" t="s">
        <v>4011</v>
      </c>
      <c r="K4" s="291" t="s">
        <v>1300</v>
      </c>
      <c r="L4" s="291" t="s">
        <v>5</v>
      </c>
      <c r="M4" s="430" t="s">
        <v>4012</v>
      </c>
      <c r="N4" s="291" t="s">
        <v>4013</v>
      </c>
      <c r="O4" s="293">
        <v>40.041998883512399</v>
      </c>
      <c r="P4" s="293">
        <v>-75.360717052294206</v>
      </c>
      <c r="Q4" s="431"/>
      <c r="R4" s="292" t="s">
        <v>4014</v>
      </c>
      <c r="S4" s="292" t="s">
        <v>4015</v>
      </c>
      <c r="T4" s="292" t="s">
        <v>4016</v>
      </c>
      <c r="U4" s="291" t="s">
        <v>4017</v>
      </c>
      <c r="V4" s="291" t="s">
        <v>2057</v>
      </c>
      <c r="W4" s="295" t="s">
        <v>172</v>
      </c>
      <c r="X4" s="432">
        <v>44773</v>
      </c>
      <c r="Y4" s="292" t="s">
        <v>4018</v>
      </c>
      <c r="Z4" s="433" t="s">
        <v>4020</v>
      </c>
      <c r="AA4" s="292" t="s">
        <v>4019</v>
      </c>
      <c r="AB4" s="292"/>
      <c r="AC4" s="443">
        <f t="shared" si="0"/>
        <v>24</v>
      </c>
      <c r="AD4" s="292"/>
      <c r="AE4" s="292"/>
      <c r="AF4" s="292"/>
      <c r="AG4" s="292"/>
    </row>
    <row r="5" spans="1:33" s="802" customFormat="1" ht="72.5">
      <c r="A5" s="429">
        <v>8004</v>
      </c>
      <c r="B5" s="423" t="s">
        <v>174</v>
      </c>
      <c r="C5" s="423" t="s">
        <v>3991</v>
      </c>
      <c r="D5" s="422" t="s">
        <v>4021</v>
      </c>
      <c r="E5" s="423" t="s">
        <v>176</v>
      </c>
      <c r="F5" s="422" t="s">
        <v>4022</v>
      </c>
      <c r="G5" s="422" t="s">
        <v>4023</v>
      </c>
      <c r="H5" s="424" t="s">
        <v>4024</v>
      </c>
      <c r="I5" s="422" t="s">
        <v>4025</v>
      </c>
      <c r="J5" s="422" t="s">
        <v>4026</v>
      </c>
      <c r="K5" s="423" t="s">
        <v>1300</v>
      </c>
      <c r="L5" s="423" t="s">
        <v>5</v>
      </c>
      <c r="M5" s="423">
        <v>19032</v>
      </c>
      <c r="N5" s="649" t="s">
        <v>4027</v>
      </c>
      <c r="O5" s="434">
        <v>39.889790100571801</v>
      </c>
      <c r="P5" s="434">
        <v>-75.277602002345702</v>
      </c>
      <c r="Q5" s="435">
        <v>2</v>
      </c>
      <c r="R5" s="422" t="s">
        <v>4021</v>
      </c>
      <c r="S5" s="422" t="s">
        <v>4024</v>
      </c>
      <c r="T5" s="422" t="s">
        <v>4028</v>
      </c>
      <c r="U5" s="423" t="s">
        <v>1300</v>
      </c>
      <c r="V5" s="423" t="s">
        <v>5</v>
      </c>
      <c r="W5" s="470" t="s">
        <v>760</v>
      </c>
      <c r="X5" s="650">
        <v>45324</v>
      </c>
      <c r="Y5" s="422" t="s">
        <v>4029</v>
      </c>
      <c r="Z5" s="422"/>
      <c r="AA5" s="422" t="s">
        <v>4030</v>
      </c>
      <c r="AB5" s="422"/>
      <c r="AC5" s="444">
        <f t="shared" si="0"/>
        <v>25</v>
      </c>
      <c r="AD5" s="422" t="s">
        <v>4031</v>
      </c>
      <c r="AE5" s="424" t="s">
        <v>4032</v>
      </c>
      <c r="AF5" s="422" t="s">
        <v>4027</v>
      </c>
      <c r="AG5" s="422"/>
    </row>
    <row r="6" spans="1:33" s="658" customFormat="1" ht="58">
      <c r="A6" s="291">
        <v>8005</v>
      </c>
      <c r="B6" s="651" t="s">
        <v>174</v>
      </c>
      <c r="C6" s="651" t="s">
        <v>7</v>
      </c>
      <c r="D6" s="652" t="s">
        <v>7429</v>
      </c>
      <c r="E6" s="651" t="s">
        <v>176</v>
      </c>
      <c r="F6" s="651" t="s">
        <v>4204</v>
      </c>
      <c r="G6" s="652" t="s">
        <v>7430</v>
      </c>
      <c r="H6" s="653" t="s">
        <v>7431</v>
      </c>
      <c r="I6" s="652" t="s">
        <v>7432</v>
      </c>
      <c r="J6" s="652" t="s">
        <v>7433</v>
      </c>
      <c r="K6" s="651" t="s">
        <v>755</v>
      </c>
      <c r="L6" s="651" t="s">
        <v>5</v>
      </c>
      <c r="M6" s="651">
        <v>75165</v>
      </c>
      <c r="N6" s="651" t="s">
        <v>7434</v>
      </c>
      <c r="O6" s="654">
        <v>32.468087525709301</v>
      </c>
      <c r="P6" s="654">
        <v>-96.837810461362196</v>
      </c>
      <c r="Q6" s="655">
        <v>200</v>
      </c>
      <c r="R6" s="652" t="s">
        <v>7429</v>
      </c>
      <c r="S6" s="653" t="s">
        <v>7431</v>
      </c>
      <c r="T6" s="652" t="s">
        <v>7433</v>
      </c>
      <c r="U6" s="651" t="s">
        <v>755</v>
      </c>
      <c r="V6" s="651" t="s">
        <v>5</v>
      </c>
      <c r="W6" s="652" t="s">
        <v>6334</v>
      </c>
      <c r="X6" s="656" t="s">
        <v>7435</v>
      </c>
      <c r="Y6" s="653" t="s">
        <v>7431</v>
      </c>
      <c r="Z6" s="652"/>
      <c r="AA6" s="652" t="s">
        <v>7436</v>
      </c>
      <c r="AB6" s="652"/>
      <c r="AC6" s="657">
        <f t="shared" si="0"/>
        <v>25</v>
      </c>
      <c r="AD6" s="652"/>
      <c r="AE6" s="652"/>
      <c r="AF6" s="652">
        <f>IF(LEN(TRIM(AD6))=0,0,LEN(TRIM(AD6))-LEN(SUBSTITUTE(AD6," ",""))+1)</f>
        <v>0</v>
      </c>
      <c r="AG6" s="410"/>
    </row>
    <row r="7" spans="1:33" s="658" customFormat="1" ht="220.75" customHeight="1">
      <c r="A7" s="429">
        <v>8006</v>
      </c>
      <c r="B7" s="427" t="s">
        <v>174</v>
      </c>
      <c r="C7" s="427" t="s">
        <v>3991</v>
      </c>
      <c r="D7" s="410" t="s">
        <v>4033</v>
      </c>
      <c r="E7" s="427" t="s">
        <v>176</v>
      </c>
      <c r="F7" s="410" t="s">
        <v>3992</v>
      </c>
      <c r="G7" s="410" t="s">
        <v>4034</v>
      </c>
      <c r="H7" s="410" t="s">
        <v>4035</v>
      </c>
      <c r="I7" s="410" t="s">
        <v>4036</v>
      </c>
      <c r="J7" s="410" t="s">
        <v>1403</v>
      </c>
      <c r="K7" s="427" t="s">
        <v>436</v>
      </c>
      <c r="L7" s="427" t="s">
        <v>5</v>
      </c>
      <c r="M7" s="427">
        <v>48108</v>
      </c>
      <c r="N7" s="427" t="s">
        <v>4037</v>
      </c>
      <c r="O7" s="582">
        <v>44.31</v>
      </c>
      <c r="P7" s="582">
        <v>-85.6</v>
      </c>
      <c r="Q7" s="639">
        <v>200</v>
      </c>
      <c r="R7" s="410" t="s">
        <v>4038</v>
      </c>
      <c r="S7" s="410" t="s">
        <v>4035</v>
      </c>
      <c r="T7" s="410" t="s">
        <v>1403</v>
      </c>
      <c r="U7" s="427" t="s">
        <v>436</v>
      </c>
      <c r="V7" s="427" t="s">
        <v>5</v>
      </c>
      <c r="W7" s="410" t="s">
        <v>760</v>
      </c>
      <c r="X7" s="583">
        <v>45299</v>
      </c>
      <c r="Y7" s="410" t="s">
        <v>4039</v>
      </c>
      <c r="Z7" s="410"/>
      <c r="AA7" s="410" t="s">
        <v>4040</v>
      </c>
      <c r="AB7" s="410"/>
      <c r="AC7" s="640">
        <f t="shared" si="0"/>
        <v>23</v>
      </c>
      <c r="AD7" s="410"/>
      <c r="AE7" s="410"/>
      <c r="AF7" s="410"/>
      <c r="AG7" s="410"/>
    </row>
    <row r="8" spans="1:33" s="658" customFormat="1" ht="72.5">
      <c r="A8" s="291">
        <v>8007</v>
      </c>
      <c r="B8" s="427" t="s">
        <v>174</v>
      </c>
      <c r="C8" s="427" t="s">
        <v>3991</v>
      </c>
      <c r="D8" s="410" t="s">
        <v>2403</v>
      </c>
      <c r="E8" s="427" t="s">
        <v>176</v>
      </c>
      <c r="F8" s="427" t="s">
        <v>4041</v>
      </c>
      <c r="G8" s="410" t="s">
        <v>4042</v>
      </c>
      <c r="H8" s="659" t="s">
        <v>2405</v>
      </c>
      <c r="I8" s="410" t="s">
        <v>4043</v>
      </c>
      <c r="J8" s="410" t="s">
        <v>1646</v>
      </c>
      <c r="K8" s="427" t="s">
        <v>436</v>
      </c>
      <c r="L8" s="427" t="s">
        <v>5</v>
      </c>
      <c r="M8" s="427">
        <v>49423</v>
      </c>
      <c r="N8" s="427" t="s">
        <v>2407</v>
      </c>
      <c r="O8" s="582">
        <v>42.775484159999998</v>
      </c>
      <c r="P8" s="582">
        <v>-86.13</v>
      </c>
      <c r="Q8" s="639">
        <v>1080</v>
      </c>
      <c r="R8" s="410" t="s">
        <v>2403</v>
      </c>
      <c r="S8" s="575" t="s">
        <v>4044</v>
      </c>
      <c r="T8" s="410" t="s">
        <v>4045</v>
      </c>
      <c r="U8" s="427" t="s">
        <v>436</v>
      </c>
      <c r="V8" s="427" t="s">
        <v>5</v>
      </c>
      <c r="W8" s="410" t="s">
        <v>562</v>
      </c>
      <c r="X8" s="583">
        <v>45148</v>
      </c>
      <c r="Y8" s="410" t="s">
        <v>4046</v>
      </c>
      <c r="Z8" s="410" t="s">
        <v>4048</v>
      </c>
      <c r="AA8" s="410" t="s">
        <v>4047</v>
      </c>
      <c r="AB8" s="410"/>
      <c r="AC8" s="640">
        <f t="shared" si="0"/>
        <v>22</v>
      </c>
      <c r="AD8" s="410"/>
      <c r="AE8" s="410"/>
      <c r="AF8" s="410">
        <f>IF(LEN(TRIM(AD8))=0,0,LEN(TRIM(AD8))-LEN(SUBSTITUTE(AD8," ",""))+1)</f>
        <v>0</v>
      </c>
      <c r="AG8" s="410"/>
    </row>
    <row r="9" spans="1:33" s="658" customFormat="1" ht="58">
      <c r="A9" s="429">
        <v>8008</v>
      </c>
      <c r="B9" s="427" t="s">
        <v>174</v>
      </c>
      <c r="C9" s="427" t="s">
        <v>3991</v>
      </c>
      <c r="D9" s="410" t="s">
        <v>4049</v>
      </c>
      <c r="E9" s="427" t="s">
        <v>164</v>
      </c>
      <c r="F9" s="410" t="s">
        <v>4050</v>
      </c>
      <c r="G9" s="410" t="s">
        <v>4051</v>
      </c>
      <c r="H9" s="463" t="s">
        <v>4052</v>
      </c>
      <c r="I9" s="410" t="s">
        <v>2855</v>
      </c>
      <c r="J9" s="410" t="s">
        <v>2856</v>
      </c>
      <c r="K9" s="427" t="s">
        <v>740</v>
      </c>
      <c r="L9" s="427" t="s">
        <v>5</v>
      </c>
      <c r="M9" s="660" t="s">
        <v>4053</v>
      </c>
      <c r="N9" s="427" t="s">
        <v>4054</v>
      </c>
      <c r="O9" s="582">
        <v>42.6034605288663</v>
      </c>
      <c r="P9" s="582">
        <v>-71.282785015293101</v>
      </c>
      <c r="Q9" s="639">
        <v>151</v>
      </c>
      <c r="R9" s="410" t="s">
        <v>1933</v>
      </c>
      <c r="S9" s="463" t="s">
        <v>1929</v>
      </c>
      <c r="T9" s="410" t="s">
        <v>970</v>
      </c>
      <c r="U9" s="427" t="s">
        <v>182</v>
      </c>
      <c r="V9" s="427" t="s">
        <v>5</v>
      </c>
      <c r="W9" s="427" t="s">
        <v>172</v>
      </c>
      <c r="X9" s="583">
        <v>44773</v>
      </c>
      <c r="Y9" s="410" t="s">
        <v>4055</v>
      </c>
      <c r="Z9" s="410"/>
      <c r="AA9" s="410" t="s">
        <v>4056</v>
      </c>
      <c r="AB9" s="410"/>
      <c r="AC9" s="640">
        <f t="shared" si="0"/>
        <v>24</v>
      </c>
      <c r="AD9" s="410"/>
      <c r="AE9" s="410"/>
      <c r="AF9" s="410"/>
      <c r="AG9" s="410"/>
    </row>
    <row r="10" spans="1:33" s="658" customFormat="1" ht="72.5">
      <c r="A10" s="291">
        <v>8009</v>
      </c>
      <c r="B10" s="427" t="s">
        <v>174</v>
      </c>
      <c r="C10" s="427" t="s">
        <v>3991</v>
      </c>
      <c r="D10" s="410" t="s">
        <v>4057</v>
      </c>
      <c r="E10" s="427" t="s">
        <v>164</v>
      </c>
      <c r="F10" s="427" t="s">
        <v>4058</v>
      </c>
      <c r="G10" s="410" t="s">
        <v>4059</v>
      </c>
      <c r="H10" s="462" t="s">
        <v>4060</v>
      </c>
      <c r="I10" s="410" t="s">
        <v>4061</v>
      </c>
      <c r="J10" s="410" t="s">
        <v>2034</v>
      </c>
      <c r="K10" s="427" t="s">
        <v>170</v>
      </c>
      <c r="L10" s="427" t="s">
        <v>5</v>
      </c>
      <c r="M10" s="427">
        <v>95129</v>
      </c>
      <c r="N10" s="427" t="s">
        <v>4062</v>
      </c>
      <c r="O10" s="582">
        <v>37.303168180602903</v>
      </c>
      <c r="P10" s="582">
        <v>-121.97923555766999</v>
      </c>
      <c r="Q10" s="639">
        <v>12</v>
      </c>
      <c r="R10" s="410" t="s">
        <v>4057</v>
      </c>
      <c r="S10" s="462" t="s">
        <v>4060</v>
      </c>
      <c r="T10" s="410" t="s">
        <v>2034</v>
      </c>
      <c r="U10" s="427" t="s">
        <v>170</v>
      </c>
      <c r="V10" s="427" t="s">
        <v>5</v>
      </c>
      <c r="W10" s="410" t="s">
        <v>312</v>
      </c>
      <c r="X10" s="583">
        <v>45432</v>
      </c>
      <c r="Y10" s="410" t="s">
        <v>4063</v>
      </c>
      <c r="Z10" s="410"/>
      <c r="AA10" s="410" t="s">
        <v>7870</v>
      </c>
      <c r="AB10" s="410" t="s">
        <v>313</v>
      </c>
      <c r="AC10" s="640">
        <f t="shared" si="0"/>
        <v>30</v>
      </c>
      <c r="AD10" s="410" t="s">
        <v>4065</v>
      </c>
      <c r="AE10" s="410" t="s">
        <v>4067</v>
      </c>
      <c r="AF10" s="410" t="s">
        <v>4066</v>
      </c>
      <c r="AG10" s="410"/>
    </row>
    <row r="11" spans="1:33" s="658" customFormat="1" ht="141" customHeight="1">
      <c r="A11" s="429">
        <v>8010</v>
      </c>
      <c r="B11" s="427" t="s">
        <v>174</v>
      </c>
      <c r="C11" s="427" t="s">
        <v>3991</v>
      </c>
      <c r="D11" s="410" t="s">
        <v>4068</v>
      </c>
      <c r="E11" s="427" t="s">
        <v>164</v>
      </c>
      <c r="F11" s="410" t="s">
        <v>4022</v>
      </c>
      <c r="G11" s="410" t="s">
        <v>4069</v>
      </c>
      <c r="H11" s="558" t="s">
        <v>4070</v>
      </c>
      <c r="I11" s="410" t="s">
        <v>4071</v>
      </c>
      <c r="J11" s="410" t="s">
        <v>4072</v>
      </c>
      <c r="K11" s="427" t="s">
        <v>170</v>
      </c>
      <c r="L11" s="427" t="s">
        <v>5</v>
      </c>
      <c r="M11" s="427">
        <v>94588</v>
      </c>
      <c r="N11" s="427" t="s">
        <v>4073</v>
      </c>
      <c r="O11" s="582">
        <v>37.686234861156201</v>
      </c>
      <c r="P11" s="582">
        <v>-121.87167694496399</v>
      </c>
      <c r="Q11" s="639">
        <v>23</v>
      </c>
      <c r="R11" s="410" t="s">
        <v>4068</v>
      </c>
      <c r="S11" s="463" t="s">
        <v>4070</v>
      </c>
      <c r="T11" s="410" t="s">
        <v>4072</v>
      </c>
      <c r="U11" s="427" t="s">
        <v>170</v>
      </c>
      <c r="V11" s="427" t="s">
        <v>5</v>
      </c>
      <c r="W11" s="427" t="s">
        <v>172</v>
      </c>
      <c r="X11" s="583">
        <v>44773</v>
      </c>
      <c r="Y11" s="410" t="s">
        <v>4074</v>
      </c>
      <c r="Z11" s="410"/>
      <c r="AA11" s="410" t="s">
        <v>4075</v>
      </c>
      <c r="AB11" s="410"/>
      <c r="AC11" s="640">
        <f t="shared" si="0"/>
        <v>22</v>
      </c>
      <c r="AD11" s="410"/>
      <c r="AE11" s="410"/>
      <c r="AF11" s="410"/>
      <c r="AG11" s="410"/>
    </row>
    <row r="12" spans="1:33" s="658" customFormat="1" ht="141" customHeight="1">
      <c r="A12" s="291">
        <v>8011</v>
      </c>
      <c r="B12" s="427" t="s">
        <v>174</v>
      </c>
      <c r="C12" s="427" t="s">
        <v>3991</v>
      </c>
      <c r="D12" s="410" t="s">
        <v>4076</v>
      </c>
      <c r="E12" s="427" t="s">
        <v>176</v>
      </c>
      <c r="F12" s="410" t="s">
        <v>4022</v>
      </c>
      <c r="G12" s="410" t="s">
        <v>4077</v>
      </c>
      <c r="H12" s="463" t="s">
        <v>4078</v>
      </c>
      <c r="I12" s="410" t="s">
        <v>4079</v>
      </c>
      <c r="J12" s="410" t="s">
        <v>4080</v>
      </c>
      <c r="K12" s="427" t="s">
        <v>804</v>
      </c>
      <c r="L12" s="427" t="s">
        <v>5</v>
      </c>
      <c r="M12" s="427">
        <v>47449</v>
      </c>
      <c r="N12" s="427" t="s">
        <v>4081</v>
      </c>
      <c r="O12" s="582">
        <v>38.904496165527</v>
      </c>
      <c r="P12" s="582">
        <v>-86.919273315232104</v>
      </c>
      <c r="Q12" s="639">
        <v>12</v>
      </c>
      <c r="R12" s="410" t="s">
        <v>4076</v>
      </c>
      <c r="S12" s="410" t="s">
        <v>4078</v>
      </c>
      <c r="T12" s="410" t="s">
        <v>4080</v>
      </c>
      <c r="U12" s="427" t="s">
        <v>804</v>
      </c>
      <c r="V12" s="427" t="s">
        <v>5</v>
      </c>
      <c r="W12" s="427" t="s">
        <v>172</v>
      </c>
      <c r="X12" s="583">
        <v>44773</v>
      </c>
      <c r="Y12" s="410" t="s">
        <v>4082</v>
      </c>
      <c r="Z12" s="410"/>
      <c r="AA12" s="410" t="s">
        <v>4083</v>
      </c>
      <c r="AB12" s="410"/>
      <c r="AC12" s="640">
        <f t="shared" si="0"/>
        <v>28</v>
      </c>
      <c r="AD12" s="410"/>
      <c r="AE12" s="410"/>
      <c r="AF12" s="410"/>
      <c r="AG12" s="410"/>
    </row>
    <row r="13" spans="1:33" s="658" customFormat="1" ht="72.5">
      <c r="A13" s="429">
        <v>8012</v>
      </c>
      <c r="B13" s="427" t="s">
        <v>174</v>
      </c>
      <c r="C13" s="427" t="s">
        <v>3991</v>
      </c>
      <c r="D13" s="410" t="s">
        <v>4084</v>
      </c>
      <c r="E13" s="427" t="s">
        <v>164</v>
      </c>
      <c r="F13" s="410" t="s">
        <v>3992</v>
      </c>
      <c r="G13" s="410" t="s">
        <v>4085</v>
      </c>
      <c r="H13" s="463" t="s">
        <v>4086</v>
      </c>
      <c r="I13" s="509" t="s">
        <v>4087</v>
      </c>
      <c r="J13" s="410" t="s">
        <v>4088</v>
      </c>
      <c r="K13" s="427" t="s">
        <v>170</v>
      </c>
      <c r="L13" s="427" t="s">
        <v>5</v>
      </c>
      <c r="M13" s="427">
        <v>95662</v>
      </c>
      <c r="N13" s="427" t="s">
        <v>4089</v>
      </c>
      <c r="O13" s="582">
        <v>38.672468377398197</v>
      </c>
      <c r="P13" s="582">
        <v>-121.41509570033</v>
      </c>
      <c r="Q13" s="580">
        <v>30</v>
      </c>
      <c r="R13" s="410" t="s">
        <v>4084</v>
      </c>
      <c r="S13" s="427" t="s">
        <v>4086</v>
      </c>
      <c r="T13" s="509" t="s">
        <v>4090</v>
      </c>
      <c r="U13" s="427" t="s">
        <v>170</v>
      </c>
      <c r="V13" s="427" t="s">
        <v>5</v>
      </c>
      <c r="W13" s="427" t="s">
        <v>172</v>
      </c>
      <c r="X13" s="583">
        <v>44437</v>
      </c>
      <c r="Y13" s="410" t="s">
        <v>4091</v>
      </c>
      <c r="Z13" s="410" t="s">
        <v>4093</v>
      </c>
      <c r="AA13" s="410" t="s">
        <v>4092</v>
      </c>
      <c r="AB13" s="410" t="s">
        <v>4094</v>
      </c>
      <c r="AC13" s="640">
        <f t="shared" si="0"/>
        <v>19</v>
      </c>
      <c r="AD13" s="410"/>
      <c r="AE13" s="410"/>
      <c r="AF13" s="410"/>
      <c r="AG13" s="410"/>
    </row>
    <row r="14" spans="1:33" s="658" customFormat="1" ht="72.5">
      <c r="A14" s="291">
        <v>8013</v>
      </c>
      <c r="B14" s="427" t="s">
        <v>198</v>
      </c>
      <c r="C14" s="427" t="s">
        <v>3991</v>
      </c>
      <c r="D14" s="410" t="s">
        <v>4095</v>
      </c>
      <c r="E14" s="427" t="s">
        <v>176</v>
      </c>
      <c r="F14" s="427" t="s">
        <v>4096</v>
      </c>
      <c r="G14" s="410" t="s">
        <v>4097</v>
      </c>
      <c r="H14" s="410" t="s">
        <v>4098</v>
      </c>
      <c r="I14" s="410" t="s">
        <v>4099</v>
      </c>
      <c r="J14" s="410" t="s">
        <v>4100</v>
      </c>
      <c r="K14" s="427" t="s">
        <v>1613</v>
      </c>
      <c r="L14" s="427" t="s">
        <v>5</v>
      </c>
      <c r="M14" s="427">
        <v>20190</v>
      </c>
      <c r="N14" s="427" t="s">
        <v>4101</v>
      </c>
      <c r="O14" s="582">
        <v>38.954595620119598</v>
      </c>
      <c r="P14" s="582">
        <v>-77.357477390399893</v>
      </c>
      <c r="Q14" s="639"/>
      <c r="R14" s="410" t="s">
        <v>4095</v>
      </c>
      <c r="S14" s="463" t="s">
        <v>4098</v>
      </c>
      <c r="T14" s="410" t="s">
        <v>4100</v>
      </c>
      <c r="U14" s="427" t="s">
        <v>1613</v>
      </c>
      <c r="V14" s="427" t="s">
        <v>5</v>
      </c>
      <c r="W14" s="410" t="s">
        <v>172</v>
      </c>
      <c r="X14" s="583">
        <v>45289</v>
      </c>
      <c r="Y14" s="410" t="s">
        <v>4102</v>
      </c>
      <c r="Z14" s="410" t="s">
        <v>4104</v>
      </c>
      <c r="AA14" s="410" t="s">
        <v>4103</v>
      </c>
      <c r="AB14" s="410"/>
      <c r="AC14" s="640">
        <f t="shared" si="0"/>
        <v>24</v>
      </c>
      <c r="AD14" s="410"/>
      <c r="AE14" s="410"/>
      <c r="AF14" s="410"/>
      <c r="AG14" s="410"/>
    </row>
    <row r="15" spans="1:33" s="658" customFormat="1" ht="72.5">
      <c r="A15" s="429">
        <v>8014</v>
      </c>
      <c r="B15" s="427" t="s">
        <v>174</v>
      </c>
      <c r="C15" s="427" t="s">
        <v>3991</v>
      </c>
      <c r="D15" s="410" t="s">
        <v>4105</v>
      </c>
      <c r="E15" s="427" t="s">
        <v>164</v>
      </c>
      <c r="F15" s="410" t="s">
        <v>3992</v>
      </c>
      <c r="G15" s="410" t="s">
        <v>4106</v>
      </c>
      <c r="H15" s="463" t="s">
        <v>4107</v>
      </c>
      <c r="I15" s="410" t="s">
        <v>4108</v>
      </c>
      <c r="J15" s="410" t="s">
        <v>4109</v>
      </c>
      <c r="K15" s="427" t="s">
        <v>740</v>
      </c>
      <c r="L15" s="427" t="s">
        <v>5</v>
      </c>
      <c r="M15" s="660" t="s">
        <v>4110</v>
      </c>
      <c r="N15" s="427" t="s">
        <v>4111</v>
      </c>
      <c r="O15" s="582">
        <v>42.624526677729399</v>
      </c>
      <c r="P15" s="582">
        <v>-71.351287744907594</v>
      </c>
      <c r="Q15" s="639">
        <v>6</v>
      </c>
      <c r="R15" s="410" t="s">
        <v>4105</v>
      </c>
      <c r="S15" s="410" t="s">
        <v>4112</v>
      </c>
      <c r="T15" s="410" t="s">
        <v>4109</v>
      </c>
      <c r="U15" s="427" t="s">
        <v>740</v>
      </c>
      <c r="V15" s="427" t="s">
        <v>5</v>
      </c>
      <c r="W15" s="427" t="s">
        <v>172</v>
      </c>
      <c r="X15" s="583">
        <v>44773</v>
      </c>
      <c r="Y15" s="410" t="s">
        <v>4113</v>
      </c>
      <c r="Z15" s="410" t="s">
        <v>4115</v>
      </c>
      <c r="AA15" s="410" t="s">
        <v>4114</v>
      </c>
      <c r="AB15" s="463" t="s">
        <v>4116</v>
      </c>
      <c r="AC15" s="640">
        <f t="shared" si="0"/>
        <v>19</v>
      </c>
      <c r="AD15" s="410"/>
      <c r="AE15" s="410"/>
      <c r="AF15" s="410"/>
      <c r="AG15" s="410"/>
    </row>
    <row r="16" spans="1:33" s="658" customFormat="1" ht="72.5">
      <c r="A16" s="291">
        <v>8015</v>
      </c>
      <c r="B16" s="427" t="s">
        <v>174</v>
      </c>
      <c r="C16" s="427" t="s">
        <v>3991</v>
      </c>
      <c r="D16" s="410" t="s">
        <v>3362</v>
      </c>
      <c r="E16" s="427" t="s">
        <v>176</v>
      </c>
      <c r="F16" s="410" t="s">
        <v>4117</v>
      </c>
      <c r="G16" s="410" t="s">
        <v>4118</v>
      </c>
      <c r="H16" s="410" t="s">
        <v>3363</v>
      </c>
      <c r="I16" s="410" t="s">
        <v>3364</v>
      </c>
      <c r="J16" s="410" t="s">
        <v>491</v>
      </c>
      <c r="K16" s="427" t="s">
        <v>487</v>
      </c>
      <c r="L16" s="427" t="s">
        <v>5</v>
      </c>
      <c r="M16" s="427">
        <v>63123</v>
      </c>
      <c r="N16" s="427" t="s">
        <v>3365</v>
      </c>
      <c r="O16" s="582">
        <v>38.525190795696098</v>
      </c>
      <c r="P16" s="582">
        <v>-90.332894315494698</v>
      </c>
      <c r="Q16" s="639">
        <v>92</v>
      </c>
      <c r="R16" s="410" t="s">
        <v>3366</v>
      </c>
      <c r="S16" s="410" t="s">
        <v>3367</v>
      </c>
      <c r="T16" s="410" t="s">
        <v>3368</v>
      </c>
      <c r="U16" s="427" t="s">
        <v>3369</v>
      </c>
      <c r="V16" s="427" t="s">
        <v>3370</v>
      </c>
      <c r="W16" s="427" t="s">
        <v>172</v>
      </c>
      <c r="X16" s="583">
        <v>44773</v>
      </c>
      <c r="Y16" s="410" t="s">
        <v>3371</v>
      </c>
      <c r="Z16" s="410" t="s">
        <v>4119</v>
      </c>
      <c r="AA16" s="410" t="s">
        <v>3372</v>
      </c>
      <c r="AB16" s="463" t="s">
        <v>3373</v>
      </c>
      <c r="AC16" s="640">
        <f t="shared" si="0"/>
        <v>24</v>
      </c>
      <c r="AD16" s="410"/>
      <c r="AE16" s="410"/>
      <c r="AF16" s="410"/>
      <c r="AG16" s="410"/>
    </row>
    <row r="17" spans="1:33" s="658" customFormat="1" ht="87">
      <c r="A17" s="429">
        <v>8016</v>
      </c>
      <c r="B17" s="427" t="s">
        <v>174</v>
      </c>
      <c r="C17" s="427" t="s">
        <v>3991</v>
      </c>
      <c r="D17" s="410" t="s">
        <v>4120</v>
      </c>
      <c r="E17" s="427" t="s">
        <v>164</v>
      </c>
      <c r="F17" s="410" t="s">
        <v>4096</v>
      </c>
      <c r="G17" s="410" t="s">
        <v>4121</v>
      </c>
      <c r="H17" s="410" t="s">
        <v>4122</v>
      </c>
      <c r="I17" s="410" t="s">
        <v>4123</v>
      </c>
      <c r="J17" s="410" t="s">
        <v>4124</v>
      </c>
      <c r="K17" s="427" t="s">
        <v>2003</v>
      </c>
      <c r="L17" s="427" t="s">
        <v>5</v>
      </c>
      <c r="M17" s="427">
        <v>66211</v>
      </c>
      <c r="N17" s="427" t="s">
        <v>4125</v>
      </c>
      <c r="O17" s="582">
        <v>38.924750348169802</v>
      </c>
      <c r="P17" s="582">
        <v>-94.655602872037704</v>
      </c>
      <c r="Q17" s="639"/>
      <c r="R17" s="410"/>
      <c r="S17" s="410" t="s">
        <v>4122</v>
      </c>
      <c r="T17" s="410" t="s">
        <v>4124</v>
      </c>
      <c r="U17" s="427" t="s">
        <v>2003</v>
      </c>
      <c r="V17" s="427" t="s">
        <v>5</v>
      </c>
      <c r="W17" s="427" t="s">
        <v>172</v>
      </c>
      <c r="X17" s="583">
        <v>44434</v>
      </c>
      <c r="Y17" s="410" t="s">
        <v>4126</v>
      </c>
      <c r="Z17" s="410"/>
      <c r="AA17" s="410" t="s">
        <v>4127</v>
      </c>
      <c r="AB17" s="410" t="s">
        <v>4128</v>
      </c>
      <c r="AC17" s="640">
        <f t="shared" si="0"/>
        <v>21</v>
      </c>
      <c r="AD17" s="410"/>
      <c r="AE17" s="410"/>
      <c r="AF17" s="410"/>
      <c r="AG17" s="410"/>
    </row>
    <row r="18" spans="1:33" s="658" customFormat="1" ht="72.5">
      <c r="A18" s="291">
        <v>8017</v>
      </c>
      <c r="B18" s="427" t="s">
        <v>174</v>
      </c>
      <c r="C18" s="427" t="s">
        <v>3991</v>
      </c>
      <c r="D18" s="410" t="s">
        <v>4129</v>
      </c>
      <c r="E18" s="427" t="s">
        <v>176</v>
      </c>
      <c r="F18" s="410" t="s">
        <v>4022</v>
      </c>
      <c r="G18" s="410" t="s">
        <v>4130</v>
      </c>
      <c r="H18" s="410" t="s">
        <v>4131</v>
      </c>
      <c r="I18" s="509" t="s">
        <v>4132</v>
      </c>
      <c r="J18" s="410" t="s">
        <v>4133</v>
      </c>
      <c r="K18" s="427" t="s">
        <v>4134</v>
      </c>
      <c r="L18" s="427" t="s">
        <v>5</v>
      </c>
      <c r="M18" s="660" t="s">
        <v>4135</v>
      </c>
      <c r="N18" s="427" t="s">
        <v>4136</v>
      </c>
      <c r="O18" s="582">
        <v>38.902977712612802</v>
      </c>
      <c r="P18" s="582">
        <v>-77.037826003594901</v>
      </c>
      <c r="Q18" s="639">
        <v>5</v>
      </c>
      <c r="R18" s="509" t="s">
        <v>4137</v>
      </c>
      <c r="S18" s="509" t="s">
        <v>4131</v>
      </c>
      <c r="T18" s="509" t="s">
        <v>3821</v>
      </c>
      <c r="U18" s="427" t="s">
        <v>808</v>
      </c>
      <c r="V18" s="427" t="s">
        <v>3821</v>
      </c>
      <c r="W18" s="427" t="s">
        <v>172</v>
      </c>
      <c r="X18" s="583">
        <v>44781</v>
      </c>
      <c r="Y18" s="509" t="s">
        <v>4138</v>
      </c>
      <c r="Z18" s="509" t="s">
        <v>4140</v>
      </c>
      <c r="AA18" s="410" t="s">
        <v>4139</v>
      </c>
      <c r="AB18" s="410" t="s">
        <v>4131</v>
      </c>
      <c r="AC18" s="640">
        <f t="shared" si="0"/>
        <v>26</v>
      </c>
      <c r="AD18" s="410"/>
      <c r="AE18" s="410"/>
      <c r="AF18" s="410"/>
      <c r="AG18" s="410"/>
    </row>
    <row r="19" spans="1:33" s="658" customFormat="1" ht="145">
      <c r="A19" s="429">
        <v>8018</v>
      </c>
      <c r="B19" s="666" t="s">
        <v>174</v>
      </c>
      <c r="C19" s="666" t="s">
        <v>7</v>
      </c>
      <c r="D19" s="691" t="s">
        <v>5640</v>
      </c>
      <c r="E19" s="666" t="s">
        <v>164</v>
      </c>
      <c r="F19" s="688" t="s">
        <v>5641</v>
      </c>
      <c r="G19" s="688" t="s">
        <v>5642</v>
      </c>
      <c r="H19" s="248" t="s">
        <v>5643</v>
      </c>
      <c r="I19" s="666" t="s">
        <v>5644</v>
      </c>
      <c r="J19" s="666" t="s">
        <v>1099</v>
      </c>
      <c r="K19" s="666" t="s">
        <v>916</v>
      </c>
      <c r="L19" s="666" t="s">
        <v>5</v>
      </c>
      <c r="M19" s="698">
        <v>44481</v>
      </c>
      <c r="N19" s="666" t="s">
        <v>5645</v>
      </c>
      <c r="O19" s="666">
        <v>41.236030200000002</v>
      </c>
      <c r="P19" s="666">
        <v>-80.818541199999999</v>
      </c>
      <c r="Q19" s="666">
        <v>10</v>
      </c>
      <c r="R19" s="688" t="s">
        <v>5646</v>
      </c>
      <c r="S19" s="248" t="s">
        <v>5643</v>
      </c>
      <c r="T19" s="666" t="s">
        <v>5647</v>
      </c>
      <c r="U19" s="666" t="s">
        <v>916</v>
      </c>
      <c r="V19" s="666" t="s">
        <v>3864</v>
      </c>
      <c r="W19" s="666" t="s">
        <v>7932</v>
      </c>
      <c r="X19" s="690">
        <v>45597</v>
      </c>
      <c r="Y19" s="248" t="s">
        <v>5643</v>
      </c>
      <c r="Z19" s="666"/>
      <c r="AA19" s="691" t="s">
        <v>5648</v>
      </c>
      <c r="AB19" s="666"/>
      <c r="AC19" s="666">
        <f t="shared" si="0"/>
        <v>24</v>
      </c>
      <c r="AD19" s="351"/>
      <c r="AE19" s="688" t="s">
        <v>5649</v>
      </c>
      <c r="AF19" s="351"/>
      <c r="AG19" s="351"/>
    </row>
    <row r="20" spans="1:33" s="658" customFormat="1" ht="101.5">
      <c r="A20" s="291">
        <v>8019</v>
      </c>
      <c r="B20" s="427" t="s">
        <v>174</v>
      </c>
      <c r="C20" s="427" t="s">
        <v>3991</v>
      </c>
      <c r="D20" s="410" t="s">
        <v>4141</v>
      </c>
      <c r="E20" s="427" t="s">
        <v>176</v>
      </c>
      <c r="F20" s="410" t="s">
        <v>4117</v>
      </c>
      <c r="G20" s="410" t="s">
        <v>8149</v>
      </c>
      <c r="H20" s="410" t="s">
        <v>4142</v>
      </c>
      <c r="I20" s="410" t="s">
        <v>4143</v>
      </c>
      <c r="J20" s="410" t="s">
        <v>4144</v>
      </c>
      <c r="K20" s="427" t="s">
        <v>3027</v>
      </c>
      <c r="L20" s="427" t="s">
        <v>5</v>
      </c>
      <c r="M20" s="661" t="s">
        <v>4145</v>
      </c>
      <c r="N20" s="427" t="s">
        <v>4146</v>
      </c>
      <c r="O20" s="582">
        <v>43.076463425855103</v>
      </c>
      <c r="P20" s="582">
        <v>-70.801081887217606</v>
      </c>
      <c r="Q20" s="639">
        <v>98</v>
      </c>
      <c r="R20" s="410" t="s">
        <v>4147</v>
      </c>
      <c r="S20" s="410" t="s">
        <v>4148</v>
      </c>
      <c r="T20" s="410" t="s">
        <v>4149</v>
      </c>
      <c r="U20" s="427" t="s">
        <v>1606</v>
      </c>
      <c r="V20" s="427" t="s">
        <v>907</v>
      </c>
      <c r="W20" s="427" t="s">
        <v>172</v>
      </c>
      <c r="X20" s="583">
        <v>44773</v>
      </c>
      <c r="Y20" s="410" t="s">
        <v>4150</v>
      </c>
      <c r="Z20" s="410"/>
      <c r="AA20" s="410" t="s">
        <v>4151</v>
      </c>
      <c r="AB20" s="410" t="s">
        <v>4152</v>
      </c>
      <c r="AC20" s="640">
        <f t="shared" si="0"/>
        <v>25</v>
      </c>
      <c r="AD20" s="410"/>
      <c r="AE20" s="410"/>
      <c r="AF20" s="410"/>
      <c r="AG20" s="410"/>
    </row>
    <row r="21" spans="1:33" s="658" customFormat="1" ht="145">
      <c r="A21" s="429">
        <v>8020</v>
      </c>
      <c r="B21" s="427" t="s">
        <v>174</v>
      </c>
      <c r="C21" s="427" t="s">
        <v>3991</v>
      </c>
      <c r="D21" s="410" t="s">
        <v>3393</v>
      </c>
      <c r="E21" s="427" t="s">
        <v>176</v>
      </c>
      <c r="F21" s="410" t="s">
        <v>4117</v>
      </c>
      <c r="G21" s="410" t="s">
        <v>4153</v>
      </c>
      <c r="H21" s="410" t="s">
        <v>3396</v>
      </c>
      <c r="I21" s="410" t="s">
        <v>3407</v>
      </c>
      <c r="J21" s="410" t="s">
        <v>1612</v>
      </c>
      <c r="K21" s="427" t="s">
        <v>1613</v>
      </c>
      <c r="L21" s="427" t="s">
        <v>5</v>
      </c>
      <c r="M21" s="591">
        <v>23452</v>
      </c>
      <c r="N21" s="427" t="s">
        <v>3408</v>
      </c>
      <c r="O21" s="582">
        <v>36.827109434501097</v>
      </c>
      <c r="P21" s="582">
        <v>-76.064242989169301</v>
      </c>
      <c r="Q21" s="660" t="s">
        <v>8775</v>
      </c>
      <c r="R21" s="410" t="s">
        <v>3393</v>
      </c>
      <c r="S21" s="410" t="s">
        <v>3396</v>
      </c>
      <c r="T21" s="410" t="s">
        <v>3399</v>
      </c>
      <c r="U21" s="427" t="s">
        <v>3400</v>
      </c>
      <c r="V21" s="427" t="s">
        <v>907</v>
      </c>
      <c r="W21" s="427" t="s">
        <v>172</v>
      </c>
      <c r="X21" s="583">
        <v>44426</v>
      </c>
      <c r="Y21" s="410" t="s">
        <v>313</v>
      </c>
      <c r="Z21" s="410"/>
      <c r="AA21" s="410" t="s">
        <v>3401</v>
      </c>
      <c r="AB21" s="410" t="s">
        <v>3402</v>
      </c>
      <c r="AC21" s="640">
        <f t="shared" si="0"/>
        <v>21</v>
      </c>
      <c r="AD21" s="410"/>
      <c r="AE21" s="410"/>
      <c r="AF21" s="410"/>
      <c r="AG21" s="410"/>
    </row>
    <row r="22" spans="1:33" s="658" customFormat="1" ht="145">
      <c r="A22" s="291">
        <v>8021</v>
      </c>
      <c r="B22" s="427" t="s">
        <v>174</v>
      </c>
      <c r="C22" s="427" t="s">
        <v>3991</v>
      </c>
      <c r="D22" s="410" t="s">
        <v>3393</v>
      </c>
      <c r="E22" s="427" t="s">
        <v>176</v>
      </c>
      <c r="F22" s="410" t="s">
        <v>4117</v>
      </c>
      <c r="G22" s="410" t="s">
        <v>4153</v>
      </c>
      <c r="H22" s="410" t="s">
        <v>3396</v>
      </c>
      <c r="I22" s="410" t="s">
        <v>3397</v>
      </c>
      <c r="J22" s="410" t="s">
        <v>1390</v>
      </c>
      <c r="K22" s="427" t="s">
        <v>755</v>
      </c>
      <c r="L22" s="427" t="s">
        <v>5</v>
      </c>
      <c r="M22" s="591">
        <v>78753</v>
      </c>
      <c r="N22" s="427" t="s">
        <v>3398</v>
      </c>
      <c r="O22" s="582">
        <v>30.412513791364301</v>
      </c>
      <c r="P22" s="582">
        <v>-97.645902029821002</v>
      </c>
      <c r="Q22" s="639">
        <v>150</v>
      </c>
      <c r="R22" s="410" t="s">
        <v>3393</v>
      </c>
      <c r="S22" s="410" t="s">
        <v>3396</v>
      </c>
      <c r="T22" s="410" t="s">
        <v>3399</v>
      </c>
      <c r="U22" s="427" t="s">
        <v>3400</v>
      </c>
      <c r="V22" s="427" t="s">
        <v>907</v>
      </c>
      <c r="W22" s="427" t="s">
        <v>172</v>
      </c>
      <c r="X22" s="583">
        <v>44430</v>
      </c>
      <c r="Y22" s="410" t="s">
        <v>313</v>
      </c>
      <c r="Z22" s="587"/>
      <c r="AA22" s="410" t="s">
        <v>3401</v>
      </c>
      <c r="AB22" s="410" t="s">
        <v>3402</v>
      </c>
      <c r="AC22" s="640">
        <f t="shared" si="0"/>
        <v>21</v>
      </c>
      <c r="AD22" s="410"/>
      <c r="AE22" s="410"/>
      <c r="AF22" s="410"/>
      <c r="AG22" s="410"/>
    </row>
    <row r="23" spans="1:33" s="658" customFormat="1" ht="145">
      <c r="A23" s="429">
        <v>8022</v>
      </c>
      <c r="B23" s="427" t="s">
        <v>174</v>
      </c>
      <c r="C23" s="427" t="s">
        <v>3991</v>
      </c>
      <c r="D23" s="410" t="s">
        <v>3393</v>
      </c>
      <c r="E23" s="427" t="s">
        <v>176</v>
      </c>
      <c r="F23" s="410" t="s">
        <v>4117</v>
      </c>
      <c r="G23" s="410" t="s">
        <v>4153</v>
      </c>
      <c r="H23" s="410" t="s">
        <v>3396</v>
      </c>
      <c r="I23" s="410" t="s">
        <v>3403</v>
      </c>
      <c r="J23" s="410" t="s">
        <v>3404</v>
      </c>
      <c r="K23" s="427" t="s">
        <v>3405</v>
      </c>
      <c r="L23" s="427" t="s">
        <v>5</v>
      </c>
      <c r="M23" s="591">
        <v>97230</v>
      </c>
      <c r="N23" s="427" t="s">
        <v>3406</v>
      </c>
      <c r="O23" s="582">
        <v>45.560321657416097</v>
      </c>
      <c r="P23" s="582">
        <v>-122.526539758192</v>
      </c>
      <c r="Q23" s="639">
        <v>150</v>
      </c>
      <c r="R23" s="410" t="s">
        <v>3393</v>
      </c>
      <c r="S23" s="410" t="s">
        <v>3396</v>
      </c>
      <c r="T23" s="410" t="s">
        <v>3399</v>
      </c>
      <c r="U23" s="427" t="s">
        <v>3400</v>
      </c>
      <c r="V23" s="427" t="s">
        <v>907</v>
      </c>
      <c r="W23" s="427" t="s">
        <v>172</v>
      </c>
      <c r="X23" s="583">
        <v>44430</v>
      </c>
      <c r="Y23" s="410" t="s">
        <v>313</v>
      </c>
      <c r="Z23" s="587"/>
      <c r="AA23" s="410" t="s">
        <v>3401</v>
      </c>
      <c r="AB23" s="410" t="s">
        <v>3402</v>
      </c>
      <c r="AC23" s="640">
        <f t="shared" si="0"/>
        <v>21</v>
      </c>
      <c r="AD23" s="410"/>
      <c r="AE23" s="410"/>
      <c r="AF23" s="410"/>
      <c r="AG23" s="410"/>
    </row>
    <row r="24" spans="1:33" s="658" customFormat="1" ht="58">
      <c r="A24" s="291">
        <v>8023</v>
      </c>
      <c r="B24" s="427" t="s">
        <v>161</v>
      </c>
      <c r="C24" s="427" t="s">
        <v>3991</v>
      </c>
      <c r="D24" s="410" t="s">
        <v>4154</v>
      </c>
      <c r="E24" s="427" t="s">
        <v>164</v>
      </c>
      <c r="F24" s="410" t="s">
        <v>4155</v>
      </c>
      <c r="G24" s="410" t="s">
        <v>4156</v>
      </c>
      <c r="H24" s="463" t="s">
        <v>4157</v>
      </c>
      <c r="I24" s="410" t="s">
        <v>4158</v>
      </c>
      <c r="J24" s="410" t="s">
        <v>4159</v>
      </c>
      <c r="K24" s="427" t="s">
        <v>808</v>
      </c>
      <c r="L24" s="427" t="s">
        <v>5</v>
      </c>
      <c r="M24" s="427">
        <v>13850</v>
      </c>
      <c r="N24" s="427" t="s">
        <v>4160</v>
      </c>
      <c r="O24" s="582">
        <v>42.094745154333097</v>
      </c>
      <c r="P24" s="582">
        <v>-75.960022873442796</v>
      </c>
      <c r="Q24" s="639">
        <v>22</v>
      </c>
      <c r="R24" s="410" t="s">
        <v>4154</v>
      </c>
      <c r="S24" s="410" t="s">
        <v>4157</v>
      </c>
      <c r="T24" s="410" t="s">
        <v>4159</v>
      </c>
      <c r="U24" s="427" t="s">
        <v>808</v>
      </c>
      <c r="V24" s="427" t="s">
        <v>5</v>
      </c>
      <c r="W24" s="427" t="s">
        <v>172</v>
      </c>
      <c r="X24" s="583">
        <v>44773</v>
      </c>
      <c r="Y24" s="410" t="s">
        <v>4161</v>
      </c>
      <c r="Z24" s="410" t="s">
        <v>4163</v>
      </c>
      <c r="AA24" s="410" t="s">
        <v>4162</v>
      </c>
      <c r="AB24" s="463" t="s">
        <v>4157</v>
      </c>
      <c r="AC24" s="640">
        <f t="shared" si="0"/>
        <v>18</v>
      </c>
      <c r="AD24" s="410"/>
      <c r="AE24" s="410"/>
      <c r="AF24" s="410"/>
      <c r="AG24" s="410"/>
    </row>
    <row r="25" spans="1:33" s="658" customFormat="1" ht="87">
      <c r="A25" s="429">
        <v>8024</v>
      </c>
      <c r="B25" s="427" t="s">
        <v>174</v>
      </c>
      <c r="C25" s="427" t="s">
        <v>3991</v>
      </c>
      <c r="D25" s="410" t="s">
        <v>4164</v>
      </c>
      <c r="E25" s="427" t="s">
        <v>164</v>
      </c>
      <c r="F25" s="410" t="s">
        <v>4165</v>
      </c>
      <c r="G25" s="410" t="s">
        <v>4166</v>
      </c>
      <c r="H25" s="463" t="s">
        <v>4167</v>
      </c>
      <c r="I25" s="410" t="s">
        <v>4168</v>
      </c>
      <c r="J25" s="410" t="s">
        <v>4169</v>
      </c>
      <c r="K25" s="427" t="s">
        <v>149</v>
      </c>
      <c r="L25" s="427" t="s">
        <v>6</v>
      </c>
      <c r="M25" s="427" t="s">
        <v>4170</v>
      </c>
      <c r="N25" s="427" t="s">
        <v>4171</v>
      </c>
      <c r="O25" s="582">
        <v>45.396064751069602</v>
      </c>
      <c r="P25" s="582">
        <v>-71.974260731213505</v>
      </c>
      <c r="Q25" s="612">
        <v>22</v>
      </c>
      <c r="R25" s="410" t="s">
        <v>4164</v>
      </c>
      <c r="S25" s="410" t="s">
        <v>4167</v>
      </c>
      <c r="T25" s="410" t="s">
        <v>4169</v>
      </c>
      <c r="U25" s="427" t="s">
        <v>149</v>
      </c>
      <c r="V25" s="427" t="s">
        <v>6</v>
      </c>
      <c r="W25" s="427" t="s">
        <v>172</v>
      </c>
      <c r="X25" s="583">
        <v>44773</v>
      </c>
      <c r="Y25" s="410" t="s">
        <v>4172</v>
      </c>
      <c r="Z25" s="410" t="s">
        <v>4163</v>
      </c>
      <c r="AA25" s="410" t="s">
        <v>4173</v>
      </c>
      <c r="AB25" s="463" t="s">
        <v>4174</v>
      </c>
      <c r="AC25" s="640">
        <f t="shared" si="0"/>
        <v>13</v>
      </c>
      <c r="AD25" s="410"/>
      <c r="AE25" s="410"/>
      <c r="AF25" s="410"/>
      <c r="AG25" s="410"/>
    </row>
    <row r="26" spans="1:33" s="658" customFormat="1" ht="87">
      <c r="A26" s="291">
        <v>8025</v>
      </c>
      <c r="B26" s="427" t="s">
        <v>174</v>
      </c>
      <c r="C26" s="427" t="s">
        <v>7</v>
      </c>
      <c r="D26" s="410" t="s">
        <v>7437</v>
      </c>
      <c r="E26" s="427" t="s">
        <v>176</v>
      </c>
      <c r="F26" s="427" t="s">
        <v>4204</v>
      </c>
      <c r="G26" s="410" t="s">
        <v>7788</v>
      </c>
      <c r="H26" s="463" t="s">
        <v>7438</v>
      </c>
      <c r="I26" s="410" t="s">
        <v>7439</v>
      </c>
      <c r="J26" s="410" t="s">
        <v>7440</v>
      </c>
      <c r="K26" s="427" t="s">
        <v>1613</v>
      </c>
      <c r="L26" s="427" t="s">
        <v>5</v>
      </c>
      <c r="M26" s="427">
        <v>22042</v>
      </c>
      <c r="N26" s="427" t="s">
        <v>7441</v>
      </c>
      <c r="O26" s="582">
        <v>38.8732854347342</v>
      </c>
      <c r="P26" s="582">
        <v>-77.218240999999907</v>
      </c>
      <c r="Q26" s="639">
        <v>200</v>
      </c>
      <c r="R26" s="410" t="s">
        <v>7437</v>
      </c>
      <c r="S26" s="463" t="s">
        <v>7789</v>
      </c>
      <c r="T26" s="410" t="s">
        <v>7440</v>
      </c>
      <c r="U26" s="427" t="s">
        <v>7443</v>
      </c>
      <c r="V26" s="427" t="s">
        <v>5</v>
      </c>
      <c r="W26" s="410" t="s">
        <v>7745</v>
      </c>
      <c r="X26" s="583">
        <v>45475</v>
      </c>
      <c r="Y26" s="410" t="s">
        <v>7442</v>
      </c>
      <c r="Z26" s="410"/>
      <c r="AA26" s="652" t="s">
        <v>8136</v>
      </c>
      <c r="AB26" s="410"/>
      <c r="AC26" s="640">
        <f t="shared" si="0"/>
        <v>29</v>
      </c>
      <c r="AD26" s="410"/>
      <c r="AE26" s="410"/>
      <c r="AF26" s="410">
        <f>IF(LEN(TRIM(AD26))=0,0,LEN(TRIM(AD26))-LEN(SUBSTITUTE(AD26," ",""))+1)</f>
        <v>0</v>
      </c>
      <c r="AG26" s="410"/>
    </row>
    <row r="27" spans="1:33" s="658" customFormat="1" ht="87">
      <c r="A27" s="429">
        <v>8026</v>
      </c>
      <c r="B27" s="427" t="s">
        <v>174</v>
      </c>
      <c r="C27" s="427" t="s">
        <v>3991</v>
      </c>
      <c r="D27" s="410" t="s">
        <v>4175</v>
      </c>
      <c r="E27" s="427" t="s">
        <v>176</v>
      </c>
      <c r="F27" s="410" t="s">
        <v>4022</v>
      </c>
      <c r="G27" s="410" t="s">
        <v>4176</v>
      </c>
      <c r="H27" s="463" t="s">
        <v>4177</v>
      </c>
      <c r="I27" s="410" t="s">
        <v>4178</v>
      </c>
      <c r="J27" s="410" t="s">
        <v>3810</v>
      </c>
      <c r="K27" s="427" t="s">
        <v>755</v>
      </c>
      <c r="L27" s="427" t="s">
        <v>5</v>
      </c>
      <c r="M27" s="427">
        <v>75006</v>
      </c>
      <c r="N27" s="427" t="s">
        <v>4179</v>
      </c>
      <c r="O27" s="582">
        <v>32.944750660114103</v>
      </c>
      <c r="P27" s="582">
        <v>-96.921889546982797</v>
      </c>
      <c r="Q27" s="639">
        <v>750</v>
      </c>
      <c r="R27" s="410" t="s">
        <v>4175</v>
      </c>
      <c r="S27" s="410" t="s">
        <v>4177</v>
      </c>
      <c r="T27" s="410" t="s">
        <v>3810</v>
      </c>
      <c r="U27" s="427" t="s">
        <v>755</v>
      </c>
      <c r="V27" s="427" t="s">
        <v>5</v>
      </c>
      <c r="W27" s="410" t="s">
        <v>172</v>
      </c>
      <c r="X27" s="583">
        <v>44801</v>
      </c>
      <c r="Y27" s="410" t="s">
        <v>4180</v>
      </c>
      <c r="Z27" s="410" t="s">
        <v>4182</v>
      </c>
      <c r="AA27" s="410" t="s">
        <v>4181</v>
      </c>
      <c r="AB27" s="463" t="s">
        <v>4183</v>
      </c>
      <c r="AC27" s="640">
        <f t="shared" si="0"/>
        <v>19</v>
      </c>
      <c r="AD27" s="410"/>
      <c r="AE27" s="410"/>
      <c r="AF27" s="410"/>
      <c r="AG27" s="410"/>
    </row>
    <row r="28" spans="1:33" s="658" customFormat="1" ht="58">
      <c r="A28" s="291">
        <v>8027</v>
      </c>
      <c r="B28" s="427" t="s">
        <v>174</v>
      </c>
      <c r="C28" s="427" t="s">
        <v>3991</v>
      </c>
      <c r="D28" s="410" t="s">
        <v>4184</v>
      </c>
      <c r="E28" s="427" t="s">
        <v>164</v>
      </c>
      <c r="F28" s="410" t="s">
        <v>4022</v>
      </c>
      <c r="G28" s="410" t="s">
        <v>4185</v>
      </c>
      <c r="H28" s="463" t="s">
        <v>4186</v>
      </c>
      <c r="I28" s="410" t="s">
        <v>4187</v>
      </c>
      <c r="J28" s="410" t="s">
        <v>4188</v>
      </c>
      <c r="K28" s="427" t="s">
        <v>308</v>
      </c>
      <c r="L28" s="427" t="s">
        <v>5</v>
      </c>
      <c r="M28" s="427">
        <v>37404</v>
      </c>
      <c r="N28" s="427" t="s">
        <v>4189</v>
      </c>
      <c r="O28" s="582">
        <v>35.039288782713001</v>
      </c>
      <c r="P28" s="582">
        <v>-85.286898760536005</v>
      </c>
      <c r="Q28" s="639">
        <v>8</v>
      </c>
      <c r="R28" s="410" t="s">
        <v>4184</v>
      </c>
      <c r="S28" s="410" t="s">
        <v>4186</v>
      </c>
      <c r="T28" s="410" t="s">
        <v>4188</v>
      </c>
      <c r="U28" s="427" t="s">
        <v>308</v>
      </c>
      <c r="V28" s="427" t="s">
        <v>5</v>
      </c>
      <c r="W28" s="427" t="s">
        <v>172</v>
      </c>
      <c r="X28" s="583">
        <v>44773</v>
      </c>
      <c r="Y28" s="410" t="s">
        <v>4190</v>
      </c>
      <c r="Z28" s="410" t="s">
        <v>4192</v>
      </c>
      <c r="AA28" s="410" t="s">
        <v>4191</v>
      </c>
      <c r="AB28" s="463" t="s">
        <v>4186</v>
      </c>
      <c r="AC28" s="640">
        <f t="shared" si="0"/>
        <v>14</v>
      </c>
      <c r="AD28" s="410"/>
      <c r="AE28" s="410"/>
      <c r="AF28" s="410"/>
      <c r="AG28" s="410"/>
    </row>
    <row r="29" spans="1:33" s="658" customFormat="1" ht="72.5">
      <c r="A29" s="429">
        <v>8028</v>
      </c>
      <c r="B29" s="427" t="s">
        <v>174</v>
      </c>
      <c r="C29" s="427" t="s">
        <v>3991</v>
      </c>
      <c r="D29" s="410" t="s">
        <v>4193</v>
      </c>
      <c r="E29" s="427" t="s">
        <v>176</v>
      </c>
      <c r="F29" s="410" t="s">
        <v>3992</v>
      </c>
      <c r="G29" s="410" t="s">
        <v>4194</v>
      </c>
      <c r="H29" s="410" t="s">
        <v>4195</v>
      </c>
      <c r="I29" s="410" t="s">
        <v>4196</v>
      </c>
      <c r="J29" s="410" t="s">
        <v>217</v>
      </c>
      <c r="K29" s="427" t="s">
        <v>214</v>
      </c>
      <c r="L29" s="427" t="s">
        <v>6</v>
      </c>
      <c r="M29" s="427" t="s">
        <v>4197</v>
      </c>
      <c r="N29" s="427" t="s">
        <v>4198</v>
      </c>
      <c r="O29" s="582">
        <v>43.712429869160999</v>
      </c>
      <c r="P29" s="582">
        <v>-79.572205461334306</v>
      </c>
      <c r="Q29" s="639">
        <v>1778</v>
      </c>
      <c r="R29" s="410" t="s">
        <v>4193</v>
      </c>
      <c r="S29" s="410" t="s">
        <v>4195</v>
      </c>
      <c r="T29" s="410" t="s">
        <v>217</v>
      </c>
      <c r="U29" s="427" t="s">
        <v>214</v>
      </c>
      <c r="V29" s="427" t="s">
        <v>6</v>
      </c>
      <c r="W29" s="427" t="s">
        <v>172</v>
      </c>
      <c r="X29" s="583">
        <v>44773</v>
      </c>
      <c r="Y29" s="410" t="s">
        <v>4199</v>
      </c>
      <c r="Z29" s="410" t="s">
        <v>4201</v>
      </c>
      <c r="AA29" s="410" t="s">
        <v>4200</v>
      </c>
      <c r="AB29" s="463" t="s">
        <v>4202</v>
      </c>
      <c r="AC29" s="640">
        <f t="shared" si="0"/>
        <v>14</v>
      </c>
      <c r="AD29" s="410"/>
      <c r="AE29" s="410"/>
      <c r="AF29" s="410"/>
      <c r="AG29" s="410"/>
    </row>
    <row r="30" spans="1:33" s="658" customFormat="1" ht="58">
      <c r="A30" s="291">
        <v>8029</v>
      </c>
      <c r="B30" s="427" t="s">
        <v>174</v>
      </c>
      <c r="C30" s="427" t="s">
        <v>3991</v>
      </c>
      <c r="D30" s="410" t="s">
        <v>4203</v>
      </c>
      <c r="E30" s="427" t="s">
        <v>176</v>
      </c>
      <c r="F30" s="410" t="s">
        <v>4204</v>
      </c>
      <c r="G30" s="410" t="s">
        <v>4204</v>
      </c>
      <c r="H30" s="410" t="s">
        <v>4205</v>
      </c>
      <c r="I30" s="410" t="s">
        <v>4206</v>
      </c>
      <c r="J30" s="410" t="s">
        <v>4028</v>
      </c>
      <c r="K30" s="427" t="s">
        <v>1300</v>
      </c>
      <c r="L30" s="427" t="s">
        <v>5</v>
      </c>
      <c r="M30" s="427">
        <v>19102</v>
      </c>
      <c r="N30" s="427" t="s">
        <v>4207</v>
      </c>
      <c r="O30" s="582">
        <v>39.949682375347599</v>
      </c>
      <c r="P30" s="582">
        <v>-75.167277000834403</v>
      </c>
      <c r="Q30" s="639">
        <v>327</v>
      </c>
      <c r="R30" s="410" t="s">
        <v>4203</v>
      </c>
      <c r="S30" s="410" t="s">
        <v>4205</v>
      </c>
      <c r="T30" s="410" t="s">
        <v>4028</v>
      </c>
      <c r="U30" s="427" t="s">
        <v>1300</v>
      </c>
      <c r="V30" s="427" t="s">
        <v>5</v>
      </c>
      <c r="W30" s="427" t="s">
        <v>172</v>
      </c>
      <c r="X30" s="583">
        <v>44773</v>
      </c>
      <c r="Y30" s="410" t="s">
        <v>4208</v>
      </c>
      <c r="Z30" s="410"/>
      <c r="AA30" s="410" t="s">
        <v>4209</v>
      </c>
      <c r="AB30" s="463" t="s">
        <v>4210</v>
      </c>
      <c r="AC30" s="640">
        <f t="shared" si="0"/>
        <v>20</v>
      </c>
      <c r="AD30" s="410"/>
      <c r="AE30" s="410"/>
      <c r="AF30" s="410"/>
      <c r="AG30" s="410"/>
    </row>
    <row r="31" spans="1:33" s="658" customFormat="1" ht="72.5">
      <c r="A31" s="429">
        <v>8030</v>
      </c>
      <c r="B31" s="427" t="s">
        <v>174</v>
      </c>
      <c r="C31" s="427" t="s">
        <v>3991</v>
      </c>
      <c r="D31" s="410" t="s">
        <v>3446</v>
      </c>
      <c r="E31" s="427" t="s">
        <v>176</v>
      </c>
      <c r="F31" s="410" t="s">
        <v>3992</v>
      </c>
      <c r="G31" s="410" t="s">
        <v>4211</v>
      </c>
      <c r="H31" s="410" t="s">
        <v>3448</v>
      </c>
      <c r="I31" s="410" t="s">
        <v>4212</v>
      </c>
      <c r="J31" s="410" t="s">
        <v>3450</v>
      </c>
      <c r="K31" s="427" t="s">
        <v>2352</v>
      </c>
      <c r="L31" s="427" t="s">
        <v>5</v>
      </c>
      <c r="M31" s="660" t="s">
        <v>4213</v>
      </c>
      <c r="N31" s="427" t="s">
        <v>3451</v>
      </c>
      <c r="O31" s="582">
        <v>41.294828579374197</v>
      </c>
      <c r="P31" s="582">
        <v>-73.080160532565102</v>
      </c>
      <c r="Q31" s="639">
        <v>86</v>
      </c>
      <c r="R31" s="410" t="s">
        <v>4214</v>
      </c>
      <c r="S31" s="410" t="s">
        <v>3448</v>
      </c>
      <c r="T31" s="410" t="s">
        <v>3453</v>
      </c>
      <c r="U31" s="427" t="s">
        <v>2601</v>
      </c>
      <c r="V31" s="427" t="s">
        <v>907</v>
      </c>
      <c r="W31" s="427" t="s">
        <v>172</v>
      </c>
      <c r="X31" s="583">
        <v>44773</v>
      </c>
      <c r="Y31" s="410" t="s">
        <v>3454</v>
      </c>
      <c r="Z31" s="410"/>
      <c r="AA31" s="410" t="s">
        <v>3455</v>
      </c>
      <c r="AB31" s="463" t="s">
        <v>3456</v>
      </c>
      <c r="AC31" s="640">
        <f t="shared" si="0"/>
        <v>26</v>
      </c>
      <c r="AD31" s="410"/>
      <c r="AE31" s="410"/>
      <c r="AF31" s="410"/>
      <c r="AG31" s="410"/>
    </row>
    <row r="32" spans="1:33" s="658" customFormat="1" ht="87">
      <c r="A32" s="291">
        <v>8031</v>
      </c>
      <c r="B32" s="427" t="s">
        <v>174</v>
      </c>
      <c r="C32" s="427" t="s">
        <v>7</v>
      </c>
      <c r="D32" s="410" t="s">
        <v>8585</v>
      </c>
      <c r="E32" s="427" t="s">
        <v>176</v>
      </c>
      <c r="F32" s="427" t="s">
        <v>4204</v>
      </c>
      <c r="G32" s="410" t="s">
        <v>8996</v>
      </c>
      <c r="H32" s="410" t="s">
        <v>7446</v>
      </c>
      <c r="I32" s="410" t="s">
        <v>7447</v>
      </c>
      <c r="J32" s="410" t="s">
        <v>2598</v>
      </c>
      <c r="K32" s="427" t="s">
        <v>436</v>
      </c>
      <c r="L32" s="427" t="s">
        <v>5</v>
      </c>
      <c r="M32" s="427">
        <v>49512</v>
      </c>
      <c r="N32" s="427" t="s">
        <v>7448</v>
      </c>
      <c r="O32" s="582">
        <v>42.896253575895997</v>
      </c>
      <c r="P32" s="582">
        <v>-85.5351296730108</v>
      </c>
      <c r="Q32" s="639">
        <v>100</v>
      </c>
      <c r="R32" s="410" t="s">
        <v>7449</v>
      </c>
      <c r="S32" s="410" t="s">
        <v>7446</v>
      </c>
      <c r="T32" s="410" t="s">
        <v>7444</v>
      </c>
      <c r="U32" s="427" t="s">
        <v>7450</v>
      </c>
      <c r="V32" s="427" t="s">
        <v>1137</v>
      </c>
      <c r="W32" s="410" t="s">
        <v>8583</v>
      </c>
      <c r="X32" s="583" t="s">
        <v>8584</v>
      </c>
      <c r="Y32" s="410" t="s">
        <v>7446</v>
      </c>
      <c r="Z32" s="410" t="s">
        <v>8589</v>
      </c>
      <c r="AA32" s="410" t="s">
        <v>8997</v>
      </c>
      <c r="AB32" s="410" t="s">
        <v>313</v>
      </c>
      <c r="AC32" s="640">
        <f t="shared" si="0"/>
        <v>21</v>
      </c>
      <c r="AD32" s="410" t="s">
        <v>8587</v>
      </c>
      <c r="AE32" s="410" t="s">
        <v>8586</v>
      </c>
      <c r="AF32" s="351" t="s">
        <v>8588</v>
      </c>
      <c r="AG32" s="410"/>
    </row>
    <row r="33" spans="1:33" s="658" customFormat="1" ht="87">
      <c r="A33" s="429">
        <v>8032</v>
      </c>
      <c r="B33" s="427" t="s">
        <v>174</v>
      </c>
      <c r="C33" s="427" t="s">
        <v>3991</v>
      </c>
      <c r="D33" s="410" t="s">
        <v>1689</v>
      </c>
      <c r="E33" s="427" t="s">
        <v>164</v>
      </c>
      <c r="F33" s="410" t="s">
        <v>4215</v>
      </c>
      <c r="G33" s="410" t="s">
        <v>4216</v>
      </c>
      <c r="H33" s="410" t="s">
        <v>4217</v>
      </c>
      <c r="I33" s="410" t="s">
        <v>1692</v>
      </c>
      <c r="J33" s="410" t="s">
        <v>1693</v>
      </c>
      <c r="K33" s="427" t="s">
        <v>1300</v>
      </c>
      <c r="L33" s="427" t="s">
        <v>5</v>
      </c>
      <c r="M33" s="410">
        <v>16803</v>
      </c>
      <c r="N33" s="582" t="s">
        <v>1694</v>
      </c>
      <c r="O33" s="582">
        <v>40.778839494848</v>
      </c>
      <c r="P33" s="582">
        <v>-77.894996658138894</v>
      </c>
      <c r="Q33" s="427">
        <v>18</v>
      </c>
      <c r="R33" s="410" t="s">
        <v>1689</v>
      </c>
      <c r="S33" s="410" t="s">
        <v>4217</v>
      </c>
      <c r="T33" s="410" t="s">
        <v>1693</v>
      </c>
      <c r="U33" s="427" t="s">
        <v>1300</v>
      </c>
      <c r="V33" s="583" t="s">
        <v>5</v>
      </c>
      <c r="W33" s="427" t="s">
        <v>172</v>
      </c>
      <c r="X33" s="583">
        <v>44773</v>
      </c>
      <c r="Y33" s="410" t="s">
        <v>4218</v>
      </c>
      <c r="Z33" s="410"/>
      <c r="AA33" s="410" t="s">
        <v>4219</v>
      </c>
      <c r="AB33" s="410" t="s">
        <v>1697</v>
      </c>
      <c r="AC33" s="640">
        <f t="shared" si="0"/>
        <v>22</v>
      </c>
      <c r="AD33" s="410"/>
      <c r="AE33" s="410"/>
      <c r="AF33" s="410"/>
      <c r="AG33" s="410"/>
    </row>
    <row r="34" spans="1:33" s="658" customFormat="1" ht="72.5">
      <c r="A34" s="291">
        <v>8033</v>
      </c>
      <c r="B34" s="427" t="s">
        <v>174</v>
      </c>
      <c r="C34" s="427" t="s">
        <v>3991</v>
      </c>
      <c r="D34" s="410" t="s">
        <v>4220</v>
      </c>
      <c r="E34" s="427" t="s">
        <v>176</v>
      </c>
      <c r="F34" s="410" t="s">
        <v>4221</v>
      </c>
      <c r="G34" s="410" t="s">
        <v>4222</v>
      </c>
      <c r="H34" s="463" t="s">
        <v>4223</v>
      </c>
      <c r="I34" s="410" t="s">
        <v>4224</v>
      </c>
      <c r="J34" s="410" t="s">
        <v>4225</v>
      </c>
      <c r="K34" s="427" t="s">
        <v>804</v>
      </c>
      <c r="L34" s="427" t="s">
        <v>5</v>
      </c>
      <c r="M34" s="427">
        <v>46140</v>
      </c>
      <c r="N34" s="427" t="s">
        <v>4226</v>
      </c>
      <c r="O34" s="582">
        <v>39.8091899048488</v>
      </c>
      <c r="P34" s="582">
        <v>-85.774327146748504</v>
      </c>
      <c r="Q34" s="639">
        <v>4</v>
      </c>
      <c r="R34" s="410" t="s">
        <v>4220</v>
      </c>
      <c r="S34" s="410" t="s">
        <v>4223</v>
      </c>
      <c r="T34" s="410" t="s">
        <v>4227</v>
      </c>
      <c r="U34" s="427" t="s">
        <v>804</v>
      </c>
      <c r="V34" s="427" t="s">
        <v>5</v>
      </c>
      <c r="W34" s="427" t="s">
        <v>172</v>
      </c>
      <c r="X34" s="583">
        <v>44773</v>
      </c>
      <c r="Y34" s="410" t="s">
        <v>4228</v>
      </c>
      <c r="Z34" s="410"/>
      <c r="AA34" s="410" t="s">
        <v>4229</v>
      </c>
      <c r="AB34" s="463" t="s">
        <v>4230</v>
      </c>
      <c r="AC34" s="640">
        <f t="shared" ref="AC34:AC65" si="1">IF(LEN(TRIM(AA34))=0,0,LEN(TRIM(AA34))-LEN(SUBSTITUTE(AA34," ",""))+1)</f>
        <v>27</v>
      </c>
      <c r="AD34" s="410"/>
      <c r="AE34" s="410"/>
      <c r="AF34" s="410"/>
      <c r="AG34" s="410"/>
    </row>
    <row r="35" spans="1:33" s="658" customFormat="1" ht="58">
      <c r="A35" s="429">
        <v>8034</v>
      </c>
      <c r="B35" s="427" t="s">
        <v>174</v>
      </c>
      <c r="C35" s="427" t="s">
        <v>3991</v>
      </c>
      <c r="D35" s="410" t="s">
        <v>4231</v>
      </c>
      <c r="E35" s="427" t="s">
        <v>176</v>
      </c>
      <c r="F35" s="410" t="s">
        <v>3992</v>
      </c>
      <c r="G35" s="410" t="s">
        <v>4222</v>
      </c>
      <c r="H35" s="463" t="s">
        <v>4232</v>
      </c>
      <c r="I35" s="410" t="s">
        <v>4233</v>
      </c>
      <c r="J35" s="410" t="s">
        <v>754</v>
      </c>
      <c r="K35" s="427" t="s">
        <v>755</v>
      </c>
      <c r="L35" s="427" t="s">
        <v>5</v>
      </c>
      <c r="M35" s="427">
        <v>75247</v>
      </c>
      <c r="N35" s="427" t="s">
        <v>4234</v>
      </c>
      <c r="O35" s="582">
        <v>32.805082476659599</v>
      </c>
      <c r="P35" s="582">
        <v>-96.868378912730407</v>
      </c>
      <c r="Q35" s="639">
        <v>32</v>
      </c>
      <c r="R35" s="410" t="s">
        <v>4231</v>
      </c>
      <c r="S35" s="410" t="s">
        <v>4235</v>
      </c>
      <c r="T35" s="410" t="s">
        <v>754</v>
      </c>
      <c r="U35" s="427" t="s">
        <v>755</v>
      </c>
      <c r="V35" s="427" t="s">
        <v>5</v>
      </c>
      <c r="W35" s="427" t="s">
        <v>172</v>
      </c>
      <c r="X35" s="583">
        <v>44773</v>
      </c>
      <c r="Y35" s="410" t="s">
        <v>4236</v>
      </c>
      <c r="Z35" s="410" t="s">
        <v>4238</v>
      </c>
      <c r="AA35" s="410" t="s">
        <v>4237</v>
      </c>
      <c r="AB35" s="463" t="s">
        <v>4239</v>
      </c>
      <c r="AC35" s="640">
        <f t="shared" si="1"/>
        <v>25</v>
      </c>
      <c r="AD35" s="410"/>
      <c r="AE35" s="410"/>
      <c r="AF35" s="410"/>
      <c r="AG35" s="410"/>
    </row>
    <row r="36" spans="1:33" s="658" customFormat="1" ht="158.25" customHeight="1">
      <c r="A36" s="291">
        <v>8035</v>
      </c>
      <c r="B36" s="666" t="s">
        <v>174</v>
      </c>
      <c r="C36" s="666" t="s">
        <v>7</v>
      </c>
      <c r="D36" s="702" t="s">
        <v>5688</v>
      </c>
      <c r="E36" s="666" t="s">
        <v>164</v>
      </c>
      <c r="F36" s="688" t="s">
        <v>5611</v>
      </c>
      <c r="G36" s="688" t="s">
        <v>8998</v>
      </c>
      <c r="H36" s="666" t="s">
        <v>5689</v>
      </c>
      <c r="I36" s="688" t="s">
        <v>5690</v>
      </c>
      <c r="J36" s="666" t="s">
        <v>5691</v>
      </c>
      <c r="K36" s="666" t="s">
        <v>188</v>
      </c>
      <c r="L36" s="666" t="s">
        <v>5</v>
      </c>
      <c r="M36" s="689">
        <v>27601</v>
      </c>
      <c r="N36" s="666" t="s">
        <v>5692</v>
      </c>
      <c r="O36" s="666">
        <v>35.778667900000002</v>
      </c>
      <c r="P36" s="666">
        <v>-78.639698699999997</v>
      </c>
      <c r="Q36" s="666"/>
      <c r="R36" s="702" t="s">
        <v>5688</v>
      </c>
      <c r="S36" s="249" t="s">
        <v>5693</v>
      </c>
      <c r="T36" s="666" t="s">
        <v>5691</v>
      </c>
      <c r="U36" s="666" t="s">
        <v>188</v>
      </c>
      <c r="V36" s="666" t="s">
        <v>5</v>
      </c>
      <c r="W36" s="666" t="s">
        <v>7932</v>
      </c>
      <c r="X36" s="690">
        <v>45597</v>
      </c>
      <c r="Y36" s="249" t="s">
        <v>5694</v>
      </c>
      <c r="Z36" s="666"/>
      <c r="AA36" s="688" t="s">
        <v>8999</v>
      </c>
      <c r="AB36" s="666"/>
      <c r="AC36" s="666">
        <f t="shared" si="1"/>
        <v>32</v>
      </c>
      <c r="AD36" s="351"/>
      <c r="AE36" s="688"/>
      <c r="AF36" s="351"/>
      <c r="AG36" s="351"/>
    </row>
    <row r="37" spans="1:33" s="658" customFormat="1" ht="212.25" customHeight="1">
      <c r="A37" s="429">
        <v>8036</v>
      </c>
      <c r="B37" s="427" t="s">
        <v>174</v>
      </c>
      <c r="C37" s="427" t="s">
        <v>3991</v>
      </c>
      <c r="D37" s="410" t="s">
        <v>7451</v>
      </c>
      <c r="E37" s="427" t="s">
        <v>176</v>
      </c>
      <c r="F37" s="427" t="s">
        <v>4204</v>
      </c>
      <c r="G37" s="410" t="s">
        <v>7452</v>
      </c>
      <c r="H37" s="410" t="s">
        <v>7453</v>
      </c>
      <c r="I37" s="410" t="s">
        <v>7454</v>
      </c>
      <c r="J37" s="410" t="s">
        <v>1354</v>
      </c>
      <c r="K37" s="427" t="s">
        <v>916</v>
      </c>
      <c r="L37" s="427" t="s">
        <v>5</v>
      </c>
      <c r="M37" s="427">
        <v>45202</v>
      </c>
      <c r="N37" s="427" t="s">
        <v>7455</v>
      </c>
      <c r="O37" s="582">
        <v>39.108017008690503</v>
      </c>
      <c r="P37" s="582">
        <v>-84.519106542329695</v>
      </c>
      <c r="Q37" s="639">
        <v>50</v>
      </c>
      <c r="R37" s="410" t="s">
        <v>7451</v>
      </c>
      <c r="S37" s="410" t="s">
        <v>7456</v>
      </c>
      <c r="T37" s="410" t="s">
        <v>7451</v>
      </c>
      <c r="U37" s="427" t="s">
        <v>916</v>
      </c>
      <c r="V37" s="427" t="s">
        <v>5</v>
      </c>
      <c r="W37" s="410" t="s">
        <v>312</v>
      </c>
      <c r="X37" s="583">
        <v>45491</v>
      </c>
      <c r="Y37" s="410" t="s">
        <v>7456</v>
      </c>
      <c r="Z37" s="410"/>
      <c r="AA37" s="410" t="s">
        <v>7457</v>
      </c>
      <c r="AB37" s="410"/>
      <c r="AC37" s="640">
        <f t="shared" si="1"/>
        <v>28</v>
      </c>
      <c r="AD37" s="410"/>
      <c r="AE37" s="410"/>
      <c r="AF37" s="410">
        <f>IF(LEN(TRIM(AD37))=0,0,LEN(TRIM(AD37))-LEN(SUBSTITUTE(AD37," ",""))+1)</f>
        <v>0</v>
      </c>
      <c r="AG37" s="410"/>
    </row>
    <row r="38" spans="1:33" s="658" customFormat="1" ht="116">
      <c r="A38" s="291">
        <v>8037</v>
      </c>
      <c r="B38" s="427" t="s">
        <v>174</v>
      </c>
      <c r="C38" s="427" t="s">
        <v>3991</v>
      </c>
      <c r="D38" s="410" t="s">
        <v>4240</v>
      </c>
      <c r="E38" s="427" t="s">
        <v>176</v>
      </c>
      <c r="F38" s="410" t="s">
        <v>3992</v>
      </c>
      <c r="G38" s="410" t="s">
        <v>4241</v>
      </c>
      <c r="H38" s="410" t="s">
        <v>4242</v>
      </c>
      <c r="I38" s="410" t="s">
        <v>4243</v>
      </c>
      <c r="J38" s="410" t="s">
        <v>2929</v>
      </c>
      <c r="K38" s="427" t="s">
        <v>1045</v>
      </c>
      <c r="L38" s="427" t="s">
        <v>5</v>
      </c>
      <c r="M38" s="427">
        <v>85034</v>
      </c>
      <c r="N38" s="427" t="s">
        <v>4244</v>
      </c>
      <c r="O38" s="582">
        <v>33.448159928523303</v>
      </c>
      <c r="P38" s="582">
        <v>-112.052661675537</v>
      </c>
      <c r="Q38" s="815">
        <v>9</v>
      </c>
      <c r="R38" s="410" t="s">
        <v>4245</v>
      </c>
      <c r="S38" s="410" t="s">
        <v>4242</v>
      </c>
      <c r="T38" s="410" t="s">
        <v>2929</v>
      </c>
      <c r="U38" s="427" t="s">
        <v>1045</v>
      </c>
      <c r="V38" s="427" t="s">
        <v>5</v>
      </c>
      <c r="W38" s="427" t="s">
        <v>172</v>
      </c>
      <c r="X38" s="583">
        <v>44773</v>
      </c>
      <c r="Y38" s="410" t="s">
        <v>4246</v>
      </c>
      <c r="Z38" s="410"/>
      <c r="AA38" s="410" t="s">
        <v>4247</v>
      </c>
      <c r="AB38" s="463" t="s">
        <v>4248</v>
      </c>
      <c r="AC38" s="640">
        <f t="shared" si="1"/>
        <v>20</v>
      </c>
      <c r="AD38" s="410"/>
      <c r="AE38" s="410"/>
      <c r="AF38" s="410"/>
      <c r="AG38" s="410"/>
    </row>
    <row r="39" spans="1:33" s="658" customFormat="1" ht="58">
      <c r="A39" s="429">
        <v>8038</v>
      </c>
      <c r="B39" s="427" t="s">
        <v>174</v>
      </c>
      <c r="C39" s="427" t="s">
        <v>3991</v>
      </c>
      <c r="D39" s="410" t="s">
        <v>8359</v>
      </c>
      <c r="E39" s="427" t="s">
        <v>164</v>
      </c>
      <c r="F39" s="427" t="s">
        <v>4022</v>
      </c>
      <c r="G39" s="410" t="s">
        <v>4211</v>
      </c>
      <c r="H39" s="956" t="s">
        <v>8360</v>
      </c>
      <c r="I39" s="410" t="s">
        <v>8361</v>
      </c>
      <c r="J39" s="410" t="s">
        <v>8362</v>
      </c>
      <c r="K39" s="427" t="s">
        <v>170</v>
      </c>
      <c r="L39" s="427" t="s">
        <v>5</v>
      </c>
      <c r="M39" s="957">
        <v>90245</v>
      </c>
      <c r="N39" s="427" t="s">
        <v>8363</v>
      </c>
      <c r="O39" s="958">
        <v>33.917293118933799</v>
      </c>
      <c r="P39" s="958">
        <v>-118.403524535679</v>
      </c>
      <c r="Q39" s="959"/>
      <c r="R39" s="410" t="s">
        <v>8359</v>
      </c>
      <c r="S39" s="956" t="s">
        <v>8360</v>
      </c>
      <c r="T39" s="410" t="s">
        <v>8362</v>
      </c>
      <c r="U39" s="427" t="s">
        <v>170</v>
      </c>
      <c r="V39" s="427" t="s">
        <v>5</v>
      </c>
      <c r="W39" s="410" t="s">
        <v>7932</v>
      </c>
      <c r="X39" s="960">
        <v>45601</v>
      </c>
      <c r="Y39" s="956" t="s">
        <v>8364</v>
      </c>
      <c r="Z39" s="410" t="s">
        <v>8365</v>
      </c>
      <c r="AA39" s="410" t="s">
        <v>8366</v>
      </c>
      <c r="AB39" s="956"/>
      <c r="AC39" s="961">
        <f t="shared" si="1"/>
        <v>14</v>
      </c>
      <c r="AD39" s="956"/>
      <c r="AE39" s="956" t="s">
        <v>8367</v>
      </c>
      <c r="AF39" s="956"/>
      <c r="AG39" s="956"/>
    </row>
    <row r="40" spans="1:33" s="658" customFormat="1" ht="188.5">
      <c r="A40" s="291">
        <v>8039</v>
      </c>
      <c r="B40" s="427" t="s">
        <v>174</v>
      </c>
      <c r="C40" s="427" t="s">
        <v>7</v>
      </c>
      <c r="D40" s="410" t="s">
        <v>4884</v>
      </c>
      <c r="E40" s="427" t="s">
        <v>176</v>
      </c>
      <c r="F40" s="427" t="s">
        <v>4022</v>
      </c>
      <c r="G40" s="410" t="s">
        <v>7481</v>
      </c>
      <c r="H40" s="662" t="s">
        <v>4887</v>
      </c>
      <c r="I40" s="410" t="s">
        <v>4888</v>
      </c>
      <c r="J40" s="410" t="s">
        <v>4891</v>
      </c>
      <c r="K40" s="427" t="s">
        <v>170</v>
      </c>
      <c r="L40" s="427" t="s">
        <v>5</v>
      </c>
      <c r="M40" s="580">
        <v>94304</v>
      </c>
      <c r="N40" s="427" t="s">
        <v>4890</v>
      </c>
      <c r="O40" s="643">
        <v>37.397179999999999</v>
      </c>
      <c r="P40" s="643">
        <v>-122.14458999999999</v>
      </c>
      <c r="Q40" s="639" t="s">
        <v>7482</v>
      </c>
      <c r="R40" s="410" t="s">
        <v>4884</v>
      </c>
      <c r="S40" s="662" t="s">
        <v>4887</v>
      </c>
      <c r="T40" s="410" t="s">
        <v>7483</v>
      </c>
      <c r="U40" s="427" t="s">
        <v>170</v>
      </c>
      <c r="V40" s="427" t="s">
        <v>5</v>
      </c>
      <c r="W40" s="410" t="s">
        <v>6355</v>
      </c>
      <c r="X40" s="583">
        <v>45497</v>
      </c>
      <c r="Y40" s="662" t="s">
        <v>4887</v>
      </c>
      <c r="Z40" s="410"/>
      <c r="AA40" s="410" t="s">
        <v>7484</v>
      </c>
      <c r="AB40" s="662" t="s">
        <v>7485</v>
      </c>
      <c r="AC40" s="640">
        <f t="shared" si="1"/>
        <v>17</v>
      </c>
      <c r="AD40" s="410"/>
      <c r="AE40" s="410"/>
      <c r="AF40" s="410">
        <f>IF(LEN(TRIM(AD40))=0,0,LEN(TRIM(AD40))-LEN(SUBSTITUTE(AD40," ",""))+1)</f>
        <v>0</v>
      </c>
      <c r="AG40" s="410" t="s">
        <v>7486</v>
      </c>
    </row>
    <row r="41" spans="1:33" s="658" customFormat="1" ht="87">
      <c r="A41" s="429">
        <v>8040</v>
      </c>
      <c r="B41" s="427" t="s">
        <v>174</v>
      </c>
      <c r="C41" s="427" t="s">
        <v>3991</v>
      </c>
      <c r="D41" s="410" t="s">
        <v>1698</v>
      </c>
      <c r="E41" s="427" t="s">
        <v>164</v>
      </c>
      <c r="F41" s="410" t="s">
        <v>4022</v>
      </c>
      <c r="G41" s="410" t="s">
        <v>4249</v>
      </c>
      <c r="H41" s="463" t="s">
        <v>4250</v>
      </c>
      <c r="I41" s="410" t="s">
        <v>1700</v>
      </c>
      <c r="J41" s="410" t="s">
        <v>1701</v>
      </c>
      <c r="K41" s="591" t="s">
        <v>740</v>
      </c>
      <c r="L41" s="427" t="s">
        <v>5</v>
      </c>
      <c r="M41" s="663" t="s">
        <v>1702</v>
      </c>
      <c r="N41" s="427" t="s">
        <v>4251</v>
      </c>
      <c r="O41" s="582">
        <v>41.904379346057198</v>
      </c>
      <c r="P41" s="582">
        <v>-71.0245526022847</v>
      </c>
      <c r="Q41" s="639">
        <v>120</v>
      </c>
      <c r="R41" s="410" t="s">
        <v>1704</v>
      </c>
      <c r="S41" s="410" t="s">
        <v>4252</v>
      </c>
      <c r="T41" s="410" t="s">
        <v>1705</v>
      </c>
      <c r="U41" s="427" t="s">
        <v>755</v>
      </c>
      <c r="V41" s="427" t="s">
        <v>5</v>
      </c>
      <c r="W41" s="427" t="s">
        <v>172</v>
      </c>
      <c r="X41" s="583">
        <v>44773</v>
      </c>
      <c r="Y41" s="410" t="s">
        <v>4253</v>
      </c>
      <c r="Z41" s="410" t="s">
        <v>4255</v>
      </c>
      <c r="AA41" s="410" t="s">
        <v>4254</v>
      </c>
      <c r="AB41" s="463" t="s">
        <v>4256</v>
      </c>
      <c r="AC41" s="640">
        <f t="shared" si="1"/>
        <v>22</v>
      </c>
      <c r="AD41" s="410"/>
      <c r="AE41" s="410"/>
      <c r="AF41" s="410"/>
      <c r="AG41" s="410"/>
    </row>
    <row r="42" spans="1:33" s="658" customFormat="1" ht="87">
      <c r="A42" s="291">
        <v>8041</v>
      </c>
      <c r="B42" s="427" t="s">
        <v>174</v>
      </c>
      <c r="C42" s="427" t="s">
        <v>3991</v>
      </c>
      <c r="D42" s="410" t="s">
        <v>1698</v>
      </c>
      <c r="E42" s="427" t="s">
        <v>164</v>
      </c>
      <c r="F42" s="410" t="s">
        <v>4096</v>
      </c>
      <c r="G42" s="410" t="s">
        <v>4257</v>
      </c>
      <c r="H42" s="410" t="s">
        <v>4252</v>
      </c>
      <c r="I42" s="410" t="s">
        <v>1700</v>
      </c>
      <c r="J42" s="410" t="s">
        <v>1701</v>
      </c>
      <c r="K42" s="591" t="s">
        <v>740</v>
      </c>
      <c r="L42" s="427" t="s">
        <v>5</v>
      </c>
      <c r="M42" s="663" t="s">
        <v>1702</v>
      </c>
      <c r="N42" s="427" t="s">
        <v>4251</v>
      </c>
      <c r="O42" s="582">
        <v>41.904379346057198</v>
      </c>
      <c r="P42" s="582">
        <v>-71.0245526022847</v>
      </c>
      <c r="Q42" s="639">
        <v>120</v>
      </c>
      <c r="R42" s="410" t="s">
        <v>1704</v>
      </c>
      <c r="S42" s="410" t="s">
        <v>4252</v>
      </c>
      <c r="T42" s="410" t="s">
        <v>1705</v>
      </c>
      <c r="U42" s="427" t="s">
        <v>755</v>
      </c>
      <c r="V42" s="427" t="s">
        <v>5</v>
      </c>
      <c r="W42" s="427" t="s">
        <v>172</v>
      </c>
      <c r="X42" s="583">
        <v>44773</v>
      </c>
      <c r="Y42" s="410" t="s">
        <v>4253</v>
      </c>
      <c r="Z42" s="410" t="s">
        <v>4255</v>
      </c>
      <c r="AA42" s="410" t="s">
        <v>4254</v>
      </c>
      <c r="AB42" s="463" t="s">
        <v>4256</v>
      </c>
      <c r="AC42" s="640">
        <f t="shared" si="1"/>
        <v>22</v>
      </c>
      <c r="AD42" s="410"/>
      <c r="AE42" s="410"/>
      <c r="AF42" s="410"/>
      <c r="AG42" s="410"/>
    </row>
    <row r="43" spans="1:33" s="658" customFormat="1" ht="72.5">
      <c r="A43" s="429">
        <v>8042</v>
      </c>
      <c r="B43" s="427" t="s">
        <v>174</v>
      </c>
      <c r="C43" s="427" t="s">
        <v>7</v>
      </c>
      <c r="D43" s="410" t="s">
        <v>7458</v>
      </c>
      <c r="E43" s="427" t="s">
        <v>176</v>
      </c>
      <c r="F43" s="427" t="s">
        <v>4204</v>
      </c>
      <c r="G43" s="410" t="s">
        <v>7445</v>
      </c>
      <c r="H43" s="410" t="s">
        <v>7459</v>
      </c>
      <c r="I43" s="410" t="s">
        <v>7460</v>
      </c>
      <c r="J43" s="410" t="s">
        <v>2424</v>
      </c>
      <c r="K43" s="427" t="s">
        <v>170</v>
      </c>
      <c r="L43" s="427" t="s">
        <v>5</v>
      </c>
      <c r="M43" s="427">
        <v>92626</v>
      </c>
      <c r="N43" s="427" t="s">
        <v>7461</v>
      </c>
      <c r="O43" s="582">
        <v>33.699091393349804</v>
      </c>
      <c r="P43" s="582">
        <v>-117.928577744663</v>
      </c>
      <c r="Q43" s="639">
        <v>50</v>
      </c>
      <c r="R43" s="410" t="s">
        <v>7458</v>
      </c>
      <c r="S43" s="410" t="s">
        <v>7459</v>
      </c>
      <c r="T43" s="410" t="s">
        <v>2424</v>
      </c>
      <c r="U43" s="427" t="s">
        <v>170</v>
      </c>
      <c r="V43" s="427" t="s">
        <v>5</v>
      </c>
      <c r="W43" s="410" t="s">
        <v>312</v>
      </c>
      <c r="X43" s="583">
        <v>45491</v>
      </c>
      <c r="Y43" s="410" t="s">
        <v>7459</v>
      </c>
      <c r="Z43" s="410"/>
      <c r="AA43" s="410" t="s">
        <v>8137</v>
      </c>
      <c r="AB43" s="410"/>
      <c r="AC43" s="640">
        <f t="shared" si="1"/>
        <v>23</v>
      </c>
      <c r="AD43" s="410"/>
      <c r="AE43" s="410"/>
      <c r="AF43" s="410">
        <f>IF(LEN(TRIM(AD43))=0,0,LEN(TRIM(AD43))-LEN(SUBSTITUTE(AD43," ",""))+1)</f>
        <v>0</v>
      </c>
      <c r="AG43" s="410"/>
    </row>
    <row r="44" spans="1:33" s="658" customFormat="1" ht="101.5">
      <c r="A44" s="291">
        <v>8043</v>
      </c>
      <c r="B44" s="427" t="s">
        <v>174</v>
      </c>
      <c r="C44" s="427" t="s">
        <v>3991</v>
      </c>
      <c r="D44" s="410" t="s">
        <v>4258</v>
      </c>
      <c r="E44" s="427" t="s">
        <v>164</v>
      </c>
      <c r="F44" s="410" t="s">
        <v>3992</v>
      </c>
      <c r="G44" s="410" t="s">
        <v>4222</v>
      </c>
      <c r="H44" s="410" t="s">
        <v>4259</v>
      </c>
      <c r="I44" s="587" t="s">
        <v>4260</v>
      </c>
      <c r="J44" s="587" t="s">
        <v>4261</v>
      </c>
      <c r="K44" s="591" t="s">
        <v>842</v>
      </c>
      <c r="L44" s="427" t="s">
        <v>5</v>
      </c>
      <c r="M44" s="663" t="s">
        <v>4262</v>
      </c>
      <c r="N44" s="591" t="s">
        <v>4263</v>
      </c>
      <c r="O44" s="582">
        <v>34.260296820476498</v>
      </c>
      <c r="P44" s="582">
        <v>-83.867918216228006</v>
      </c>
      <c r="Q44" s="612">
        <v>26</v>
      </c>
      <c r="R44" s="410" t="s">
        <v>4258</v>
      </c>
      <c r="S44" s="410" t="s">
        <v>4259</v>
      </c>
      <c r="T44" s="410" t="s">
        <v>4261</v>
      </c>
      <c r="U44" s="427" t="s">
        <v>842</v>
      </c>
      <c r="V44" s="427" t="s">
        <v>5</v>
      </c>
      <c r="W44" s="427" t="s">
        <v>172</v>
      </c>
      <c r="X44" s="583">
        <v>44773</v>
      </c>
      <c r="Y44" s="410" t="s">
        <v>4264</v>
      </c>
      <c r="Z44" s="410"/>
      <c r="AA44" s="410" t="s">
        <v>4265</v>
      </c>
      <c r="AB44" s="463" t="s">
        <v>4266</v>
      </c>
      <c r="AC44" s="640">
        <f t="shared" si="1"/>
        <v>14</v>
      </c>
      <c r="AD44" s="410"/>
      <c r="AE44" s="410"/>
      <c r="AF44" s="410"/>
      <c r="AG44" s="410"/>
    </row>
    <row r="45" spans="1:33" s="658" customFormat="1" ht="87">
      <c r="A45" s="429">
        <v>8044</v>
      </c>
      <c r="B45" s="427" t="s">
        <v>174</v>
      </c>
      <c r="C45" s="427" t="s">
        <v>3991</v>
      </c>
      <c r="D45" s="410" t="s">
        <v>4267</v>
      </c>
      <c r="E45" s="427" t="s">
        <v>176</v>
      </c>
      <c r="F45" s="410" t="s">
        <v>3992</v>
      </c>
      <c r="G45" s="410" t="s">
        <v>4268</v>
      </c>
      <c r="H45" s="410" t="s">
        <v>4269</v>
      </c>
      <c r="I45" s="410" t="s">
        <v>4270</v>
      </c>
      <c r="J45" s="410" t="s">
        <v>4271</v>
      </c>
      <c r="K45" s="427" t="s">
        <v>916</v>
      </c>
      <c r="L45" s="427" t="s">
        <v>5</v>
      </c>
      <c r="M45" s="660" t="s">
        <v>4272</v>
      </c>
      <c r="N45" s="427" t="s">
        <v>4273</v>
      </c>
      <c r="O45" s="582">
        <v>40.327538026044799</v>
      </c>
      <c r="P45" s="582">
        <v>-83.071978031388198</v>
      </c>
      <c r="Q45" s="639">
        <v>30</v>
      </c>
      <c r="R45" s="410" t="s">
        <v>4274</v>
      </c>
      <c r="S45" s="410" t="s">
        <v>4269</v>
      </c>
      <c r="T45" s="410" t="s">
        <v>4271</v>
      </c>
      <c r="U45" s="427" t="s">
        <v>916</v>
      </c>
      <c r="V45" s="427" t="s">
        <v>5</v>
      </c>
      <c r="W45" s="427" t="s">
        <v>172</v>
      </c>
      <c r="X45" s="583">
        <v>44773</v>
      </c>
      <c r="Y45" s="410" t="s">
        <v>4275</v>
      </c>
      <c r="Z45" s="410" t="s">
        <v>4277</v>
      </c>
      <c r="AA45" s="410" t="s">
        <v>4276</v>
      </c>
      <c r="AB45" s="463" t="s">
        <v>4278</v>
      </c>
      <c r="AC45" s="640">
        <f t="shared" si="1"/>
        <v>26</v>
      </c>
      <c r="AD45" s="410"/>
      <c r="AE45" s="410"/>
      <c r="AF45" s="410"/>
      <c r="AG45" s="410"/>
    </row>
    <row r="46" spans="1:33" s="658" customFormat="1" ht="101.5">
      <c r="A46" s="291">
        <v>8045</v>
      </c>
      <c r="B46" s="427" t="s">
        <v>174</v>
      </c>
      <c r="C46" s="427" t="s">
        <v>3991</v>
      </c>
      <c r="D46" s="410" t="s">
        <v>1719</v>
      </c>
      <c r="E46" s="427" t="s">
        <v>176</v>
      </c>
      <c r="F46" s="410" t="s">
        <v>4279</v>
      </c>
      <c r="G46" s="410" t="s">
        <v>4279</v>
      </c>
      <c r="H46" s="410" t="s">
        <v>4280</v>
      </c>
      <c r="I46" s="410" t="s">
        <v>4281</v>
      </c>
      <c r="J46" s="410" t="s">
        <v>1522</v>
      </c>
      <c r="K46" s="427" t="s">
        <v>1300</v>
      </c>
      <c r="L46" s="427" t="s">
        <v>5</v>
      </c>
      <c r="M46" s="660" t="s">
        <v>4282</v>
      </c>
      <c r="N46" s="427" t="s">
        <v>4283</v>
      </c>
      <c r="O46" s="588">
        <v>40.370151411905603</v>
      </c>
      <c r="P46" s="582">
        <v>-75.965686634206605</v>
      </c>
      <c r="Q46" s="639"/>
      <c r="R46" s="410" t="s">
        <v>1719</v>
      </c>
      <c r="S46" s="410" t="s">
        <v>4280</v>
      </c>
      <c r="T46" s="410" t="s">
        <v>1522</v>
      </c>
      <c r="U46" s="427" t="s">
        <v>1300</v>
      </c>
      <c r="V46" s="427" t="s">
        <v>5</v>
      </c>
      <c r="W46" s="427" t="s">
        <v>172</v>
      </c>
      <c r="X46" s="583">
        <v>44773</v>
      </c>
      <c r="Y46" s="410" t="s">
        <v>1725</v>
      </c>
      <c r="Z46" s="410"/>
      <c r="AA46" s="410" t="s">
        <v>4284</v>
      </c>
      <c r="AB46" s="463" t="s">
        <v>4285</v>
      </c>
      <c r="AC46" s="640">
        <f t="shared" si="1"/>
        <v>19</v>
      </c>
      <c r="AD46" s="410"/>
      <c r="AE46" s="410"/>
      <c r="AF46" s="410"/>
      <c r="AG46" s="410"/>
    </row>
    <row r="47" spans="1:33" s="658" customFormat="1" ht="72.5">
      <c r="A47" s="429">
        <v>8046</v>
      </c>
      <c r="B47" s="427" t="s">
        <v>174</v>
      </c>
      <c r="C47" s="427" t="s">
        <v>3991</v>
      </c>
      <c r="D47" s="410" t="s">
        <v>4286</v>
      </c>
      <c r="E47" s="427" t="s">
        <v>164</v>
      </c>
      <c r="F47" s="410" t="s">
        <v>4287</v>
      </c>
      <c r="G47" s="410" t="s">
        <v>4288</v>
      </c>
      <c r="H47" s="463" t="s">
        <v>4289</v>
      </c>
      <c r="I47" s="410" t="s">
        <v>4290</v>
      </c>
      <c r="J47" s="410" t="s">
        <v>4291</v>
      </c>
      <c r="K47" s="427" t="s">
        <v>740</v>
      </c>
      <c r="L47" s="427" t="s">
        <v>5</v>
      </c>
      <c r="M47" s="660" t="s">
        <v>4292</v>
      </c>
      <c r="N47" s="427" t="s">
        <v>4293</v>
      </c>
      <c r="O47" s="582">
        <v>41.719619999999999</v>
      </c>
      <c r="P47" s="582">
        <v>-70.965350802578897</v>
      </c>
      <c r="Q47" s="580">
        <v>120</v>
      </c>
      <c r="R47" s="410" t="s">
        <v>4286</v>
      </c>
      <c r="S47" s="410" t="s">
        <v>4289</v>
      </c>
      <c r="T47" s="410" t="s">
        <v>4291</v>
      </c>
      <c r="U47" s="427" t="s">
        <v>740</v>
      </c>
      <c r="V47" s="427" t="s">
        <v>5</v>
      </c>
      <c r="W47" s="427" t="s">
        <v>172</v>
      </c>
      <c r="X47" s="583">
        <v>44773</v>
      </c>
      <c r="Y47" s="410" t="s">
        <v>4294</v>
      </c>
      <c r="Z47" s="410"/>
      <c r="AA47" s="410" t="s">
        <v>4295</v>
      </c>
      <c r="AB47" s="463" t="s">
        <v>4296</v>
      </c>
      <c r="AC47" s="640">
        <f t="shared" si="1"/>
        <v>22</v>
      </c>
      <c r="AD47" s="410"/>
      <c r="AE47" s="410"/>
      <c r="AF47" s="410"/>
      <c r="AG47" s="410"/>
    </row>
    <row r="48" spans="1:33" s="658" customFormat="1" ht="116">
      <c r="A48" s="291">
        <v>8047</v>
      </c>
      <c r="B48" s="427" t="s">
        <v>174</v>
      </c>
      <c r="C48" s="427" t="s">
        <v>3991</v>
      </c>
      <c r="D48" s="410" t="s">
        <v>4297</v>
      </c>
      <c r="E48" s="427" t="s">
        <v>176</v>
      </c>
      <c r="F48" s="410" t="s">
        <v>4022</v>
      </c>
      <c r="G48" s="410" t="s">
        <v>4298</v>
      </c>
      <c r="H48" s="463" t="s">
        <v>4299</v>
      </c>
      <c r="I48" s="410" t="s">
        <v>4300</v>
      </c>
      <c r="J48" s="410" t="s">
        <v>2578</v>
      </c>
      <c r="K48" s="427" t="s">
        <v>170</v>
      </c>
      <c r="L48" s="427" t="s">
        <v>5</v>
      </c>
      <c r="M48" s="427">
        <v>94025</v>
      </c>
      <c r="N48" s="427" t="s">
        <v>4301</v>
      </c>
      <c r="O48" s="582">
        <v>37.481239000000002</v>
      </c>
      <c r="P48" s="582">
        <v>-122.173807</v>
      </c>
      <c r="Q48" s="639">
        <v>1200</v>
      </c>
      <c r="R48" s="410" t="s">
        <v>4302</v>
      </c>
      <c r="S48" s="410" t="s">
        <v>4299</v>
      </c>
      <c r="T48" s="410" t="s">
        <v>2578</v>
      </c>
      <c r="U48" s="427" t="s">
        <v>170</v>
      </c>
      <c r="V48" s="427" t="s">
        <v>5</v>
      </c>
      <c r="W48" s="410" t="s">
        <v>172</v>
      </c>
      <c r="X48" s="583">
        <v>44773</v>
      </c>
      <c r="Y48" s="410" t="s">
        <v>4303</v>
      </c>
      <c r="Z48" s="410" t="s">
        <v>4305</v>
      </c>
      <c r="AA48" s="410" t="s">
        <v>4304</v>
      </c>
      <c r="AB48" s="463" t="s">
        <v>4306</v>
      </c>
      <c r="AC48" s="640">
        <f t="shared" si="1"/>
        <v>22</v>
      </c>
      <c r="AD48" s="410"/>
      <c r="AE48" s="410"/>
      <c r="AF48" s="410"/>
      <c r="AG48" s="410"/>
    </row>
    <row r="49" spans="1:33" s="658" customFormat="1" ht="58">
      <c r="A49" s="429">
        <v>8048</v>
      </c>
      <c r="B49" s="427" t="s">
        <v>174</v>
      </c>
      <c r="C49" s="427" t="s">
        <v>3991</v>
      </c>
      <c r="D49" s="410" t="s">
        <v>1765</v>
      </c>
      <c r="E49" s="427" t="s">
        <v>176</v>
      </c>
      <c r="F49" s="410" t="s">
        <v>4287</v>
      </c>
      <c r="G49" s="410" t="s">
        <v>4307</v>
      </c>
      <c r="H49" s="410" t="s">
        <v>1767</v>
      </c>
      <c r="I49" s="410" t="s">
        <v>4308</v>
      </c>
      <c r="J49" s="410" t="s">
        <v>1769</v>
      </c>
      <c r="K49" s="427" t="s">
        <v>723</v>
      </c>
      <c r="L49" s="427" t="s">
        <v>5</v>
      </c>
      <c r="M49" s="427">
        <v>80241</v>
      </c>
      <c r="N49" s="427" t="s">
        <v>1770</v>
      </c>
      <c r="O49" s="582">
        <v>39.920523417751703</v>
      </c>
      <c r="P49" s="582">
        <v>-104.983330033033</v>
      </c>
      <c r="Q49" s="639">
        <v>54</v>
      </c>
      <c r="R49" s="410" t="s">
        <v>1765</v>
      </c>
      <c r="S49" s="410" t="s">
        <v>1767</v>
      </c>
      <c r="T49" s="410" t="s">
        <v>1769</v>
      </c>
      <c r="U49" s="427" t="s">
        <v>723</v>
      </c>
      <c r="V49" s="427" t="s">
        <v>5</v>
      </c>
      <c r="W49" s="427" t="s">
        <v>172</v>
      </c>
      <c r="X49" s="583">
        <v>44773</v>
      </c>
      <c r="Y49" s="410" t="s">
        <v>4309</v>
      </c>
      <c r="Z49" s="509"/>
      <c r="AA49" s="410" t="s">
        <v>4310</v>
      </c>
      <c r="AB49" s="463" t="s">
        <v>1767</v>
      </c>
      <c r="AC49" s="640">
        <f t="shared" si="1"/>
        <v>20</v>
      </c>
      <c r="AD49" s="410"/>
      <c r="AE49" s="410"/>
      <c r="AF49" s="410"/>
      <c r="AG49" s="410"/>
    </row>
    <row r="50" spans="1:33" s="658" customFormat="1" ht="58">
      <c r="A50" s="291">
        <v>8049</v>
      </c>
      <c r="B50" s="791" t="s">
        <v>174</v>
      </c>
      <c r="C50" s="791" t="s">
        <v>7</v>
      </c>
      <c r="D50" s="792" t="s">
        <v>7601</v>
      </c>
      <c r="E50" s="791" t="s">
        <v>164</v>
      </c>
      <c r="F50" s="793" t="s">
        <v>5837</v>
      </c>
      <c r="G50" s="793" t="s">
        <v>5642</v>
      </c>
      <c r="H50" s="794" t="s">
        <v>7602</v>
      </c>
      <c r="I50" s="792" t="s">
        <v>7603</v>
      </c>
      <c r="J50" s="795" t="s">
        <v>5215</v>
      </c>
      <c r="K50" s="795" t="s">
        <v>7604</v>
      </c>
      <c r="L50" s="795" t="s">
        <v>5</v>
      </c>
      <c r="M50" s="796">
        <v>46060</v>
      </c>
      <c r="N50" s="795"/>
      <c r="O50" s="795">
        <v>40.024702336976901</v>
      </c>
      <c r="P50" s="795">
        <v>-85.982582357670196</v>
      </c>
      <c r="Q50" s="795"/>
      <c r="R50" s="792" t="s">
        <v>7601</v>
      </c>
      <c r="S50" s="794" t="s">
        <v>7602</v>
      </c>
      <c r="T50" s="795" t="s">
        <v>5215</v>
      </c>
      <c r="U50" s="791" t="s">
        <v>7604</v>
      </c>
      <c r="V50" s="795" t="s">
        <v>5</v>
      </c>
      <c r="W50" s="795" t="s">
        <v>6334</v>
      </c>
      <c r="X50" s="797" t="s">
        <v>7605</v>
      </c>
      <c r="Y50" s="794" t="s">
        <v>7602</v>
      </c>
      <c r="Z50" s="795"/>
      <c r="AA50" s="798" t="s">
        <v>7606</v>
      </c>
      <c r="AB50" s="795"/>
      <c r="AC50" s="791">
        <f t="shared" si="1"/>
        <v>28</v>
      </c>
      <c r="AD50" s="795" t="s">
        <v>7607</v>
      </c>
      <c r="AE50" s="798" t="s">
        <v>7608</v>
      </c>
      <c r="AF50" s="795" t="s">
        <v>7609</v>
      </c>
      <c r="AG50" s="795"/>
    </row>
    <row r="51" spans="1:33" s="658" customFormat="1" ht="101.5">
      <c r="A51" s="429">
        <v>8050</v>
      </c>
      <c r="B51" s="427" t="s">
        <v>174</v>
      </c>
      <c r="C51" s="427" t="s">
        <v>7</v>
      </c>
      <c r="D51" s="410" t="s">
        <v>7497</v>
      </c>
      <c r="E51" s="427" t="s">
        <v>164</v>
      </c>
      <c r="F51" s="427" t="s">
        <v>4204</v>
      </c>
      <c r="G51" s="410" t="s">
        <v>7498</v>
      </c>
      <c r="H51" s="662" t="s">
        <v>7499</v>
      </c>
      <c r="I51" s="410" t="s">
        <v>7500</v>
      </c>
      <c r="J51" s="410" t="s">
        <v>3010</v>
      </c>
      <c r="K51" s="427" t="s">
        <v>170</v>
      </c>
      <c r="L51" s="427" t="s">
        <v>5</v>
      </c>
      <c r="M51" s="580">
        <v>91745</v>
      </c>
      <c r="N51" s="427" t="s">
        <v>7501</v>
      </c>
      <c r="O51" s="643">
        <v>34.020449999999997</v>
      </c>
      <c r="P51" s="643">
        <v>-117.97798</v>
      </c>
      <c r="Q51" s="639" t="s">
        <v>6352</v>
      </c>
      <c r="R51" s="410" t="s">
        <v>7497</v>
      </c>
      <c r="S51" s="662" t="s">
        <v>7499</v>
      </c>
      <c r="T51" s="410" t="s">
        <v>3010</v>
      </c>
      <c r="U51" s="427" t="s">
        <v>170</v>
      </c>
      <c r="V51" s="427" t="s">
        <v>5</v>
      </c>
      <c r="W51" s="410" t="s">
        <v>6355</v>
      </c>
      <c r="X51" s="583">
        <v>45497</v>
      </c>
      <c r="Y51" s="662" t="s">
        <v>7499</v>
      </c>
      <c r="Z51" s="410"/>
      <c r="AA51" s="410" t="s">
        <v>8138</v>
      </c>
      <c r="AB51" s="662" t="s">
        <v>7502</v>
      </c>
      <c r="AC51" s="640">
        <f t="shared" si="1"/>
        <v>29</v>
      </c>
      <c r="AD51" s="410"/>
      <c r="AE51" s="410"/>
      <c r="AF51" s="410">
        <f>IF(LEN(TRIM(AD51))=0,0,LEN(TRIM(AD51))-LEN(SUBSTITUTE(AD51," ",""))+1)</f>
        <v>0</v>
      </c>
      <c r="AG51" s="410" t="s">
        <v>7503</v>
      </c>
    </row>
    <row r="52" spans="1:33" s="658" customFormat="1" ht="58">
      <c r="A52" s="291">
        <v>8051</v>
      </c>
      <c r="B52" s="427" t="s">
        <v>174</v>
      </c>
      <c r="C52" s="427" t="s">
        <v>3991</v>
      </c>
      <c r="D52" s="410" t="s">
        <v>2710</v>
      </c>
      <c r="E52" s="427" t="s">
        <v>164</v>
      </c>
      <c r="F52" s="410" t="s">
        <v>4096</v>
      </c>
      <c r="G52" s="410" t="s">
        <v>4311</v>
      </c>
      <c r="H52" s="410" t="s">
        <v>4312</v>
      </c>
      <c r="I52" s="410" t="s">
        <v>2712</v>
      </c>
      <c r="J52" s="410" t="s">
        <v>2713</v>
      </c>
      <c r="K52" s="427" t="s">
        <v>842</v>
      </c>
      <c r="L52" s="427" t="s">
        <v>5</v>
      </c>
      <c r="M52" s="427">
        <v>30076</v>
      </c>
      <c r="N52" s="427" t="s">
        <v>2714</v>
      </c>
      <c r="O52" s="582">
        <v>34.0625855775804</v>
      </c>
      <c r="P52" s="582">
        <v>-84.315704417356997</v>
      </c>
      <c r="Q52" s="580">
        <v>33</v>
      </c>
      <c r="R52" s="410" t="s">
        <v>2715</v>
      </c>
      <c r="S52" s="410" t="s">
        <v>4313</v>
      </c>
      <c r="T52" s="410" t="s">
        <v>2716</v>
      </c>
      <c r="U52" s="427" t="s">
        <v>2716</v>
      </c>
      <c r="V52" s="427" t="s">
        <v>926</v>
      </c>
      <c r="W52" s="427" t="s">
        <v>172</v>
      </c>
      <c r="X52" s="583">
        <v>44773</v>
      </c>
      <c r="Y52" s="410" t="s">
        <v>4314</v>
      </c>
      <c r="Z52" s="410"/>
      <c r="AA52" s="410" t="s">
        <v>4315</v>
      </c>
      <c r="AB52" s="463" t="s">
        <v>4312</v>
      </c>
      <c r="AC52" s="640">
        <f t="shared" si="1"/>
        <v>19</v>
      </c>
      <c r="AD52" s="410"/>
      <c r="AE52" s="410"/>
      <c r="AF52" s="410"/>
      <c r="AG52" s="410"/>
    </row>
    <row r="53" spans="1:33" s="658" customFormat="1" ht="126.75" customHeight="1">
      <c r="A53" s="429">
        <v>8052</v>
      </c>
      <c r="B53" s="427" t="s">
        <v>174</v>
      </c>
      <c r="C53" s="427" t="s">
        <v>3991</v>
      </c>
      <c r="D53" s="410" t="s">
        <v>4316</v>
      </c>
      <c r="E53" s="427" t="s">
        <v>164</v>
      </c>
      <c r="F53" s="410" t="s">
        <v>4022</v>
      </c>
      <c r="G53" s="410" t="s">
        <v>4317</v>
      </c>
      <c r="H53" s="410" t="s">
        <v>4318</v>
      </c>
      <c r="I53" s="410" t="s">
        <v>4319</v>
      </c>
      <c r="J53" s="410" t="s">
        <v>4320</v>
      </c>
      <c r="K53" s="427" t="s">
        <v>723</v>
      </c>
      <c r="L53" s="427" t="s">
        <v>5</v>
      </c>
      <c r="M53" s="427">
        <v>80302</v>
      </c>
      <c r="N53" s="427" t="s">
        <v>4321</v>
      </c>
      <c r="O53" s="582">
        <v>40.017734812331199</v>
      </c>
      <c r="P53" s="582">
        <v>-105.277602404533</v>
      </c>
      <c r="Q53" s="639">
        <v>164</v>
      </c>
      <c r="R53" s="410" t="s">
        <v>4316</v>
      </c>
      <c r="S53" s="410" t="s">
        <v>4318</v>
      </c>
      <c r="T53" s="410" t="s">
        <v>4322</v>
      </c>
      <c r="U53" s="427" t="s">
        <v>723</v>
      </c>
      <c r="V53" s="427" t="s">
        <v>5</v>
      </c>
      <c r="W53" s="427" t="s">
        <v>172</v>
      </c>
      <c r="X53" s="583">
        <v>44773</v>
      </c>
      <c r="Y53" s="410" t="s">
        <v>4323</v>
      </c>
      <c r="Z53" s="410"/>
      <c r="AA53" s="410" t="s">
        <v>4324</v>
      </c>
      <c r="AB53" s="463" t="s">
        <v>4325</v>
      </c>
      <c r="AC53" s="640">
        <f t="shared" si="1"/>
        <v>24</v>
      </c>
      <c r="AD53" s="410"/>
      <c r="AE53" s="410"/>
      <c r="AF53" s="410"/>
      <c r="AG53" s="410"/>
    </row>
    <row r="54" spans="1:33" s="658" customFormat="1" ht="116">
      <c r="A54" s="291">
        <v>8053</v>
      </c>
      <c r="B54" s="427" t="s">
        <v>174</v>
      </c>
      <c r="C54" s="427" t="s">
        <v>3991</v>
      </c>
      <c r="D54" s="410" t="s">
        <v>7424</v>
      </c>
      <c r="E54" s="427" t="s">
        <v>164</v>
      </c>
      <c r="F54" s="427" t="s">
        <v>4326</v>
      </c>
      <c r="G54" s="410" t="s">
        <v>4327</v>
      </c>
      <c r="H54" s="463" t="s">
        <v>7425</v>
      </c>
      <c r="I54" s="410" t="s">
        <v>4328</v>
      </c>
      <c r="J54" s="410" t="s">
        <v>4329</v>
      </c>
      <c r="K54" s="427" t="s">
        <v>170</v>
      </c>
      <c r="L54" s="427" t="s">
        <v>5</v>
      </c>
      <c r="M54" s="427">
        <v>90630</v>
      </c>
      <c r="N54" s="427" t="s">
        <v>4330</v>
      </c>
      <c r="O54" s="582">
        <v>33.8010482965866</v>
      </c>
      <c r="P54" s="582">
        <v>-118.027727288786</v>
      </c>
      <c r="Q54" s="639">
        <v>6</v>
      </c>
      <c r="R54" s="410" t="s">
        <v>4331</v>
      </c>
      <c r="S54" s="463" t="s">
        <v>7425</v>
      </c>
      <c r="T54" s="410" t="s">
        <v>1179</v>
      </c>
      <c r="U54" s="427"/>
      <c r="V54" s="427" t="s">
        <v>4332</v>
      </c>
      <c r="W54" s="410" t="s">
        <v>7426</v>
      </c>
      <c r="X54" s="583" t="s">
        <v>7427</v>
      </c>
      <c r="Y54" s="410" t="s">
        <v>4333</v>
      </c>
      <c r="Z54" s="410"/>
      <c r="AA54" s="410" t="s">
        <v>8139</v>
      </c>
      <c r="AB54" s="463" t="s">
        <v>7428</v>
      </c>
      <c r="AC54" s="640">
        <f t="shared" si="1"/>
        <v>23</v>
      </c>
      <c r="AD54" s="410"/>
      <c r="AE54" s="664" t="s">
        <v>4334</v>
      </c>
      <c r="AF54" s="410">
        <f>IF(LEN(TRIM(AD54))=0,0,LEN(TRIM(AD54))-LEN(SUBSTITUTE(AD54," ",""))+1)</f>
        <v>0</v>
      </c>
      <c r="AG54" s="410"/>
    </row>
    <row r="55" spans="1:33" s="658" customFormat="1" ht="72.5">
      <c r="A55" s="429">
        <v>8054</v>
      </c>
      <c r="B55" s="666" t="s">
        <v>174</v>
      </c>
      <c r="C55" s="666" t="s">
        <v>7</v>
      </c>
      <c r="D55" s="666" t="s">
        <v>5732</v>
      </c>
      <c r="E55" s="666" t="s">
        <v>164</v>
      </c>
      <c r="F55" s="666" t="s">
        <v>5733</v>
      </c>
      <c r="G55" s="666" t="s">
        <v>5734</v>
      </c>
      <c r="H55" s="666" t="s">
        <v>5735</v>
      </c>
      <c r="I55" s="666" t="s">
        <v>5736</v>
      </c>
      <c r="J55" s="666" t="s">
        <v>5737</v>
      </c>
      <c r="K55" s="666" t="s">
        <v>740</v>
      </c>
      <c r="L55" s="666" t="s">
        <v>5</v>
      </c>
      <c r="M55" s="689">
        <v>2143</v>
      </c>
      <c r="N55" s="666" t="s">
        <v>5738</v>
      </c>
      <c r="O55" s="666">
        <v>42.381884776188699</v>
      </c>
      <c r="P55" s="666">
        <v>-71.102815286505404</v>
      </c>
      <c r="Q55" s="666"/>
      <c r="R55" s="666" t="s">
        <v>5739</v>
      </c>
      <c r="S55" s="666" t="s">
        <v>5735</v>
      </c>
      <c r="T55" s="666" t="s">
        <v>981</v>
      </c>
      <c r="U55" s="666" t="s">
        <v>740</v>
      </c>
      <c r="V55" s="666" t="s">
        <v>5</v>
      </c>
      <c r="W55" s="666" t="s">
        <v>312</v>
      </c>
      <c r="X55" s="690">
        <v>45440</v>
      </c>
      <c r="Y55" s="666" t="s">
        <v>313</v>
      </c>
      <c r="Z55" s="666" t="s">
        <v>5219</v>
      </c>
      <c r="AA55" s="688" t="s">
        <v>8160</v>
      </c>
      <c r="AB55" s="666" t="s">
        <v>313</v>
      </c>
      <c r="AC55" s="666">
        <f t="shared" si="1"/>
        <v>28</v>
      </c>
      <c r="AD55" s="666" t="s">
        <v>5740</v>
      </c>
      <c r="AE55" s="666" t="s">
        <v>5742</v>
      </c>
      <c r="AF55" s="666" t="s">
        <v>5741</v>
      </c>
      <c r="AG55" s="666"/>
    </row>
    <row r="56" spans="1:33" s="658" customFormat="1" ht="72.5">
      <c r="A56" s="291">
        <v>8055</v>
      </c>
      <c r="B56" s="427" t="s">
        <v>174</v>
      </c>
      <c r="C56" s="427" t="s">
        <v>3991</v>
      </c>
      <c r="D56" s="410" t="s">
        <v>4335</v>
      </c>
      <c r="E56" s="427" t="s">
        <v>164</v>
      </c>
      <c r="F56" s="410" t="s">
        <v>4287</v>
      </c>
      <c r="G56" s="410" t="s">
        <v>4336</v>
      </c>
      <c r="H56" s="410" t="s">
        <v>4337</v>
      </c>
      <c r="I56" s="410" t="s">
        <v>4338</v>
      </c>
      <c r="J56" s="410" t="s">
        <v>4339</v>
      </c>
      <c r="K56" s="427" t="s">
        <v>1418</v>
      </c>
      <c r="L56" s="427" t="s">
        <v>5</v>
      </c>
      <c r="M56" s="427">
        <v>33702</v>
      </c>
      <c r="N56" s="427" t="s">
        <v>4340</v>
      </c>
      <c r="O56" s="582">
        <v>27.859184243618301</v>
      </c>
      <c r="P56" s="582">
        <v>-82.645987345224299</v>
      </c>
      <c r="Q56" s="639">
        <v>400</v>
      </c>
      <c r="R56" s="410" t="s">
        <v>4341</v>
      </c>
      <c r="S56" s="410" t="s">
        <v>4337</v>
      </c>
      <c r="T56" s="410" t="s">
        <v>4339</v>
      </c>
      <c r="U56" s="427" t="s">
        <v>1418</v>
      </c>
      <c r="V56" s="427" t="s">
        <v>5</v>
      </c>
      <c r="W56" s="427" t="s">
        <v>172</v>
      </c>
      <c r="X56" s="583">
        <v>44443</v>
      </c>
      <c r="Y56" s="410" t="s">
        <v>4342</v>
      </c>
      <c r="Z56" s="410" t="s">
        <v>4344</v>
      </c>
      <c r="AA56" s="410" t="s">
        <v>4343</v>
      </c>
      <c r="AB56" s="463" t="s">
        <v>4345</v>
      </c>
      <c r="AC56" s="640">
        <f t="shared" si="1"/>
        <v>26</v>
      </c>
      <c r="AD56" s="410"/>
      <c r="AE56" s="410"/>
      <c r="AF56" s="410"/>
      <c r="AG56" s="410"/>
    </row>
    <row r="57" spans="1:33" s="658" customFormat="1" ht="101.5">
      <c r="A57" s="429">
        <v>8056</v>
      </c>
      <c r="B57" s="427" t="s">
        <v>174</v>
      </c>
      <c r="C57" s="427" t="s">
        <v>3991</v>
      </c>
      <c r="D57" s="410" t="s">
        <v>4346</v>
      </c>
      <c r="E57" s="427" t="s">
        <v>164</v>
      </c>
      <c r="F57" s="410" t="s">
        <v>4279</v>
      </c>
      <c r="G57" s="410" t="s">
        <v>4279</v>
      </c>
      <c r="H57" s="463" t="s">
        <v>4347</v>
      </c>
      <c r="I57" s="410"/>
      <c r="J57" s="410" t="s">
        <v>1538</v>
      </c>
      <c r="K57" s="427" t="s">
        <v>786</v>
      </c>
      <c r="L57" s="427" t="s">
        <v>5</v>
      </c>
      <c r="M57" s="427"/>
      <c r="N57" s="427"/>
      <c r="O57" s="582">
        <v>34.195189640575897</v>
      </c>
      <c r="P57" s="582">
        <v>-79.766795077018102</v>
      </c>
      <c r="Q57" s="639">
        <v>200</v>
      </c>
      <c r="R57" s="410" t="s">
        <v>4346</v>
      </c>
      <c r="S57" s="410" t="s">
        <v>4347</v>
      </c>
      <c r="T57" s="410" t="s">
        <v>4348</v>
      </c>
      <c r="U57" s="427" t="s">
        <v>4349</v>
      </c>
      <c r="V57" s="427" t="s">
        <v>205</v>
      </c>
      <c r="W57" s="427" t="s">
        <v>172</v>
      </c>
      <c r="X57" s="583">
        <v>44773</v>
      </c>
      <c r="Y57" s="410" t="s">
        <v>4350</v>
      </c>
      <c r="Z57" s="410" t="s">
        <v>4352</v>
      </c>
      <c r="AA57" s="410" t="s">
        <v>4351</v>
      </c>
      <c r="AB57" s="463" t="s">
        <v>4353</v>
      </c>
      <c r="AC57" s="640">
        <f t="shared" si="1"/>
        <v>22</v>
      </c>
      <c r="AD57" s="410"/>
      <c r="AE57" s="410"/>
      <c r="AF57" s="410"/>
      <c r="AG57" s="410"/>
    </row>
    <row r="58" spans="1:33" s="658" customFormat="1" ht="43.5">
      <c r="A58" s="291">
        <v>8057</v>
      </c>
      <c r="B58" s="427" t="s">
        <v>174</v>
      </c>
      <c r="C58" s="427" t="s">
        <v>3991</v>
      </c>
      <c r="D58" s="410" t="s">
        <v>4354</v>
      </c>
      <c r="E58" s="427" t="s">
        <v>164</v>
      </c>
      <c r="F58" s="410" t="s">
        <v>4287</v>
      </c>
      <c r="G58" s="410" t="s">
        <v>4355</v>
      </c>
      <c r="H58" s="587" t="s">
        <v>4356</v>
      </c>
      <c r="I58" s="410" t="s">
        <v>4357</v>
      </c>
      <c r="J58" s="410" t="s">
        <v>4358</v>
      </c>
      <c r="K58" s="591" t="s">
        <v>772</v>
      </c>
      <c r="L58" s="427" t="s">
        <v>5</v>
      </c>
      <c r="M58" s="591">
        <v>70776</v>
      </c>
      <c r="N58" s="618" t="s">
        <v>4359</v>
      </c>
      <c r="O58" s="582">
        <v>30.235425884534699</v>
      </c>
      <c r="P58" s="582">
        <v>-91.098824546776896</v>
      </c>
      <c r="Q58" s="639">
        <v>227</v>
      </c>
      <c r="R58" s="587" t="s">
        <v>4354</v>
      </c>
      <c r="S58" s="587" t="s">
        <v>4356</v>
      </c>
      <c r="T58" s="587" t="s">
        <v>4360</v>
      </c>
      <c r="U58" s="591" t="s">
        <v>740</v>
      </c>
      <c r="V58" s="591" t="s">
        <v>5</v>
      </c>
      <c r="W58" s="427" t="s">
        <v>172</v>
      </c>
      <c r="X58" s="583">
        <v>44773</v>
      </c>
      <c r="Y58" s="410" t="s">
        <v>4361</v>
      </c>
      <c r="Z58" s="410"/>
      <c r="AA58" s="410" t="s">
        <v>4362</v>
      </c>
      <c r="AB58" s="463" t="s">
        <v>4356</v>
      </c>
      <c r="AC58" s="640">
        <f t="shared" si="1"/>
        <v>23</v>
      </c>
      <c r="AD58" s="410"/>
      <c r="AE58" s="410"/>
      <c r="AF58" s="410"/>
      <c r="AG58" s="410"/>
    </row>
    <row r="59" spans="1:33" s="658" customFormat="1" ht="58">
      <c r="A59" s="429">
        <v>8058</v>
      </c>
      <c r="B59" s="427" t="s">
        <v>174</v>
      </c>
      <c r="C59" s="427" t="s">
        <v>3991</v>
      </c>
      <c r="D59" s="410" t="s">
        <v>4363</v>
      </c>
      <c r="E59" s="427" t="s">
        <v>164</v>
      </c>
      <c r="F59" s="410" t="s">
        <v>4096</v>
      </c>
      <c r="G59" s="410" t="s">
        <v>4364</v>
      </c>
      <c r="H59" s="410" t="s">
        <v>4365</v>
      </c>
      <c r="I59" s="410" t="s">
        <v>4366</v>
      </c>
      <c r="J59" s="410" t="s">
        <v>2851</v>
      </c>
      <c r="K59" s="427" t="s">
        <v>755</v>
      </c>
      <c r="L59" s="427" t="s">
        <v>5</v>
      </c>
      <c r="M59" s="427">
        <v>78665</v>
      </c>
      <c r="N59" s="427" t="s">
        <v>2852</v>
      </c>
      <c r="O59" s="582">
        <v>30.553244000954301</v>
      </c>
      <c r="P59" s="582">
        <v>-97.683485175848006</v>
      </c>
      <c r="Q59" s="639">
        <v>375</v>
      </c>
      <c r="R59" s="410" t="s">
        <v>4363</v>
      </c>
      <c r="S59" s="410" t="s">
        <v>4365</v>
      </c>
      <c r="T59" s="410" t="s">
        <v>4367</v>
      </c>
      <c r="U59" s="427" t="s">
        <v>4368</v>
      </c>
      <c r="V59" s="427" t="s">
        <v>4369</v>
      </c>
      <c r="W59" s="427" t="s">
        <v>172</v>
      </c>
      <c r="X59" s="583">
        <v>44773</v>
      </c>
      <c r="Y59" s="410" t="s">
        <v>4370</v>
      </c>
      <c r="Z59" s="410" t="s">
        <v>4372</v>
      </c>
      <c r="AA59" s="410" t="s">
        <v>4371</v>
      </c>
      <c r="AB59" s="463" t="s">
        <v>4365</v>
      </c>
      <c r="AC59" s="640">
        <f t="shared" si="1"/>
        <v>28</v>
      </c>
      <c r="AD59" s="410"/>
      <c r="AE59" s="410"/>
      <c r="AF59" s="410"/>
      <c r="AG59" s="410"/>
    </row>
    <row r="60" spans="1:33" s="658" customFormat="1" ht="43.5">
      <c r="A60" s="291">
        <v>8059</v>
      </c>
      <c r="B60" s="427" t="s">
        <v>174</v>
      </c>
      <c r="C60" s="427" t="s">
        <v>3991</v>
      </c>
      <c r="D60" s="410" t="s">
        <v>4373</v>
      </c>
      <c r="E60" s="427" t="s">
        <v>164</v>
      </c>
      <c r="F60" s="410" t="s">
        <v>4022</v>
      </c>
      <c r="G60" s="410" t="s">
        <v>4374</v>
      </c>
      <c r="H60" s="410" t="s">
        <v>4375</v>
      </c>
      <c r="I60" s="410" t="s">
        <v>4376</v>
      </c>
      <c r="J60" s="410" t="s">
        <v>981</v>
      </c>
      <c r="K60" s="427" t="s">
        <v>740</v>
      </c>
      <c r="L60" s="427" t="s">
        <v>5</v>
      </c>
      <c r="M60" s="660" t="s">
        <v>4377</v>
      </c>
      <c r="N60" s="427" t="s">
        <v>4378</v>
      </c>
      <c r="O60" s="582">
        <v>42.355629319654099</v>
      </c>
      <c r="P60" s="582">
        <v>-71.057591044918496</v>
      </c>
      <c r="Q60" s="639">
        <v>133</v>
      </c>
      <c r="R60" s="410" t="s">
        <v>4373</v>
      </c>
      <c r="S60" s="410" t="s">
        <v>4375</v>
      </c>
      <c r="T60" s="410" t="s">
        <v>981</v>
      </c>
      <c r="U60" s="427" t="s">
        <v>740</v>
      </c>
      <c r="V60" s="427" t="s">
        <v>5</v>
      </c>
      <c r="W60" s="427" t="s">
        <v>172</v>
      </c>
      <c r="X60" s="583">
        <v>44773</v>
      </c>
      <c r="Y60" s="410" t="s">
        <v>4379</v>
      </c>
      <c r="Z60" s="410"/>
      <c r="AA60" s="410" t="s">
        <v>4380</v>
      </c>
      <c r="AB60" s="463" t="s">
        <v>4375</v>
      </c>
      <c r="AC60" s="640">
        <f t="shared" si="1"/>
        <v>15</v>
      </c>
      <c r="AD60" s="410"/>
      <c r="AE60" s="410"/>
      <c r="AF60" s="410"/>
      <c r="AG60" s="410"/>
    </row>
    <row r="61" spans="1:33" s="658" customFormat="1" ht="43.5">
      <c r="A61" s="429">
        <v>8060</v>
      </c>
      <c r="B61" s="427" t="s">
        <v>174</v>
      </c>
      <c r="C61" s="427" t="s">
        <v>3991</v>
      </c>
      <c r="D61" s="410" t="s">
        <v>4373</v>
      </c>
      <c r="E61" s="427" t="s">
        <v>164</v>
      </c>
      <c r="F61" s="410" t="s">
        <v>4022</v>
      </c>
      <c r="G61" s="410" t="s">
        <v>4374</v>
      </c>
      <c r="H61" s="410" t="s">
        <v>4375</v>
      </c>
      <c r="I61" s="410" t="s">
        <v>4381</v>
      </c>
      <c r="J61" s="410" t="s">
        <v>3821</v>
      </c>
      <c r="K61" s="427" t="s">
        <v>808</v>
      </c>
      <c r="L61" s="427" t="s">
        <v>5</v>
      </c>
      <c r="M61" s="427">
        <v>10022</v>
      </c>
      <c r="N61" s="427" t="s">
        <v>4382</v>
      </c>
      <c r="O61" s="582">
        <v>40.761402701796598</v>
      </c>
      <c r="P61" s="582">
        <v>-73.969463331489393</v>
      </c>
      <c r="Q61" s="639">
        <v>133</v>
      </c>
      <c r="R61" s="410" t="s">
        <v>4373</v>
      </c>
      <c r="S61" s="410" t="s">
        <v>4375</v>
      </c>
      <c r="T61" s="410" t="s">
        <v>981</v>
      </c>
      <c r="U61" s="427" t="s">
        <v>740</v>
      </c>
      <c r="V61" s="427" t="s">
        <v>5</v>
      </c>
      <c r="W61" s="427" t="s">
        <v>172</v>
      </c>
      <c r="X61" s="583">
        <v>44773</v>
      </c>
      <c r="Y61" s="410" t="s">
        <v>4383</v>
      </c>
      <c r="Z61" s="410"/>
      <c r="AA61" s="410" t="s">
        <v>4380</v>
      </c>
      <c r="AB61" s="463" t="s">
        <v>4375</v>
      </c>
      <c r="AC61" s="640">
        <f t="shared" si="1"/>
        <v>15</v>
      </c>
      <c r="AD61" s="410"/>
      <c r="AE61" s="410"/>
      <c r="AF61" s="410"/>
      <c r="AG61" s="410"/>
    </row>
    <row r="62" spans="1:33" s="658" customFormat="1" ht="72.5">
      <c r="A62" s="291">
        <v>8061</v>
      </c>
      <c r="B62" s="427" t="s">
        <v>174</v>
      </c>
      <c r="C62" s="427" t="s">
        <v>3991</v>
      </c>
      <c r="D62" s="410" t="s">
        <v>4384</v>
      </c>
      <c r="E62" s="427" t="s">
        <v>176</v>
      </c>
      <c r="F62" s="410" t="s">
        <v>4117</v>
      </c>
      <c r="G62" s="410" t="s">
        <v>4385</v>
      </c>
      <c r="H62" s="410" t="s">
        <v>4386</v>
      </c>
      <c r="I62" s="410" t="s">
        <v>4387</v>
      </c>
      <c r="J62" s="410" t="s">
        <v>4388</v>
      </c>
      <c r="K62" s="427" t="s">
        <v>4389</v>
      </c>
      <c r="L62" s="427" t="s">
        <v>5</v>
      </c>
      <c r="M62" s="581" t="s">
        <v>4390</v>
      </c>
      <c r="N62" s="427" t="s">
        <v>4391</v>
      </c>
      <c r="O62" s="582">
        <v>41.551053844743898</v>
      </c>
      <c r="P62" s="582">
        <v>-71.511482904362893</v>
      </c>
      <c r="Q62" s="639">
        <v>12</v>
      </c>
      <c r="R62" s="410" t="s">
        <v>4392</v>
      </c>
      <c r="S62" s="410" t="s">
        <v>4386</v>
      </c>
      <c r="T62" s="410" t="s">
        <v>4393</v>
      </c>
      <c r="U62" s="427" t="s">
        <v>2535</v>
      </c>
      <c r="V62" s="427" t="s">
        <v>907</v>
      </c>
      <c r="W62" s="427" t="s">
        <v>172</v>
      </c>
      <c r="X62" s="583">
        <v>44773</v>
      </c>
      <c r="Y62" s="410" t="s">
        <v>4394</v>
      </c>
      <c r="Z62" s="410"/>
      <c r="AA62" s="410" t="s">
        <v>4395</v>
      </c>
      <c r="AB62" s="410" t="s">
        <v>4396</v>
      </c>
      <c r="AC62" s="640">
        <f t="shared" si="1"/>
        <v>24</v>
      </c>
      <c r="AD62" s="410"/>
      <c r="AE62" s="410"/>
      <c r="AF62" s="410"/>
      <c r="AG62" s="410"/>
    </row>
    <row r="63" spans="1:33" s="658" customFormat="1" ht="145">
      <c r="A63" s="429">
        <v>8062</v>
      </c>
      <c r="B63" s="427" t="s">
        <v>174</v>
      </c>
      <c r="C63" s="427" t="s">
        <v>3991</v>
      </c>
      <c r="D63" s="410" t="s">
        <v>4397</v>
      </c>
      <c r="E63" s="427" t="s">
        <v>164</v>
      </c>
      <c r="F63" s="410" t="s">
        <v>3992</v>
      </c>
      <c r="G63" s="410" t="s">
        <v>4222</v>
      </c>
      <c r="H63" s="410" t="s">
        <v>4398</v>
      </c>
      <c r="I63" s="587" t="s">
        <v>4399</v>
      </c>
      <c r="J63" s="410" t="s">
        <v>4400</v>
      </c>
      <c r="K63" s="427" t="s">
        <v>1300</v>
      </c>
      <c r="L63" s="427" t="s">
        <v>5</v>
      </c>
      <c r="M63" s="427">
        <v>19438</v>
      </c>
      <c r="N63" s="427" t="s">
        <v>4401</v>
      </c>
      <c r="O63" s="582">
        <v>40.267570949513598</v>
      </c>
      <c r="P63" s="582">
        <v>-75.3641592888427</v>
      </c>
      <c r="Q63" s="639">
        <v>25</v>
      </c>
      <c r="R63" s="410" t="s">
        <v>4397</v>
      </c>
      <c r="S63" s="410" t="s">
        <v>4398</v>
      </c>
      <c r="T63" s="410" t="s">
        <v>4400</v>
      </c>
      <c r="U63" s="427" t="s">
        <v>1300</v>
      </c>
      <c r="V63" s="427" t="s">
        <v>5</v>
      </c>
      <c r="W63" s="427" t="s">
        <v>172</v>
      </c>
      <c r="X63" s="583">
        <v>44773</v>
      </c>
      <c r="Y63" s="410" t="s">
        <v>4402</v>
      </c>
      <c r="Z63" s="410" t="s">
        <v>4404</v>
      </c>
      <c r="AA63" s="410" t="s">
        <v>4403</v>
      </c>
      <c r="AB63" s="463" t="s">
        <v>4405</v>
      </c>
      <c r="AC63" s="640">
        <f t="shared" si="1"/>
        <v>24</v>
      </c>
      <c r="AD63" s="410"/>
      <c r="AE63" s="410"/>
      <c r="AF63" s="410"/>
      <c r="AG63" s="410"/>
    </row>
    <row r="64" spans="1:33" s="658" customFormat="1" ht="232">
      <c r="A64" s="291">
        <v>8063</v>
      </c>
      <c r="B64" s="427" t="s">
        <v>174</v>
      </c>
      <c r="C64" s="427" t="s">
        <v>7</v>
      </c>
      <c r="D64" s="410" t="s">
        <v>7475</v>
      </c>
      <c r="E64" s="427" t="s">
        <v>176</v>
      </c>
      <c r="F64" s="427" t="s">
        <v>4022</v>
      </c>
      <c r="G64" s="410" t="s">
        <v>7476</v>
      </c>
      <c r="H64" s="662" t="s">
        <v>7477</v>
      </c>
      <c r="I64" s="410" t="s">
        <v>7478</v>
      </c>
      <c r="J64" s="410" t="s">
        <v>2824</v>
      </c>
      <c r="K64" s="427" t="s">
        <v>723</v>
      </c>
      <c r="L64" s="427" t="s">
        <v>5</v>
      </c>
      <c r="M64" s="580">
        <v>80401</v>
      </c>
      <c r="N64" s="427"/>
      <c r="O64" s="643">
        <v>39.711539999999999</v>
      </c>
      <c r="P64" s="643">
        <v>-105.25036</v>
      </c>
      <c r="Q64" s="639">
        <v>1</v>
      </c>
      <c r="R64" s="410" t="s">
        <v>7475</v>
      </c>
      <c r="S64" s="662" t="s">
        <v>7477</v>
      </c>
      <c r="T64" s="410" t="s">
        <v>2824</v>
      </c>
      <c r="U64" s="427" t="s">
        <v>723</v>
      </c>
      <c r="V64" s="427" t="s">
        <v>5</v>
      </c>
      <c r="W64" s="410" t="s">
        <v>6355</v>
      </c>
      <c r="X64" s="583">
        <v>45497</v>
      </c>
      <c r="Y64" s="662" t="s">
        <v>7477</v>
      </c>
      <c r="Z64" s="410"/>
      <c r="AA64" s="410" t="s">
        <v>8140</v>
      </c>
      <c r="AB64" s="662" t="s">
        <v>7479</v>
      </c>
      <c r="AC64" s="640">
        <f t="shared" si="1"/>
        <v>32</v>
      </c>
      <c r="AD64" s="410"/>
      <c r="AE64" s="410"/>
      <c r="AF64" s="410">
        <f>IF(LEN(TRIM(AD64))=0,0,LEN(TRIM(AD64))-LEN(SUBSTITUTE(AD64," ",""))+1)</f>
        <v>0</v>
      </c>
      <c r="AG64" s="410" t="s">
        <v>7480</v>
      </c>
    </row>
    <row r="65" spans="1:33" s="658" customFormat="1" ht="58">
      <c r="A65" s="429">
        <v>8064</v>
      </c>
      <c r="B65" s="427" t="s">
        <v>174</v>
      </c>
      <c r="C65" s="427" t="s">
        <v>3991</v>
      </c>
      <c r="D65" s="410" t="s">
        <v>4406</v>
      </c>
      <c r="E65" s="427" t="s">
        <v>164</v>
      </c>
      <c r="F65" s="410" t="s">
        <v>3992</v>
      </c>
      <c r="G65" s="410" t="s">
        <v>4407</v>
      </c>
      <c r="H65" s="410" t="s">
        <v>4408</v>
      </c>
      <c r="I65" s="587" t="s">
        <v>4409</v>
      </c>
      <c r="J65" s="587" t="s">
        <v>4410</v>
      </c>
      <c r="K65" s="591" t="s">
        <v>3405</v>
      </c>
      <c r="L65" s="427" t="s">
        <v>5</v>
      </c>
      <c r="M65" s="663" t="s">
        <v>4411</v>
      </c>
      <c r="N65" s="591" t="s">
        <v>4412</v>
      </c>
      <c r="O65" s="582">
        <v>45.474729842438599</v>
      </c>
      <c r="P65" s="582">
        <v>-122.777659602374</v>
      </c>
      <c r="Q65" s="612">
        <v>25</v>
      </c>
      <c r="R65" s="410" t="s">
        <v>4406</v>
      </c>
      <c r="S65" s="410" t="s">
        <v>4408</v>
      </c>
      <c r="T65" s="410" t="s">
        <v>4410</v>
      </c>
      <c r="U65" s="427" t="s">
        <v>3405</v>
      </c>
      <c r="V65" s="427" t="s">
        <v>5</v>
      </c>
      <c r="W65" s="427" t="s">
        <v>172</v>
      </c>
      <c r="X65" s="583">
        <v>44773</v>
      </c>
      <c r="Y65" s="410" t="s">
        <v>4413</v>
      </c>
      <c r="Z65" s="410"/>
      <c r="AA65" s="410" t="s">
        <v>4414</v>
      </c>
      <c r="AB65" s="463" t="s">
        <v>4408</v>
      </c>
      <c r="AC65" s="640">
        <f t="shared" si="1"/>
        <v>20</v>
      </c>
      <c r="AD65" s="410"/>
      <c r="AE65" s="410"/>
      <c r="AF65" s="410"/>
      <c r="AG65" s="410"/>
    </row>
    <row r="66" spans="1:33" s="658" customFormat="1" ht="87">
      <c r="A66" s="291">
        <v>8065</v>
      </c>
      <c r="B66" s="427" t="s">
        <v>174</v>
      </c>
      <c r="C66" s="427" t="s">
        <v>3991</v>
      </c>
      <c r="D66" s="410" t="s">
        <v>4415</v>
      </c>
      <c r="E66" s="427" t="s">
        <v>164</v>
      </c>
      <c r="F66" s="410" t="s">
        <v>4287</v>
      </c>
      <c r="G66" s="410" t="s">
        <v>4416</v>
      </c>
      <c r="H66" s="410" t="s">
        <v>4417</v>
      </c>
      <c r="I66" s="410" t="s">
        <v>4418</v>
      </c>
      <c r="J66" s="410" t="s">
        <v>835</v>
      </c>
      <c r="K66" s="427" t="s">
        <v>836</v>
      </c>
      <c r="L66" s="427" t="s">
        <v>5</v>
      </c>
      <c r="M66" s="427">
        <v>60641</v>
      </c>
      <c r="N66" s="427" t="s">
        <v>4419</v>
      </c>
      <c r="O66" s="582">
        <v>41.939419347273102</v>
      </c>
      <c r="P66" s="582">
        <v>-87.735807473736898</v>
      </c>
      <c r="Q66" s="639">
        <v>675</v>
      </c>
      <c r="R66" s="410" t="s">
        <v>4415</v>
      </c>
      <c r="S66" s="410" t="s">
        <v>4417</v>
      </c>
      <c r="T66" s="410" t="s">
        <v>835</v>
      </c>
      <c r="U66" s="427" t="s">
        <v>836</v>
      </c>
      <c r="V66" s="427" t="s">
        <v>5</v>
      </c>
      <c r="W66" s="427" t="s">
        <v>172</v>
      </c>
      <c r="X66" s="583">
        <v>44773</v>
      </c>
      <c r="Y66" s="410" t="s">
        <v>4420</v>
      </c>
      <c r="Z66" s="410"/>
      <c r="AA66" s="410" t="s">
        <v>4421</v>
      </c>
      <c r="AB66" s="463" t="s">
        <v>4422</v>
      </c>
      <c r="AC66" s="640">
        <f t="shared" ref="AC66:AC97" si="2">IF(LEN(TRIM(AA66))=0,0,LEN(TRIM(AA66))-LEN(SUBSTITUTE(AA66," ",""))+1)</f>
        <v>30</v>
      </c>
      <c r="AD66" s="410"/>
      <c r="AE66" s="410"/>
      <c r="AF66" s="410"/>
      <c r="AG66" s="410"/>
    </row>
    <row r="67" spans="1:33" s="658" customFormat="1" ht="72.5">
      <c r="A67" s="429">
        <v>8066</v>
      </c>
      <c r="B67" s="427" t="s">
        <v>174</v>
      </c>
      <c r="C67" s="427" t="s">
        <v>3991</v>
      </c>
      <c r="D67" s="410" t="s">
        <v>3699</v>
      </c>
      <c r="E67" s="427" t="s">
        <v>164</v>
      </c>
      <c r="F67" s="410" t="s">
        <v>4041</v>
      </c>
      <c r="G67" s="587" t="s">
        <v>4423</v>
      </c>
      <c r="H67" s="410" t="s">
        <v>4424</v>
      </c>
      <c r="I67" s="410" t="s">
        <v>3694</v>
      </c>
      <c r="J67" s="410" t="s">
        <v>187</v>
      </c>
      <c r="K67" s="427" t="s">
        <v>188</v>
      </c>
      <c r="L67" s="427" t="s">
        <v>5</v>
      </c>
      <c r="M67" s="427">
        <v>28216</v>
      </c>
      <c r="N67" s="427" t="s">
        <v>3702</v>
      </c>
      <c r="O67" s="582">
        <v>35.279942840435801</v>
      </c>
      <c r="P67" s="582">
        <v>-80.877288259885304</v>
      </c>
      <c r="Q67" s="639">
        <v>153</v>
      </c>
      <c r="R67" s="587" t="s">
        <v>3696</v>
      </c>
      <c r="S67" s="410" t="s">
        <v>3697</v>
      </c>
      <c r="T67" s="587" t="s">
        <v>187</v>
      </c>
      <c r="U67" s="427" t="s">
        <v>188</v>
      </c>
      <c r="V67" s="591" t="s">
        <v>5</v>
      </c>
      <c r="W67" s="427" t="s">
        <v>172</v>
      </c>
      <c r="X67" s="583">
        <v>45289</v>
      </c>
      <c r="Y67" s="410" t="s">
        <v>313</v>
      </c>
      <c r="Z67" s="410"/>
      <c r="AA67" s="410" t="s">
        <v>4425</v>
      </c>
      <c r="AB67" s="410"/>
      <c r="AC67" s="640">
        <f t="shared" si="2"/>
        <v>24</v>
      </c>
      <c r="AD67" s="410"/>
      <c r="AE67" s="410"/>
      <c r="AF67" s="410"/>
      <c r="AG67" s="410"/>
    </row>
    <row r="68" spans="1:33" s="658" customFormat="1" ht="87">
      <c r="A68" s="291">
        <v>8067</v>
      </c>
      <c r="B68" s="427" t="s">
        <v>174</v>
      </c>
      <c r="C68" s="427" t="s">
        <v>3991</v>
      </c>
      <c r="D68" s="410" t="s">
        <v>4426</v>
      </c>
      <c r="E68" s="427" t="s">
        <v>164</v>
      </c>
      <c r="F68" s="410" t="s">
        <v>4287</v>
      </c>
      <c r="G68" s="410" t="s">
        <v>4427</v>
      </c>
      <c r="H68" s="410" t="s">
        <v>4428</v>
      </c>
      <c r="I68" s="587" t="s">
        <v>4429</v>
      </c>
      <c r="J68" s="587" t="s">
        <v>4430</v>
      </c>
      <c r="K68" s="591" t="s">
        <v>1357</v>
      </c>
      <c r="L68" s="427" t="s">
        <v>5</v>
      </c>
      <c r="M68" s="663" t="s">
        <v>4431</v>
      </c>
      <c r="N68" s="591" t="s">
        <v>4432</v>
      </c>
      <c r="O68" s="582">
        <v>40.542945710871102</v>
      </c>
      <c r="P68" s="582">
        <v>-74.551541142270693</v>
      </c>
      <c r="Q68" s="612">
        <v>20</v>
      </c>
      <c r="R68" s="410" t="s">
        <v>4426</v>
      </c>
      <c r="S68" s="410" t="s">
        <v>4428</v>
      </c>
      <c r="T68" s="410" t="s">
        <v>4430</v>
      </c>
      <c r="U68" s="427" t="s">
        <v>1357</v>
      </c>
      <c r="V68" s="427" t="s">
        <v>5</v>
      </c>
      <c r="W68" s="427" t="s">
        <v>172</v>
      </c>
      <c r="X68" s="583">
        <v>44773</v>
      </c>
      <c r="Y68" s="410" t="s">
        <v>4433</v>
      </c>
      <c r="Z68" s="410" t="s">
        <v>4435</v>
      </c>
      <c r="AA68" s="410" t="s">
        <v>4434</v>
      </c>
      <c r="AB68" s="463" t="s">
        <v>4436</v>
      </c>
      <c r="AC68" s="640">
        <f t="shared" si="2"/>
        <v>29</v>
      </c>
      <c r="AD68" s="410"/>
      <c r="AE68" s="410"/>
      <c r="AF68" s="410"/>
      <c r="AG68" s="410"/>
    </row>
    <row r="69" spans="1:33" s="658" customFormat="1" ht="183.75" customHeight="1">
      <c r="A69" s="429">
        <v>8068</v>
      </c>
      <c r="B69" s="427" t="s">
        <v>174</v>
      </c>
      <c r="C69" s="427" t="s">
        <v>3991</v>
      </c>
      <c r="D69" s="410" t="s">
        <v>4426</v>
      </c>
      <c r="E69" s="427" t="s">
        <v>164</v>
      </c>
      <c r="F69" s="410" t="s">
        <v>3992</v>
      </c>
      <c r="G69" s="410" t="s">
        <v>4437</v>
      </c>
      <c r="H69" s="410" t="s">
        <v>4428</v>
      </c>
      <c r="I69" s="410" t="s">
        <v>4429</v>
      </c>
      <c r="J69" s="410" t="s">
        <v>4430</v>
      </c>
      <c r="K69" s="427" t="s">
        <v>1357</v>
      </c>
      <c r="L69" s="427" t="s">
        <v>5</v>
      </c>
      <c r="M69" s="660" t="s">
        <v>4431</v>
      </c>
      <c r="N69" s="427" t="s">
        <v>4432</v>
      </c>
      <c r="O69" s="582">
        <v>40.542933481302697</v>
      </c>
      <c r="P69" s="582">
        <v>-74.551562600694197</v>
      </c>
      <c r="Q69" s="639">
        <v>20</v>
      </c>
      <c r="R69" s="410" t="s">
        <v>4426</v>
      </c>
      <c r="S69" s="410" t="s">
        <v>4428</v>
      </c>
      <c r="T69" s="410" t="s">
        <v>4430</v>
      </c>
      <c r="U69" s="427" t="s">
        <v>1357</v>
      </c>
      <c r="V69" s="427" t="s">
        <v>5</v>
      </c>
      <c r="W69" s="427" t="s">
        <v>172</v>
      </c>
      <c r="X69" s="583">
        <v>44773</v>
      </c>
      <c r="Y69" s="410" t="s">
        <v>4433</v>
      </c>
      <c r="Z69" s="410"/>
      <c r="AA69" s="410" t="s">
        <v>4434</v>
      </c>
      <c r="AB69" s="463" t="s">
        <v>4436</v>
      </c>
      <c r="AC69" s="640">
        <f t="shared" si="2"/>
        <v>29</v>
      </c>
      <c r="AD69" s="410"/>
      <c r="AE69" s="410"/>
      <c r="AF69" s="410"/>
      <c r="AG69" s="410"/>
    </row>
    <row r="70" spans="1:33" s="658" customFormat="1" ht="87">
      <c r="A70" s="291">
        <v>8069</v>
      </c>
      <c r="B70" s="427" t="s">
        <v>174</v>
      </c>
      <c r="C70" s="427" t="s">
        <v>3991</v>
      </c>
      <c r="D70" s="410" t="s">
        <v>3714</v>
      </c>
      <c r="E70" s="427" t="s">
        <v>176</v>
      </c>
      <c r="F70" s="427" t="s">
        <v>4041</v>
      </c>
      <c r="G70" s="410" t="s">
        <v>4438</v>
      </c>
      <c r="H70" s="659" t="s">
        <v>4439</v>
      </c>
      <c r="I70" s="410" t="s">
        <v>3718</v>
      </c>
      <c r="J70" s="410" t="s">
        <v>2481</v>
      </c>
      <c r="K70" s="587" t="s">
        <v>1300</v>
      </c>
      <c r="L70" s="410" t="s">
        <v>5</v>
      </c>
      <c r="M70" s="611" t="s">
        <v>4440</v>
      </c>
      <c r="N70" s="410" t="s">
        <v>3709</v>
      </c>
      <c r="O70" s="582">
        <v>40.0596416265453</v>
      </c>
      <c r="P70" s="582">
        <v>-75.642886545093603</v>
      </c>
      <c r="Q70" s="612">
        <v>72</v>
      </c>
      <c r="R70" s="410" t="s">
        <v>3710</v>
      </c>
      <c r="S70" s="664" t="s">
        <v>4441</v>
      </c>
      <c r="T70" s="587" t="s">
        <v>3711</v>
      </c>
      <c r="U70" s="591" t="s">
        <v>1606</v>
      </c>
      <c r="V70" s="427" t="s">
        <v>907</v>
      </c>
      <c r="W70" s="427" t="s">
        <v>172</v>
      </c>
      <c r="X70" s="583">
        <v>45084</v>
      </c>
      <c r="Y70" s="410" t="s">
        <v>3712</v>
      </c>
      <c r="Z70" s="583"/>
      <c r="AA70" s="410" t="s">
        <v>3719</v>
      </c>
      <c r="AB70" s="463" t="s">
        <v>4442</v>
      </c>
      <c r="AC70" s="640">
        <f t="shared" si="2"/>
        <v>16</v>
      </c>
      <c r="AD70" s="410"/>
      <c r="AE70" s="410"/>
      <c r="AF70" s="410"/>
      <c r="AG70" s="410"/>
    </row>
    <row r="71" spans="1:33" s="658" customFormat="1" ht="87">
      <c r="A71" s="429">
        <v>8070</v>
      </c>
      <c r="B71" s="427" t="s">
        <v>174</v>
      </c>
      <c r="C71" s="427" t="s">
        <v>3991</v>
      </c>
      <c r="D71" s="664" t="s">
        <v>4443</v>
      </c>
      <c r="E71" s="427" t="s">
        <v>176</v>
      </c>
      <c r="F71" s="665" t="s">
        <v>4022</v>
      </c>
      <c r="G71" s="664" t="s">
        <v>4444</v>
      </c>
      <c r="H71" s="659" t="s">
        <v>4445</v>
      </c>
      <c r="I71" s="410" t="s">
        <v>4446</v>
      </c>
      <c r="J71" s="410" t="s">
        <v>4447</v>
      </c>
      <c r="K71" s="427" t="s">
        <v>740</v>
      </c>
      <c r="L71" s="427" t="s">
        <v>5</v>
      </c>
      <c r="M71" s="581" t="s">
        <v>4448</v>
      </c>
      <c r="N71" s="427"/>
      <c r="O71" s="582">
        <v>42.487822581252203</v>
      </c>
      <c r="P71" s="582">
        <v>-71.221144104899693</v>
      </c>
      <c r="Q71" s="639">
        <v>42</v>
      </c>
      <c r="R71" s="410" t="s">
        <v>3710</v>
      </c>
      <c r="S71" s="410" t="s">
        <v>4441</v>
      </c>
      <c r="T71" s="410" t="s">
        <v>3711</v>
      </c>
      <c r="U71" s="427" t="s">
        <v>1606</v>
      </c>
      <c r="V71" s="427" t="s">
        <v>907</v>
      </c>
      <c r="W71" s="410" t="s">
        <v>172</v>
      </c>
      <c r="X71" s="583">
        <v>45084</v>
      </c>
      <c r="Y71" s="410" t="s">
        <v>3712</v>
      </c>
      <c r="Z71" s="410"/>
      <c r="AA71" s="410" t="s">
        <v>4449</v>
      </c>
      <c r="AB71" s="463" t="s">
        <v>4442</v>
      </c>
      <c r="AC71" s="640">
        <f t="shared" si="2"/>
        <v>27</v>
      </c>
      <c r="AD71" s="410"/>
      <c r="AE71" s="410"/>
      <c r="AF71" s="410"/>
      <c r="AG71" s="410"/>
    </row>
    <row r="72" spans="1:33" s="658" customFormat="1" ht="145">
      <c r="A72" s="291">
        <v>8071</v>
      </c>
      <c r="B72" s="666" t="s">
        <v>174</v>
      </c>
      <c r="C72" s="598" t="s">
        <v>7</v>
      </c>
      <c r="D72" s="598" t="s">
        <v>7612</v>
      </c>
      <c r="E72" s="598" t="s">
        <v>164</v>
      </c>
      <c r="F72" s="598" t="s">
        <v>7613</v>
      </c>
      <c r="G72" s="598" t="s">
        <v>5612</v>
      </c>
      <c r="H72" s="667" t="s">
        <v>7614</v>
      </c>
      <c r="I72" s="598" t="s">
        <v>7615</v>
      </c>
      <c r="J72" s="598" t="s">
        <v>2985</v>
      </c>
      <c r="K72" s="598" t="s">
        <v>170</v>
      </c>
      <c r="L72" s="598" t="s">
        <v>5</v>
      </c>
      <c r="M72" s="668">
        <v>94704</v>
      </c>
      <c r="N72" s="598" t="s">
        <v>7616</v>
      </c>
      <c r="O72" s="598">
        <v>37.869597876584002</v>
      </c>
      <c r="P72" s="598">
        <v>-122.266301</v>
      </c>
      <c r="Q72" s="598" t="s">
        <v>6352</v>
      </c>
      <c r="R72" s="598" t="s">
        <v>7617</v>
      </c>
      <c r="S72" s="667" t="s">
        <v>7618</v>
      </c>
      <c r="T72" s="598" t="s">
        <v>2985</v>
      </c>
      <c r="U72" s="598" t="s">
        <v>170</v>
      </c>
      <c r="V72" s="598" t="s">
        <v>3864</v>
      </c>
      <c r="W72" s="598" t="s">
        <v>6355</v>
      </c>
      <c r="X72" s="669">
        <v>45496</v>
      </c>
      <c r="Y72" s="670" t="s">
        <v>7619</v>
      </c>
      <c r="Z72" s="598"/>
      <c r="AA72" s="651" t="s">
        <v>7620</v>
      </c>
      <c r="AB72" s="667" t="s">
        <v>7621</v>
      </c>
      <c r="AC72" s="598">
        <f t="shared" si="2"/>
        <v>27</v>
      </c>
      <c r="AD72" s="598"/>
      <c r="AE72" s="651"/>
      <c r="AF72" s="598"/>
      <c r="AG72" s="352" t="s">
        <v>7622</v>
      </c>
    </row>
    <row r="73" spans="1:33" s="658" customFormat="1" ht="87">
      <c r="A73" s="429">
        <v>8072</v>
      </c>
      <c r="B73" s="427" t="s">
        <v>174</v>
      </c>
      <c r="C73" s="427" t="s">
        <v>7</v>
      </c>
      <c r="D73" s="410" t="s">
        <v>7487</v>
      </c>
      <c r="E73" s="427" t="s">
        <v>176</v>
      </c>
      <c r="F73" s="427" t="s">
        <v>7488</v>
      </c>
      <c r="G73" s="410" t="s">
        <v>7489</v>
      </c>
      <c r="H73" s="662" t="s">
        <v>7490</v>
      </c>
      <c r="I73" s="410" t="s">
        <v>7491</v>
      </c>
      <c r="J73" s="410" t="s">
        <v>217</v>
      </c>
      <c r="K73" s="427" t="s">
        <v>214</v>
      </c>
      <c r="L73" s="427" t="s">
        <v>6</v>
      </c>
      <c r="M73" s="580" t="s">
        <v>7492</v>
      </c>
      <c r="N73" s="427" t="s">
        <v>7493</v>
      </c>
      <c r="O73" s="643">
        <v>43.646790000000003</v>
      </c>
      <c r="P73" s="643">
        <v>-79.378739999999993</v>
      </c>
      <c r="Q73" s="639" t="s">
        <v>6402</v>
      </c>
      <c r="R73" s="410" t="s">
        <v>7487</v>
      </c>
      <c r="S73" s="662" t="s">
        <v>7490</v>
      </c>
      <c r="T73" s="410" t="s">
        <v>217</v>
      </c>
      <c r="U73" s="427" t="s">
        <v>214</v>
      </c>
      <c r="V73" s="427" t="s">
        <v>6</v>
      </c>
      <c r="W73" s="410" t="s">
        <v>6355</v>
      </c>
      <c r="X73" s="583">
        <v>45497</v>
      </c>
      <c r="Y73" s="662" t="s">
        <v>7490</v>
      </c>
      <c r="Z73" s="410"/>
      <c r="AA73" s="410" t="s">
        <v>7494</v>
      </c>
      <c r="AB73" s="662" t="s">
        <v>7495</v>
      </c>
      <c r="AC73" s="640">
        <f t="shared" si="2"/>
        <v>21</v>
      </c>
      <c r="AD73" s="410"/>
      <c r="AE73" s="410"/>
      <c r="AF73" s="410">
        <f>IF(LEN(TRIM(AD73))=0,0,LEN(TRIM(AD73))-LEN(SUBSTITUTE(AD73," ",""))+1)</f>
        <v>0</v>
      </c>
      <c r="AG73" s="410" t="s">
        <v>7496</v>
      </c>
    </row>
    <row r="74" spans="1:33" s="658" customFormat="1" ht="145">
      <c r="A74" s="291">
        <v>8073</v>
      </c>
      <c r="B74" s="427" t="s">
        <v>174</v>
      </c>
      <c r="C74" s="427" t="s">
        <v>7</v>
      </c>
      <c r="D74" s="410" t="s">
        <v>7419</v>
      </c>
      <c r="E74" s="427" t="s">
        <v>176</v>
      </c>
      <c r="F74" s="410" t="s">
        <v>4155</v>
      </c>
      <c r="G74" s="410" t="s">
        <v>7850</v>
      </c>
      <c r="H74" s="410" t="s">
        <v>7855</v>
      </c>
      <c r="I74" s="410" t="s">
        <v>7421</v>
      </c>
      <c r="J74" s="410" t="s">
        <v>3821</v>
      </c>
      <c r="K74" s="427" t="s">
        <v>808</v>
      </c>
      <c r="L74" s="427" t="s">
        <v>5</v>
      </c>
      <c r="M74" s="427">
        <v>10019</v>
      </c>
      <c r="N74" s="427"/>
      <c r="O74" s="582">
        <v>40.763114516716399</v>
      </c>
      <c r="P74" s="582">
        <v>-73.982493259232697</v>
      </c>
      <c r="Q74" s="460">
        <v>200</v>
      </c>
      <c r="R74" s="410" t="s">
        <v>7419</v>
      </c>
      <c r="S74" s="410" t="s">
        <v>7855</v>
      </c>
      <c r="T74" s="410" t="s">
        <v>3821</v>
      </c>
      <c r="U74" s="427" t="s">
        <v>808</v>
      </c>
      <c r="V74" s="427" t="s">
        <v>5</v>
      </c>
      <c r="W74" s="427" t="s">
        <v>7745</v>
      </c>
      <c r="X74" s="583" t="s">
        <v>7836</v>
      </c>
      <c r="Y74" s="410" t="s">
        <v>7855</v>
      </c>
      <c r="Z74" s="410" t="s">
        <v>7422</v>
      </c>
      <c r="AA74" s="410" t="s">
        <v>8141</v>
      </c>
      <c r="AB74" s="410"/>
      <c r="AC74" s="410">
        <f t="shared" si="2"/>
        <v>20</v>
      </c>
      <c r="AD74" s="410"/>
      <c r="AE74" s="410"/>
      <c r="AF74" s="410"/>
      <c r="AG74" s="410" t="s">
        <v>7423</v>
      </c>
    </row>
    <row r="75" spans="1:33" s="658" customFormat="1" ht="145">
      <c r="A75" s="429">
        <v>8074</v>
      </c>
      <c r="B75" s="427" t="s">
        <v>174</v>
      </c>
      <c r="C75" s="427" t="s">
        <v>3991</v>
      </c>
      <c r="D75" s="410" t="s">
        <v>4450</v>
      </c>
      <c r="E75" s="427" t="s">
        <v>176</v>
      </c>
      <c r="F75" s="410" t="s">
        <v>3992</v>
      </c>
      <c r="G75" s="410" t="s">
        <v>4451</v>
      </c>
      <c r="H75" s="410" t="s">
        <v>4452</v>
      </c>
      <c r="I75" s="410" t="s">
        <v>4453</v>
      </c>
      <c r="J75" s="410" t="s">
        <v>4454</v>
      </c>
      <c r="K75" s="427" t="s">
        <v>916</v>
      </c>
      <c r="L75" s="427" t="s">
        <v>5</v>
      </c>
      <c r="M75" s="427">
        <v>44128</v>
      </c>
      <c r="N75" s="427" t="s">
        <v>4455</v>
      </c>
      <c r="O75" s="582">
        <v>41.4369157144802</v>
      </c>
      <c r="P75" s="582">
        <v>-81.491966916365996</v>
      </c>
      <c r="Q75" s="639">
        <v>60</v>
      </c>
      <c r="R75" s="410" t="s">
        <v>4450</v>
      </c>
      <c r="S75" s="410" t="s">
        <v>4452</v>
      </c>
      <c r="T75" s="410" t="s">
        <v>4454</v>
      </c>
      <c r="U75" s="427" t="s">
        <v>916</v>
      </c>
      <c r="V75" s="427" t="s">
        <v>5</v>
      </c>
      <c r="W75" s="427" t="s">
        <v>172</v>
      </c>
      <c r="X75" s="583">
        <v>44773</v>
      </c>
      <c r="Y75" s="410" t="s">
        <v>4456</v>
      </c>
      <c r="Z75" s="509" t="s">
        <v>4458</v>
      </c>
      <c r="AA75" s="410" t="s">
        <v>4457</v>
      </c>
      <c r="AB75" s="463" t="s">
        <v>4459</v>
      </c>
      <c r="AC75" s="640">
        <f t="shared" si="2"/>
        <v>27</v>
      </c>
      <c r="AD75" s="410"/>
      <c r="AE75" s="410"/>
      <c r="AF75" s="410"/>
      <c r="AG75" s="410"/>
    </row>
    <row r="76" spans="1:33" s="658" customFormat="1" ht="130.5">
      <c r="A76" s="291">
        <v>8075</v>
      </c>
      <c r="B76" s="427" t="s">
        <v>174</v>
      </c>
      <c r="C76" s="427" t="s">
        <v>3991</v>
      </c>
      <c r="D76" s="410" t="s">
        <v>2935</v>
      </c>
      <c r="E76" s="427" t="s">
        <v>176</v>
      </c>
      <c r="F76" s="410" t="s">
        <v>4096</v>
      </c>
      <c r="G76" s="410" t="s">
        <v>4460</v>
      </c>
      <c r="H76" s="410" t="s">
        <v>4461</v>
      </c>
      <c r="I76" s="410" t="s">
        <v>2937</v>
      </c>
      <c r="J76" s="410" t="s">
        <v>2938</v>
      </c>
      <c r="K76" s="427" t="s">
        <v>214</v>
      </c>
      <c r="L76" s="427" t="s">
        <v>6</v>
      </c>
      <c r="M76" s="427" t="s">
        <v>2939</v>
      </c>
      <c r="N76" s="427" t="s">
        <v>2940</v>
      </c>
      <c r="O76" s="410" t="s">
        <v>4462</v>
      </c>
      <c r="P76" s="582">
        <v>-80.537764277628199</v>
      </c>
      <c r="Q76" s="580">
        <v>60</v>
      </c>
      <c r="R76" s="410" t="s">
        <v>2941</v>
      </c>
      <c r="S76" s="410" t="s">
        <v>4461</v>
      </c>
      <c r="T76" s="410" t="s">
        <v>1051</v>
      </c>
      <c r="U76" s="427" t="s">
        <v>170</v>
      </c>
      <c r="V76" s="427" t="s">
        <v>5</v>
      </c>
      <c r="W76" s="427" t="s">
        <v>172</v>
      </c>
      <c r="X76" s="583">
        <v>44773</v>
      </c>
      <c r="Y76" s="410" t="s">
        <v>4463</v>
      </c>
      <c r="Z76" s="410" t="s">
        <v>4465</v>
      </c>
      <c r="AA76" s="410" t="s">
        <v>4464</v>
      </c>
      <c r="AB76" s="463" t="s">
        <v>4466</v>
      </c>
      <c r="AC76" s="640">
        <f t="shared" si="2"/>
        <v>21</v>
      </c>
      <c r="AD76" s="410"/>
      <c r="AE76" s="410"/>
      <c r="AF76" s="410"/>
      <c r="AG76" s="410"/>
    </row>
    <row r="77" spans="1:33" s="658" customFormat="1" ht="130.5">
      <c r="A77" s="429">
        <v>8076</v>
      </c>
      <c r="B77" s="427" t="s">
        <v>174</v>
      </c>
      <c r="C77" s="427" t="s">
        <v>3991</v>
      </c>
      <c r="D77" s="410" t="s">
        <v>2935</v>
      </c>
      <c r="E77" s="427" t="s">
        <v>176</v>
      </c>
      <c r="F77" s="410" t="s">
        <v>4096</v>
      </c>
      <c r="G77" s="410" t="s">
        <v>4460</v>
      </c>
      <c r="H77" s="410" t="s">
        <v>4461</v>
      </c>
      <c r="I77" s="410" t="s">
        <v>4467</v>
      </c>
      <c r="J77" s="410" t="s">
        <v>1051</v>
      </c>
      <c r="K77" s="427" t="s">
        <v>170</v>
      </c>
      <c r="L77" s="427" t="s">
        <v>5</v>
      </c>
      <c r="M77" s="427">
        <v>94089</v>
      </c>
      <c r="N77" s="427" t="s">
        <v>4468</v>
      </c>
      <c r="O77" s="410" t="s">
        <v>4462</v>
      </c>
      <c r="P77" s="582">
        <v>-121.991784381747</v>
      </c>
      <c r="Q77" s="580">
        <v>60</v>
      </c>
      <c r="R77" s="410" t="s">
        <v>2941</v>
      </c>
      <c r="S77" s="410" t="s">
        <v>4461</v>
      </c>
      <c r="T77" s="410" t="s">
        <v>1051</v>
      </c>
      <c r="U77" s="427" t="s">
        <v>170</v>
      </c>
      <c r="V77" s="427" t="s">
        <v>5</v>
      </c>
      <c r="W77" s="427" t="s">
        <v>172</v>
      </c>
      <c r="X77" s="583">
        <v>44773</v>
      </c>
      <c r="Y77" s="410" t="s">
        <v>4463</v>
      </c>
      <c r="Z77" s="410" t="s">
        <v>4465</v>
      </c>
      <c r="AA77" s="410" t="s">
        <v>4464</v>
      </c>
      <c r="AB77" s="463" t="s">
        <v>4466</v>
      </c>
      <c r="AC77" s="640">
        <f t="shared" si="2"/>
        <v>21</v>
      </c>
      <c r="AD77" s="410"/>
      <c r="AE77" s="410"/>
      <c r="AF77" s="410"/>
      <c r="AG77" s="410"/>
    </row>
    <row r="78" spans="1:33" s="658" customFormat="1" ht="224.25" customHeight="1">
      <c r="A78" s="291">
        <v>8077</v>
      </c>
      <c r="B78" s="427" t="s">
        <v>174</v>
      </c>
      <c r="C78" s="427" t="s">
        <v>7</v>
      </c>
      <c r="D78" s="410" t="s">
        <v>7560</v>
      </c>
      <c r="E78" s="427" t="s">
        <v>176</v>
      </c>
      <c r="F78" s="427" t="s">
        <v>7561</v>
      </c>
      <c r="G78" s="410" t="s">
        <v>7562</v>
      </c>
      <c r="H78" s="632" t="s">
        <v>7563</v>
      </c>
      <c r="I78" s="410" t="s">
        <v>7564</v>
      </c>
      <c r="J78" s="410" t="s">
        <v>4814</v>
      </c>
      <c r="K78" s="427" t="s">
        <v>740</v>
      </c>
      <c r="L78" s="427" t="s">
        <v>5</v>
      </c>
      <c r="M78" s="671">
        <v>1887</v>
      </c>
      <c r="N78" s="427" t="s">
        <v>7565</v>
      </c>
      <c r="O78" s="643">
        <v>42.59572</v>
      </c>
      <c r="P78" s="643">
        <v>-71.150970000000001</v>
      </c>
      <c r="Q78" s="639" t="s">
        <v>7566</v>
      </c>
      <c r="R78" s="410" t="s">
        <v>7560</v>
      </c>
      <c r="S78" s="632" t="s">
        <v>7563</v>
      </c>
      <c r="T78" s="410" t="s">
        <v>4814</v>
      </c>
      <c r="U78" s="427" t="s">
        <v>740</v>
      </c>
      <c r="V78" s="427" t="s">
        <v>5</v>
      </c>
      <c r="W78" s="410" t="s">
        <v>7853</v>
      </c>
      <c r="X78" s="583" t="s">
        <v>7854</v>
      </c>
      <c r="Y78" s="463" t="s">
        <v>7852</v>
      </c>
      <c r="Z78" s="410" t="s">
        <v>7851</v>
      </c>
      <c r="AA78" s="410" t="s">
        <v>8142</v>
      </c>
      <c r="AB78" s="462" t="s">
        <v>7567</v>
      </c>
      <c r="AC78" s="640">
        <f t="shared" si="2"/>
        <v>27</v>
      </c>
      <c r="AD78" s="410"/>
      <c r="AE78" s="410"/>
      <c r="AF78" s="410">
        <f>IF(LEN(TRIM(AD78))=0,0,LEN(TRIM(AD78))-LEN(SUBSTITUTE(AD78," ",""))+1)</f>
        <v>0</v>
      </c>
      <c r="AG78" s="410" t="s">
        <v>7568</v>
      </c>
    </row>
    <row r="79" spans="1:33" s="658" customFormat="1" ht="147.75" customHeight="1">
      <c r="A79" s="429">
        <v>8078</v>
      </c>
      <c r="B79" s="427" t="s">
        <v>174</v>
      </c>
      <c r="C79" s="427" t="s">
        <v>7</v>
      </c>
      <c r="D79" s="410" t="s">
        <v>7552</v>
      </c>
      <c r="E79" s="427" t="s">
        <v>176</v>
      </c>
      <c r="F79" s="427" t="s">
        <v>7553</v>
      </c>
      <c r="G79" s="410" t="s">
        <v>7554</v>
      </c>
      <c r="H79" s="632" t="s">
        <v>7555</v>
      </c>
      <c r="I79" s="410" t="s">
        <v>7556</v>
      </c>
      <c r="J79" s="410" t="s">
        <v>820</v>
      </c>
      <c r="K79" s="427" t="s">
        <v>170</v>
      </c>
      <c r="L79" s="427" t="s">
        <v>5</v>
      </c>
      <c r="M79" s="580">
        <v>94538</v>
      </c>
      <c r="N79" s="427" t="s">
        <v>7557</v>
      </c>
      <c r="O79" s="643">
        <v>37.475749999999998</v>
      </c>
      <c r="P79" s="643">
        <v>-121.94483</v>
      </c>
      <c r="Q79" s="639">
        <v>83</v>
      </c>
      <c r="R79" s="410" t="s">
        <v>7552</v>
      </c>
      <c r="S79" s="632" t="s">
        <v>7555</v>
      </c>
      <c r="T79" s="410" t="s">
        <v>820</v>
      </c>
      <c r="U79" s="427" t="s">
        <v>170</v>
      </c>
      <c r="V79" s="427" t="s">
        <v>5</v>
      </c>
      <c r="W79" s="410" t="s">
        <v>6355</v>
      </c>
      <c r="X79" s="583">
        <v>45505</v>
      </c>
      <c r="Y79" s="632" t="s">
        <v>7555</v>
      </c>
      <c r="Z79" s="410" t="s">
        <v>8150</v>
      </c>
      <c r="AA79" s="410" t="s">
        <v>8143</v>
      </c>
      <c r="AB79" s="462" t="s">
        <v>7558</v>
      </c>
      <c r="AC79" s="640">
        <f t="shared" si="2"/>
        <v>28</v>
      </c>
      <c r="AD79" s="410"/>
      <c r="AE79" s="410"/>
      <c r="AF79" s="410">
        <f>IF(LEN(TRIM(AD79))=0,0,LEN(TRIM(AD79))-LEN(SUBSTITUTE(AD79," ",""))+1)</f>
        <v>0</v>
      </c>
      <c r="AG79" s="410" t="s">
        <v>7559</v>
      </c>
    </row>
    <row r="80" spans="1:33" s="658" customFormat="1" ht="72.5">
      <c r="A80" s="291">
        <v>8079</v>
      </c>
      <c r="B80" s="427" t="s">
        <v>174</v>
      </c>
      <c r="C80" s="427" t="s">
        <v>7</v>
      </c>
      <c r="D80" s="410" t="s">
        <v>7534</v>
      </c>
      <c r="E80" s="427" t="s">
        <v>176</v>
      </c>
      <c r="F80" s="427" t="s">
        <v>7519</v>
      </c>
      <c r="G80" s="410" t="s">
        <v>7526</v>
      </c>
      <c r="H80" s="462" t="s">
        <v>7535</v>
      </c>
      <c r="I80" s="410" t="s">
        <v>7536</v>
      </c>
      <c r="J80" s="410" t="s">
        <v>3003</v>
      </c>
      <c r="K80" s="427" t="s">
        <v>312</v>
      </c>
      <c r="L80" s="427" t="s">
        <v>5</v>
      </c>
      <c r="M80" s="580">
        <v>29601</v>
      </c>
      <c r="N80" s="427" t="s">
        <v>7537</v>
      </c>
      <c r="O80" s="582">
        <v>34.851204844983599</v>
      </c>
      <c r="P80" s="582">
        <v>-82.399253478534703</v>
      </c>
      <c r="Q80" s="639">
        <v>60</v>
      </c>
      <c r="R80" s="410" t="s">
        <v>5792</v>
      </c>
      <c r="S80" s="463" t="s">
        <v>5798</v>
      </c>
      <c r="T80" s="410" t="s">
        <v>2534</v>
      </c>
      <c r="U80" s="427"/>
      <c r="V80" s="427" t="s">
        <v>907</v>
      </c>
      <c r="W80" s="410" t="s">
        <v>312</v>
      </c>
      <c r="X80" s="583">
        <v>45504</v>
      </c>
      <c r="Y80" s="462"/>
      <c r="Z80" s="410"/>
      <c r="AA80" s="410" t="s">
        <v>8144</v>
      </c>
      <c r="AB80" s="462" t="s">
        <v>313</v>
      </c>
      <c r="AC80" s="640">
        <f t="shared" si="2"/>
        <v>29</v>
      </c>
      <c r="AD80" s="410" t="s">
        <v>7538</v>
      </c>
      <c r="AE80" s="463" t="s">
        <v>7539</v>
      </c>
      <c r="AF80" s="410" t="s">
        <v>7537</v>
      </c>
      <c r="AG80" s="509"/>
    </row>
    <row r="81" spans="1:33" s="658" customFormat="1" ht="43.5">
      <c r="A81" s="429">
        <v>8080</v>
      </c>
      <c r="B81" s="427" t="s">
        <v>174</v>
      </c>
      <c r="C81" s="427" t="s">
        <v>3991</v>
      </c>
      <c r="D81" s="410" t="s">
        <v>3767</v>
      </c>
      <c r="E81" s="427" t="s">
        <v>176</v>
      </c>
      <c r="F81" s="427" t="s">
        <v>4469</v>
      </c>
      <c r="G81" s="410" t="s">
        <v>4470</v>
      </c>
      <c r="H81" s="410" t="s">
        <v>3770</v>
      </c>
      <c r="I81" s="410" t="s">
        <v>3771</v>
      </c>
      <c r="J81" s="410" t="s">
        <v>3772</v>
      </c>
      <c r="K81" s="427" t="s">
        <v>1418</v>
      </c>
      <c r="L81" s="427" t="s">
        <v>5</v>
      </c>
      <c r="M81" s="427">
        <v>33431</v>
      </c>
      <c r="N81" s="427" t="s">
        <v>3773</v>
      </c>
      <c r="O81" s="582">
        <v>26.369944576213701</v>
      </c>
      <c r="P81" s="582">
        <v>-80.128639904416701</v>
      </c>
      <c r="Q81" s="639">
        <v>10</v>
      </c>
      <c r="R81" s="410" t="s">
        <v>3775</v>
      </c>
      <c r="S81" s="410" t="s">
        <v>3776</v>
      </c>
      <c r="T81" s="410" t="s">
        <v>3777</v>
      </c>
      <c r="U81" s="427"/>
      <c r="V81" s="427" t="s">
        <v>1452</v>
      </c>
      <c r="W81" s="410" t="s">
        <v>172</v>
      </c>
      <c r="X81" s="583">
        <v>45340</v>
      </c>
      <c r="Y81" s="410" t="s">
        <v>313</v>
      </c>
      <c r="Z81" s="410"/>
      <c r="AA81" s="664" t="s">
        <v>4471</v>
      </c>
      <c r="AB81" s="410"/>
      <c r="AC81" s="640">
        <f t="shared" si="2"/>
        <v>11</v>
      </c>
      <c r="AD81" s="659" t="s">
        <v>3779</v>
      </c>
      <c r="AE81" s="659" t="s">
        <v>3780</v>
      </c>
      <c r="AF81" s="410">
        <f>IF(LEN(TRIM(AD81))=0,0,LEN(TRIM(AD81))-LEN(SUBSTITUTE(AD81," ",""))+1)</f>
        <v>2</v>
      </c>
      <c r="AG81" s="410"/>
    </row>
    <row r="82" spans="1:33" s="658" customFormat="1" ht="91" customHeight="1">
      <c r="A82" s="291">
        <v>8081</v>
      </c>
      <c r="B82" s="427" t="s">
        <v>174</v>
      </c>
      <c r="C82" s="427" t="s">
        <v>7</v>
      </c>
      <c r="D82" s="410" t="s">
        <v>5804</v>
      </c>
      <c r="E82" s="427" t="s">
        <v>164</v>
      </c>
      <c r="F82" s="427" t="s">
        <v>7547</v>
      </c>
      <c r="G82" s="410" t="s">
        <v>7548</v>
      </c>
      <c r="H82" s="632" t="s">
        <v>5801</v>
      </c>
      <c r="I82" s="410" t="s">
        <v>5802</v>
      </c>
      <c r="J82" s="410" t="s">
        <v>1911</v>
      </c>
      <c r="K82" s="427" t="s">
        <v>170</v>
      </c>
      <c r="L82" s="427" t="s">
        <v>5</v>
      </c>
      <c r="M82" s="580">
        <v>95814</v>
      </c>
      <c r="N82" s="427" t="s">
        <v>7549</v>
      </c>
      <c r="O82" s="643">
        <v>38.578360000000004</v>
      </c>
      <c r="P82" s="643">
        <v>-121.50265</v>
      </c>
      <c r="Q82" s="639" t="s">
        <v>7550</v>
      </c>
      <c r="R82" s="410" t="s">
        <v>5804</v>
      </c>
      <c r="S82" s="632" t="s">
        <v>5801</v>
      </c>
      <c r="T82" s="410" t="s">
        <v>3453</v>
      </c>
      <c r="U82" s="427"/>
      <c r="V82" s="427" t="s">
        <v>907</v>
      </c>
      <c r="W82" s="410" t="s">
        <v>6355</v>
      </c>
      <c r="X82" s="583">
        <v>45505</v>
      </c>
      <c r="Y82" s="632" t="s">
        <v>5801</v>
      </c>
      <c r="Z82" s="410"/>
      <c r="AA82" s="410" t="s">
        <v>7551</v>
      </c>
      <c r="AB82" s="632" t="s">
        <v>5801</v>
      </c>
      <c r="AC82" s="640">
        <f t="shared" si="2"/>
        <v>24</v>
      </c>
      <c r="AD82" s="410"/>
      <c r="AE82" s="410"/>
      <c r="AF82" s="410">
        <f>IF(LEN(TRIM(AD82))=0,0,LEN(TRIM(AD82))-LEN(SUBSTITUTE(AD82," ",""))+1)</f>
        <v>0</v>
      </c>
      <c r="AG82" s="410"/>
    </row>
    <row r="83" spans="1:33" s="658" customFormat="1" ht="201.75" customHeight="1">
      <c r="A83" s="429">
        <v>8082</v>
      </c>
      <c r="B83" s="427" t="s">
        <v>198</v>
      </c>
      <c r="C83" s="427" t="s">
        <v>3991</v>
      </c>
      <c r="D83" s="410" t="s">
        <v>4472</v>
      </c>
      <c r="E83" s="427" t="s">
        <v>164</v>
      </c>
      <c r="F83" s="410" t="s">
        <v>4022</v>
      </c>
      <c r="G83" s="410" t="s">
        <v>4473</v>
      </c>
      <c r="H83" s="410" t="s">
        <v>4474</v>
      </c>
      <c r="I83" s="410" t="s">
        <v>4475</v>
      </c>
      <c r="J83" s="410" t="s">
        <v>4476</v>
      </c>
      <c r="K83" s="427" t="s">
        <v>188</v>
      </c>
      <c r="L83" s="427" t="s">
        <v>5</v>
      </c>
      <c r="M83" s="427" t="s">
        <v>4477</v>
      </c>
      <c r="N83" s="427" t="s">
        <v>4478</v>
      </c>
      <c r="O83" s="582">
        <v>35.122722056745303</v>
      </c>
      <c r="P83" s="582">
        <v>-80.750833548252899</v>
      </c>
      <c r="Q83" s="639"/>
      <c r="R83" s="410" t="s">
        <v>4472</v>
      </c>
      <c r="S83" s="410" t="s">
        <v>4474</v>
      </c>
      <c r="T83" s="410" t="s">
        <v>4476</v>
      </c>
      <c r="U83" s="427" t="s">
        <v>188</v>
      </c>
      <c r="V83" s="427" t="s">
        <v>5</v>
      </c>
      <c r="W83" s="410" t="s">
        <v>760</v>
      </c>
      <c r="X83" s="583">
        <v>45336</v>
      </c>
      <c r="Y83" s="410" t="s">
        <v>313</v>
      </c>
      <c r="Z83" s="410"/>
      <c r="AA83" s="410" t="s">
        <v>4479</v>
      </c>
      <c r="AB83" s="410"/>
      <c r="AC83" s="640">
        <f t="shared" si="2"/>
        <v>28</v>
      </c>
      <c r="AD83" s="410" t="s">
        <v>4480</v>
      </c>
      <c r="AE83" s="410" t="s">
        <v>4481</v>
      </c>
      <c r="AF83" s="410" t="s">
        <v>4478</v>
      </c>
      <c r="AG83" s="410"/>
    </row>
    <row r="84" spans="1:33" s="658" customFormat="1" ht="87" customHeight="1">
      <c r="A84" s="291">
        <v>8083</v>
      </c>
      <c r="B84" s="427" t="s">
        <v>174</v>
      </c>
      <c r="C84" s="427" t="s">
        <v>3991</v>
      </c>
      <c r="D84" s="410" t="s">
        <v>4482</v>
      </c>
      <c r="E84" s="427" t="s">
        <v>164</v>
      </c>
      <c r="F84" s="410" t="s">
        <v>4287</v>
      </c>
      <c r="G84" s="410" t="s">
        <v>4483</v>
      </c>
      <c r="H84" s="410" t="s">
        <v>4484</v>
      </c>
      <c r="I84" s="410" t="s">
        <v>4485</v>
      </c>
      <c r="J84" s="410" t="s">
        <v>2285</v>
      </c>
      <c r="K84" s="591" t="s">
        <v>916</v>
      </c>
      <c r="L84" s="427" t="s">
        <v>5</v>
      </c>
      <c r="M84" s="591">
        <v>43229</v>
      </c>
      <c r="N84" s="427" t="s">
        <v>4486</v>
      </c>
      <c r="O84" s="582">
        <v>40.101088578290302</v>
      </c>
      <c r="P84" s="582">
        <v>-82.991832772879505</v>
      </c>
      <c r="Q84" s="639">
        <v>5</v>
      </c>
      <c r="R84" s="410" t="s">
        <v>4482</v>
      </c>
      <c r="S84" s="410" t="s">
        <v>4484</v>
      </c>
      <c r="T84" s="410" t="s">
        <v>2285</v>
      </c>
      <c r="U84" s="427" t="s">
        <v>916</v>
      </c>
      <c r="V84" s="427" t="s">
        <v>5</v>
      </c>
      <c r="W84" s="427" t="s">
        <v>172</v>
      </c>
      <c r="X84" s="583">
        <v>44773</v>
      </c>
      <c r="Y84" s="410" t="s">
        <v>4487</v>
      </c>
      <c r="Z84" s="410"/>
      <c r="AA84" s="410" t="s">
        <v>4488</v>
      </c>
      <c r="AB84" s="463" t="s">
        <v>4489</v>
      </c>
      <c r="AC84" s="640">
        <f t="shared" si="2"/>
        <v>26</v>
      </c>
      <c r="AD84" s="410"/>
      <c r="AE84" s="410"/>
      <c r="AF84" s="410"/>
      <c r="AG84" s="410"/>
    </row>
    <row r="85" spans="1:33" s="658" customFormat="1" ht="87" customHeight="1">
      <c r="A85" s="429">
        <v>8084</v>
      </c>
      <c r="B85" s="427" t="s">
        <v>174</v>
      </c>
      <c r="C85" s="427" t="s">
        <v>7</v>
      </c>
      <c r="D85" s="410" t="s">
        <v>7540</v>
      </c>
      <c r="E85" s="427" t="s">
        <v>176</v>
      </c>
      <c r="F85" s="427" t="s">
        <v>7541</v>
      </c>
      <c r="G85" s="410" t="s">
        <v>7542</v>
      </c>
      <c r="H85" s="632" t="s">
        <v>7543</v>
      </c>
      <c r="I85" s="410" t="s">
        <v>7544</v>
      </c>
      <c r="J85" s="410" t="s">
        <v>4225</v>
      </c>
      <c r="K85" s="427" t="s">
        <v>804</v>
      </c>
      <c r="L85" s="427" t="s">
        <v>5</v>
      </c>
      <c r="M85" s="580">
        <v>46140</v>
      </c>
      <c r="N85" s="427" t="s">
        <v>7545</v>
      </c>
      <c r="O85" s="643">
        <v>39.812919999999998</v>
      </c>
      <c r="P85" s="643">
        <v>-85.777559999999994</v>
      </c>
      <c r="Q85" s="639" t="s">
        <v>6352</v>
      </c>
      <c r="R85" s="410" t="s">
        <v>7540</v>
      </c>
      <c r="S85" s="632" t="s">
        <v>7543</v>
      </c>
      <c r="T85" s="410" t="s">
        <v>4227</v>
      </c>
      <c r="U85" s="427" t="s">
        <v>804</v>
      </c>
      <c r="V85" s="427" t="s">
        <v>5</v>
      </c>
      <c r="W85" s="410" t="s">
        <v>7853</v>
      </c>
      <c r="X85" s="583" t="s">
        <v>7857</v>
      </c>
      <c r="Y85" s="463" t="s">
        <v>7543</v>
      </c>
      <c r="Z85" s="410"/>
      <c r="AA85" s="410" t="s">
        <v>8145</v>
      </c>
      <c r="AB85" s="632" t="s">
        <v>7543</v>
      </c>
      <c r="AC85" s="640">
        <f t="shared" si="2"/>
        <v>35</v>
      </c>
      <c r="AD85" s="410"/>
      <c r="AE85" s="462"/>
      <c r="AF85" s="410">
        <f>IF(LEN(TRIM(AD85))=0,0,LEN(TRIM(AD85))-LEN(SUBSTITUTE(AD85," ",""))+1)</f>
        <v>0</v>
      </c>
      <c r="AG85" s="410" t="s">
        <v>7546</v>
      </c>
    </row>
    <row r="86" spans="1:33" s="658" customFormat="1" ht="72.5">
      <c r="A86" s="291">
        <v>8085</v>
      </c>
      <c r="B86" s="427" t="s">
        <v>174</v>
      </c>
      <c r="C86" s="427" t="s">
        <v>3991</v>
      </c>
      <c r="D86" s="659" t="s">
        <v>4490</v>
      </c>
      <c r="E86" s="427" t="s">
        <v>176</v>
      </c>
      <c r="F86" s="410" t="s">
        <v>20</v>
      </c>
      <c r="G86" s="659" t="s">
        <v>4491</v>
      </c>
      <c r="H86" s="410" t="s">
        <v>4492</v>
      </c>
      <c r="I86" s="659" t="s">
        <v>4493</v>
      </c>
      <c r="J86" s="659" t="s">
        <v>4494</v>
      </c>
      <c r="K86" s="427" t="s">
        <v>436</v>
      </c>
      <c r="L86" s="427" t="s">
        <v>5</v>
      </c>
      <c r="M86" s="672">
        <v>48075</v>
      </c>
      <c r="N86" s="672" t="s">
        <v>4495</v>
      </c>
      <c r="O86" s="582">
        <v>42.477535650522398</v>
      </c>
      <c r="P86" s="582">
        <v>-83.244813242329698</v>
      </c>
      <c r="Q86" s="639"/>
      <c r="R86" s="659" t="s">
        <v>4496</v>
      </c>
      <c r="S86" s="410" t="s">
        <v>4492</v>
      </c>
      <c r="T86" s="659" t="s">
        <v>4497</v>
      </c>
      <c r="U86" s="427" t="s">
        <v>436</v>
      </c>
      <c r="V86" s="427" t="s">
        <v>5</v>
      </c>
      <c r="W86" s="410" t="s">
        <v>7745</v>
      </c>
      <c r="X86" s="583" t="s">
        <v>7758</v>
      </c>
      <c r="Y86" s="410" t="s">
        <v>313</v>
      </c>
      <c r="Z86" s="410"/>
      <c r="AA86" s="664" t="s">
        <v>8146</v>
      </c>
      <c r="AB86" s="410"/>
      <c r="AC86" s="640">
        <f t="shared" si="2"/>
        <v>30</v>
      </c>
      <c r="AD86" s="659" t="s">
        <v>4498</v>
      </c>
      <c r="AE86" s="659" t="s">
        <v>4499</v>
      </c>
      <c r="AF86" s="672" t="s">
        <v>4495</v>
      </c>
      <c r="AG86" s="410"/>
    </row>
    <row r="87" spans="1:33" s="674" customFormat="1" ht="94.75" customHeight="1">
      <c r="A87" s="429">
        <v>8086</v>
      </c>
      <c r="B87" s="427" t="s">
        <v>174</v>
      </c>
      <c r="C87" s="427" t="s">
        <v>3991</v>
      </c>
      <c r="D87" s="410" t="s">
        <v>4500</v>
      </c>
      <c r="E87" s="427" t="s">
        <v>176</v>
      </c>
      <c r="F87" s="410" t="s">
        <v>3992</v>
      </c>
      <c r="G87" s="410" t="s">
        <v>4501</v>
      </c>
      <c r="H87" s="410" t="s">
        <v>4502</v>
      </c>
      <c r="I87" s="410" t="s">
        <v>4503</v>
      </c>
      <c r="J87" s="410" t="s">
        <v>4410</v>
      </c>
      <c r="K87" s="427" t="s">
        <v>3405</v>
      </c>
      <c r="L87" s="427" t="s">
        <v>5</v>
      </c>
      <c r="M87" s="427">
        <v>97008</v>
      </c>
      <c r="N87" s="427" t="s">
        <v>4504</v>
      </c>
      <c r="O87" s="582">
        <v>45.460708556211799</v>
      </c>
      <c r="P87" s="582">
        <v>-122.788447915953</v>
      </c>
      <c r="Q87" s="639">
        <v>11</v>
      </c>
      <c r="R87" s="410" t="s">
        <v>4505</v>
      </c>
      <c r="S87" s="410" t="s">
        <v>4502</v>
      </c>
      <c r="T87" s="410" t="s">
        <v>4410</v>
      </c>
      <c r="U87" s="427" t="s">
        <v>3405</v>
      </c>
      <c r="V87" s="427" t="s">
        <v>5</v>
      </c>
      <c r="W87" s="427" t="s">
        <v>172</v>
      </c>
      <c r="X87" s="583">
        <v>44773</v>
      </c>
      <c r="Y87" s="410" t="s">
        <v>4506</v>
      </c>
      <c r="Z87" s="410"/>
      <c r="AA87" s="673" t="s">
        <v>4507</v>
      </c>
      <c r="AB87" s="463" t="s">
        <v>4502</v>
      </c>
      <c r="AC87" s="640">
        <f t="shared" si="2"/>
        <v>26</v>
      </c>
      <c r="AD87" s="410"/>
      <c r="AE87" s="410"/>
      <c r="AF87" s="410"/>
      <c r="AG87" s="410"/>
    </row>
    <row r="88" spans="1:33" s="658" customFormat="1" ht="58">
      <c r="A88" s="291">
        <v>8087</v>
      </c>
      <c r="B88" s="427" t="s">
        <v>174</v>
      </c>
      <c r="C88" s="427" t="s">
        <v>3991</v>
      </c>
      <c r="D88" s="410" t="s">
        <v>4500</v>
      </c>
      <c r="E88" s="427" t="s">
        <v>176</v>
      </c>
      <c r="F88" s="410" t="s">
        <v>4022</v>
      </c>
      <c r="G88" s="410" t="s">
        <v>4508</v>
      </c>
      <c r="H88" s="410" t="s">
        <v>4502</v>
      </c>
      <c r="I88" s="410" t="s">
        <v>4503</v>
      </c>
      <c r="J88" s="410" t="s">
        <v>4410</v>
      </c>
      <c r="K88" s="427" t="s">
        <v>3405</v>
      </c>
      <c r="L88" s="427" t="s">
        <v>5</v>
      </c>
      <c r="M88" s="427">
        <v>97008</v>
      </c>
      <c r="N88" s="427" t="s">
        <v>4504</v>
      </c>
      <c r="O88" s="582">
        <v>45.460753707316002</v>
      </c>
      <c r="P88" s="582">
        <v>-122.788480102375</v>
      </c>
      <c r="Q88" s="639">
        <v>11</v>
      </c>
      <c r="R88" s="410" t="s">
        <v>4505</v>
      </c>
      <c r="S88" s="410" t="s">
        <v>4502</v>
      </c>
      <c r="T88" s="410" t="s">
        <v>4410</v>
      </c>
      <c r="U88" s="427" t="s">
        <v>3405</v>
      </c>
      <c r="V88" s="427" t="s">
        <v>5</v>
      </c>
      <c r="W88" s="427" t="s">
        <v>172</v>
      </c>
      <c r="X88" s="583">
        <v>44773</v>
      </c>
      <c r="Y88" s="410" t="s">
        <v>4506</v>
      </c>
      <c r="Z88" s="410"/>
      <c r="AA88" s="673" t="s">
        <v>4507</v>
      </c>
      <c r="AB88" s="463" t="s">
        <v>4502</v>
      </c>
      <c r="AC88" s="640">
        <f t="shared" si="2"/>
        <v>26</v>
      </c>
      <c r="AD88" s="410"/>
      <c r="AE88" s="410"/>
      <c r="AF88" s="65"/>
      <c r="AG88" s="410"/>
    </row>
    <row r="89" spans="1:33" s="352" customFormat="1" ht="72.5">
      <c r="A89" s="429">
        <v>8088</v>
      </c>
      <c r="B89" s="427" t="s">
        <v>174</v>
      </c>
      <c r="C89" s="427" t="s">
        <v>3991</v>
      </c>
      <c r="D89" s="410" t="s">
        <v>4509</v>
      </c>
      <c r="E89" s="427" t="s">
        <v>164</v>
      </c>
      <c r="F89" s="410" t="s">
        <v>4204</v>
      </c>
      <c r="G89" s="410" t="s">
        <v>4204</v>
      </c>
      <c r="H89" s="410" t="s">
        <v>4510</v>
      </c>
      <c r="I89" s="587" t="s">
        <v>4511</v>
      </c>
      <c r="J89" s="587" t="s">
        <v>4512</v>
      </c>
      <c r="K89" s="591" t="s">
        <v>1418</v>
      </c>
      <c r="L89" s="427" t="s">
        <v>5</v>
      </c>
      <c r="M89" s="663" t="s">
        <v>4513</v>
      </c>
      <c r="N89" s="591"/>
      <c r="O89" s="582">
        <v>25.761381984022901</v>
      </c>
      <c r="P89" s="582">
        <v>-80.191037987597497</v>
      </c>
      <c r="Q89" s="612">
        <v>18</v>
      </c>
      <c r="R89" s="410" t="s">
        <v>4509</v>
      </c>
      <c r="S89" s="410" t="s">
        <v>4510</v>
      </c>
      <c r="T89" s="410" t="s">
        <v>4512</v>
      </c>
      <c r="U89" s="427" t="s">
        <v>1418</v>
      </c>
      <c r="V89" s="427" t="s">
        <v>5</v>
      </c>
      <c r="W89" s="427" t="s">
        <v>172</v>
      </c>
      <c r="X89" s="583">
        <v>44773</v>
      </c>
      <c r="Y89" s="410" t="s">
        <v>4514</v>
      </c>
      <c r="Z89" s="410"/>
      <c r="AA89" s="410" t="s">
        <v>4515</v>
      </c>
      <c r="AB89" s="463" t="s">
        <v>4510</v>
      </c>
      <c r="AC89" s="640">
        <f t="shared" si="2"/>
        <v>30</v>
      </c>
      <c r="AD89" s="410"/>
      <c r="AE89" s="410"/>
      <c r="AF89" s="410"/>
      <c r="AG89" s="410"/>
    </row>
    <row r="90" spans="1:33" s="658" customFormat="1" ht="43.5">
      <c r="A90" s="291">
        <v>8089</v>
      </c>
      <c r="B90" s="427" t="s">
        <v>174</v>
      </c>
      <c r="C90" s="427" t="s">
        <v>3991</v>
      </c>
      <c r="D90" s="659" t="s">
        <v>4516</v>
      </c>
      <c r="E90" s="427" t="s">
        <v>164</v>
      </c>
      <c r="F90" s="659" t="s">
        <v>4517</v>
      </c>
      <c r="G90" s="410" t="s">
        <v>8005</v>
      </c>
      <c r="H90" s="410" t="s">
        <v>4518</v>
      </c>
      <c r="I90" s="659" t="s">
        <v>4519</v>
      </c>
      <c r="J90" s="410" t="s">
        <v>4520</v>
      </c>
      <c r="K90" s="427" t="s">
        <v>4521</v>
      </c>
      <c r="L90" s="427" t="s">
        <v>5</v>
      </c>
      <c r="M90" s="427">
        <v>82930</v>
      </c>
      <c r="N90" s="659" t="s">
        <v>4522</v>
      </c>
      <c r="O90" s="582">
        <v>41.283234489686599</v>
      </c>
      <c r="P90" s="582">
        <v>-110.97371385767001</v>
      </c>
      <c r="Q90" s="639">
        <v>500</v>
      </c>
      <c r="R90" s="410" t="s">
        <v>4523</v>
      </c>
      <c r="S90" s="410" t="s">
        <v>4524</v>
      </c>
      <c r="T90" s="410" t="s">
        <v>4525</v>
      </c>
      <c r="U90" s="427" t="s">
        <v>4521</v>
      </c>
      <c r="V90" s="427" t="s">
        <v>5</v>
      </c>
      <c r="W90" s="410" t="s">
        <v>312</v>
      </c>
      <c r="X90" s="583">
        <v>45440</v>
      </c>
      <c r="Y90" s="410" t="s">
        <v>313</v>
      </c>
      <c r="Z90" s="410"/>
      <c r="AA90" s="410" t="s">
        <v>4526</v>
      </c>
      <c r="AB90" s="410" t="s">
        <v>313</v>
      </c>
      <c r="AC90" s="640">
        <f t="shared" si="2"/>
        <v>15</v>
      </c>
      <c r="AD90" s="659" t="s">
        <v>4527</v>
      </c>
      <c r="AE90" s="659" t="s">
        <v>4529</v>
      </c>
      <c r="AF90" s="672" t="s">
        <v>4528</v>
      </c>
      <c r="AG90" s="410"/>
    </row>
    <row r="91" spans="1:33" s="658" customFormat="1" ht="87">
      <c r="A91" s="429">
        <v>8090</v>
      </c>
      <c r="B91" s="1099" t="s">
        <v>174</v>
      </c>
      <c r="C91" s="1099" t="s">
        <v>3991</v>
      </c>
      <c r="D91" s="1100" t="s">
        <v>4530</v>
      </c>
      <c r="E91" s="1099" t="s">
        <v>176</v>
      </c>
      <c r="F91" s="1100" t="s">
        <v>4204</v>
      </c>
      <c r="G91" s="1100" t="s">
        <v>4531</v>
      </c>
      <c r="H91" s="1100" t="s">
        <v>4532</v>
      </c>
      <c r="I91" s="1100" t="s">
        <v>4533</v>
      </c>
      <c r="J91" s="1100" t="s">
        <v>4534</v>
      </c>
      <c r="K91" s="1099" t="s">
        <v>836</v>
      </c>
      <c r="L91" s="1099" t="s">
        <v>5</v>
      </c>
      <c r="M91" s="1099">
        <v>60173</v>
      </c>
      <c r="N91" s="1099" t="s">
        <v>4535</v>
      </c>
      <c r="O91" s="1151">
        <v>42.0520610776124</v>
      </c>
      <c r="P91" s="1151">
        <v>-88.032157858315699</v>
      </c>
      <c r="Q91" s="1564">
        <v>10</v>
      </c>
      <c r="R91" s="1100" t="s">
        <v>4530</v>
      </c>
      <c r="S91" s="1100" t="s">
        <v>4532</v>
      </c>
      <c r="T91" s="1100" t="s">
        <v>4534</v>
      </c>
      <c r="U91" s="1099" t="s">
        <v>836</v>
      </c>
      <c r="V91" s="1099" t="s">
        <v>5</v>
      </c>
      <c r="W91" s="1099" t="s">
        <v>8379</v>
      </c>
      <c r="X91" s="1107" t="s">
        <v>11222</v>
      </c>
      <c r="Y91" s="1100" t="s">
        <v>4536</v>
      </c>
      <c r="Z91" s="1100"/>
      <c r="AA91" s="1621" t="s">
        <v>11373</v>
      </c>
      <c r="AB91" s="1143" t="s">
        <v>4538</v>
      </c>
      <c r="AC91" s="1565">
        <f t="shared" si="2"/>
        <v>28</v>
      </c>
      <c r="AD91" s="1058" t="s">
        <v>11223</v>
      </c>
      <c r="AE91" s="1026" t="s">
        <v>11224</v>
      </c>
      <c r="AF91" s="1100" t="s">
        <v>11225</v>
      </c>
      <c r="AG91" s="410"/>
    </row>
    <row r="92" spans="1:33" s="658" customFormat="1" ht="56">
      <c r="A92" s="291">
        <v>8091</v>
      </c>
      <c r="B92" s="666" t="s">
        <v>174</v>
      </c>
      <c r="C92" s="666" t="s">
        <v>7</v>
      </c>
      <c r="D92" s="688" t="s">
        <v>5831</v>
      </c>
      <c r="E92" s="666" t="s">
        <v>164</v>
      </c>
      <c r="F92" s="688" t="s">
        <v>5611</v>
      </c>
      <c r="G92" s="688" t="s">
        <v>8998</v>
      </c>
      <c r="H92" s="666" t="s">
        <v>5832</v>
      </c>
      <c r="I92" s="666" t="s">
        <v>5833</v>
      </c>
      <c r="J92" s="666" t="s">
        <v>5834</v>
      </c>
      <c r="K92" s="962" t="s">
        <v>916</v>
      </c>
      <c r="L92" s="666" t="s">
        <v>5</v>
      </c>
      <c r="M92" s="689">
        <v>43604</v>
      </c>
      <c r="N92" s="666" t="s">
        <v>5835</v>
      </c>
      <c r="O92" s="666">
        <v>41.634436000000001</v>
      </c>
      <c r="P92" s="666">
        <v>-83.551384999999996</v>
      </c>
      <c r="Q92" s="666">
        <v>30</v>
      </c>
      <c r="R92" s="688" t="s">
        <v>5831</v>
      </c>
      <c r="S92" s="666" t="s">
        <v>5832</v>
      </c>
      <c r="T92" s="666" t="s">
        <v>5834</v>
      </c>
      <c r="U92" s="962" t="s">
        <v>916</v>
      </c>
      <c r="V92" s="666" t="s">
        <v>3864</v>
      </c>
      <c r="W92" s="666" t="s">
        <v>7932</v>
      </c>
      <c r="X92" s="690">
        <v>45597</v>
      </c>
      <c r="Y92" s="666" t="s">
        <v>5832</v>
      </c>
      <c r="Z92" s="666"/>
      <c r="AA92" s="963" t="s">
        <v>9000</v>
      </c>
      <c r="AB92" s="666"/>
      <c r="AC92" s="666">
        <f t="shared" si="2"/>
        <v>25</v>
      </c>
      <c r="AD92" s="351"/>
      <c r="AE92" s="688"/>
      <c r="AF92" s="351"/>
      <c r="AG92" s="351"/>
    </row>
    <row r="93" spans="1:33" s="658" customFormat="1" ht="72.5">
      <c r="A93" s="429">
        <v>8092</v>
      </c>
      <c r="B93" s="427" t="s">
        <v>174</v>
      </c>
      <c r="C93" s="427" t="s">
        <v>3991</v>
      </c>
      <c r="D93" s="410" t="s">
        <v>4539</v>
      </c>
      <c r="E93" s="427" t="s">
        <v>176</v>
      </c>
      <c r="F93" s="410" t="s">
        <v>4022</v>
      </c>
      <c r="G93" s="410" t="s">
        <v>4540</v>
      </c>
      <c r="H93" s="410" t="s">
        <v>4541</v>
      </c>
      <c r="I93" s="410" t="s">
        <v>4542</v>
      </c>
      <c r="J93" s="410" t="s">
        <v>4543</v>
      </c>
      <c r="K93" s="427" t="s">
        <v>436</v>
      </c>
      <c r="L93" s="427" t="s">
        <v>5</v>
      </c>
      <c r="M93" s="427">
        <v>48111</v>
      </c>
      <c r="N93" s="427" t="s">
        <v>4544</v>
      </c>
      <c r="O93" s="582">
        <v>42.235989170121698</v>
      </c>
      <c r="P93" s="582">
        <v>-83.440319514484699</v>
      </c>
      <c r="Q93" s="639">
        <v>220</v>
      </c>
      <c r="R93" s="410" t="s">
        <v>4539</v>
      </c>
      <c r="S93" s="410" t="s">
        <v>4541</v>
      </c>
      <c r="T93" s="410" t="s">
        <v>4545</v>
      </c>
      <c r="U93" s="427" t="s">
        <v>4546</v>
      </c>
      <c r="V93" s="427" t="s">
        <v>311</v>
      </c>
      <c r="W93" s="427" t="s">
        <v>172</v>
      </c>
      <c r="X93" s="583">
        <v>44773</v>
      </c>
      <c r="Y93" s="410" t="s">
        <v>4547</v>
      </c>
      <c r="Z93" s="410"/>
      <c r="AA93" s="410" t="s">
        <v>4548</v>
      </c>
      <c r="AB93" s="463" t="s">
        <v>4549</v>
      </c>
      <c r="AC93" s="640">
        <f t="shared" si="2"/>
        <v>32</v>
      </c>
      <c r="AD93" s="410"/>
      <c r="AE93" s="410"/>
      <c r="AF93" s="410"/>
      <c r="AG93" s="410"/>
    </row>
    <row r="94" spans="1:33" s="658" customFormat="1" ht="319">
      <c r="A94" s="291">
        <v>8093</v>
      </c>
      <c r="B94" s="427" t="s">
        <v>174</v>
      </c>
      <c r="C94" s="427" t="s">
        <v>7</v>
      </c>
      <c r="D94" s="410" t="s">
        <v>7525</v>
      </c>
      <c r="E94" s="427" t="s">
        <v>176</v>
      </c>
      <c r="F94" s="427" t="s">
        <v>7519</v>
      </c>
      <c r="G94" s="410" t="s">
        <v>7994</v>
      </c>
      <c r="H94" s="632" t="s">
        <v>7527</v>
      </c>
      <c r="I94" s="410" t="s">
        <v>7528</v>
      </c>
      <c r="J94" s="410" t="s">
        <v>7529</v>
      </c>
      <c r="K94" s="427" t="s">
        <v>1045</v>
      </c>
      <c r="L94" s="427" t="s">
        <v>5</v>
      </c>
      <c r="M94" s="580">
        <v>85224</v>
      </c>
      <c r="N94" s="427" t="s">
        <v>7530</v>
      </c>
      <c r="O94" s="643">
        <v>33.303719999999998</v>
      </c>
      <c r="P94" s="582">
        <v>-111.8796</v>
      </c>
      <c r="Q94" s="639">
        <v>1000</v>
      </c>
      <c r="R94" s="410" t="s">
        <v>7525</v>
      </c>
      <c r="S94" s="632" t="s">
        <v>7527</v>
      </c>
      <c r="T94" s="410" t="s">
        <v>7529</v>
      </c>
      <c r="U94" s="427" t="s">
        <v>755</v>
      </c>
      <c r="V94" s="427" t="s">
        <v>5</v>
      </c>
      <c r="W94" s="410" t="s">
        <v>7853</v>
      </c>
      <c r="X94" s="583" t="s">
        <v>7996</v>
      </c>
      <c r="Y94" s="632" t="s">
        <v>7527</v>
      </c>
      <c r="Z94" s="410"/>
      <c r="AA94" s="410" t="s">
        <v>7995</v>
      </c>
      <c r="AB94" s="632" t="s">
        <v>7532</v>
      </c>
      <c r="AC94" s="640">
        <f t="shared" si="2"/>
        <v>24</v>
      </c>
      <c r="AD94" s="410"/>
      <c r="AE94" s="410"/>
      <c r="AF94" s="410">
        <f>IF(LEN(TRIM(AD94))=0,0,LEN(TRIM(AD94))-LEN(SUBSTITUTE(AD94," ",""))+1)</f>
        <v>0</v>
      </c>
      <c r="AG94" s="410" t="s">
        <v>7533</v>
      </c>
    </row>
    <row r="95" spans="1:33" s="658" customFormat="1" ht="101.5">
      <c r="A95" s="429">
        <v>8094</v>
      </c>
      <c r="B95" s="427" t="s">
        <v>174</v>
      </c>
      <c r="C95" s="427" t="s">
        <v>3991</v>
      </c>
      <c r="D95" s="410" t="s">
        <v>4550</v>
      </c>
      <c r="E95" s="427" t="s">
        <v>164</v>
      </c>
      <c r="F95" s="410" t="s">
        <v>4279</v>
      </c>
      <c r="G95" s="410" t="s">
        <v>4279</v>
      </c>
      <c r="H95" s="410" t="s">
        <v>3046</v>
      </c>
      <c r="I95" s="410" t="s">
        <v>3053</v>
      </c>
      <c r="J95" s="410" t="s">
        <v>3054</v>
      </c>
      <c r="K95" s="427" t="s">
        <v>842</v>
      </c>
      <c r="L95" s="427" t="s">
        <v>5</v>
      </c>
      <c r="M95" s="427">
        <v>31601</v>
      </c>
      <c r="N95" s="427" t="s">
        <v>3055</v>
      </c>
      <c r="O95" s="582">
        <v>30.8018188375497</v>
      </c>
      <c r="P95" s="582">
        <v>-83.286856716495194</v>
      </c>
      <c r="Q95" s="639">
        <v>44</v>
      </c>
      <c r="R95" s="410" t="s">
        <v>2054</v>
      </c>
      <c r="S95" s="410" t="s">
        <v>3046</v>
      </c>
      <c r="T95" s="410" t="s">
        <v>2055</v>
      </c>
      <c r="U95" s="427" t="s">
        <v>2056</v>
      </c>
      <c r="V95" s="427" t="s">
        <v>2057</v>
      </c>
      <c r="W95" s="427" t="s">
        <v>172</v>
      </c>
      <c r="X95" s="583">
        <v>44773</v>
      </c>
      <c r="Y95" s="410" t="s">
        <v>4551</v>
      </c>
      <c r="Z95" s="410" t="s">
        <v>4552</v>
      </c>
      <c r="AA95" s="410" t="s">
        <v>3050</v>
      </c>
      <c r="AB95" s="410" t="s">
        <v>2059</v>
      </c>
      <c r="AC95" s="640">
        <f t="shared" si="2"/>
        <v>27</v>
      </c>
      <c r="AD95" s="410"/>
      <c r="AE95" s="410"/>
      <c r="AF95" s="410"/>
      <c r="AG95" s="410"/>
    </row>
    <row r="96" spans="1:33" s="658" customFormat="1" ht="232">
      <c r="A96" s="291">
        <v>8095</v>
      </c>
      <c r="B96" s="427" t="s">
        <v>174</v>
      </c>
      <c r="C96" s="427" t="s">
        <v>7</v>
      </c>
      <c r="D96" s="410" t="s">
        <v>7518</v>
      </c>
      <c r="E96" s="427" t="s">
        <v>176</v>
      </c>
      <c r="F96" s="427" t="s">
        <v>7519</v>
      </c>
      <c r="G96" s="410" t="s">
        <v>7520</v>
      </c>
      <c r="H96" s="632" t="s">
        <v>7521</v>
      </c>
      <c r="I96" s="410" t="s">
        <v>7872</v>
      </c>
      <c r="J96" s="410" t="s">
        <v>5624</v>
      </c>
      <c r="K96" s="427" t="s">
        <v>170</v>
      </c>
      <c r="L96" s="427" t="s">
        <v>5</v>
      </c>
      <c r="M96" s="580">
        <v>94115</v>
      </c>
      <c r="N96" s="427" t="s">
        <v>7522</v>
      </c>
      <c r="O96" s="582">
        <v>38.092369181619397</v>
      </c>
      <c r="P96" s="582">
        <v>-122.419101939763</v>
      </c>
      <c r="Q96" s="639">
        <v>5</v>
      </c>
      <c r="R96" s="410" t="s">
        <v>7518</v>
      </c>
      <c r="S96" s="632" t="s">
        <v>7521</v>
      </c>
      <c r="T96" s="410" t="s">
        <v>5624</v>
      </c>
      <c r="U96" s="427" t="s">
        <v>170</v>
      </c>
      <c r="V96" s="427" t="s">
        <v>5</v>
      </c>
      <c r="W96" s="410" t="s">
        <v>7853</v>
      </c>
      <c r="X96" s="583" t="s">
        <v>7871</v>
      </c>
      <c r="Y96" s="632" t="s">
        <v>7521</v>
      </c>
      <c r="Z96" s="410" t="s">
        <v>7523</v>
      </c>
      <c r="AA96" s="410" t="s">
        <v>8147</v>
      </c>
      <c r="AB96" s="632" t="s">
        <v>7521</v>
      </c>
      <c r="AC96" s="640">
        <f t="shared" si="2"/>
        <v>23</v>
      </c>
      <c r="AD96" s="410"/>
      <c r="AE96" s="410"/>
      <c r="AF96" s="410">
        <f>IF(LEN(TRIM(AD96))=0,0,LEN(TRIM(AD96))-LEN(SUBSTITUTE(AD96," ",""))+1)</f>
        <v>0</v>
      </c>
      <c r="AG96" s="410" t="s">
        <v>7524</v>
      </c>
    </row>
    <row r="97" spans="1:33" s="658" customFormat="1" ht="58">
      <c r="A97" s="429">
        <v>8096</v>
      </c>
      <c r="B97" s="427" t="s">
        <v>174</v>
      </c>
      <c r="C97" s="427" t="s">
        <v>3991</v>
      </c>
      <c r="D97" s="410" t="s">
        <v>4553</v>
      </c>
      <c r="E97" s="427" t="s">
        <v>164</v>
      </c>
      <c r="F97" s="427" t="s">
        <v>4554</v>
      </c>
      <c r="G97" s="410" t="s">
        <v>4222</v>
      </c>
      <c r="H97" s="410" t="s">
        <v>4555</v>
      </c>
      <c r="I97" s="410" t="s">
        <v>4556</v>
      </c>
      <c r="J97" s="410" t="s">
        <v>4557</v>
      </c>
      <c r="K97" s="427" t="s">
        <v>1357</v>
      </c>
      <c r="L97" s="427" t="s">
        <v>5</v>
      </c>
      <c r="M97" s="581" t="s">
        <v>4558</v>
      </c>
      <c r="N97" s="427" t="s">
        <v>4559</v>
      </c>
      <c r="O97" s="582">
        <v>40.817233425835198</v>
      </c>
      <c r="P97" s="582">
        <v>-74.101552803797304</v>
      </c>
      <c r="Q97" s="639">
        <v>100</v>
      </c>
      <c r="R97" s="410" t="s">
        <v>4560</v>
      </c>
      <c r="S97" s="410" t="s">
        <v>4561</v>
      </c>
      <c r="T97" s="410" t="s">
        <v>4562</v>
      </c>
      <c r="U97" s="427" t="s">
        <v>836</v>
      </c>
      <c r="V97" s="427" t="s">
        <v>5</v>
      </c>
      <c r="W97" s="410" t="s">
        <v>172</v>
      </c>
      <c r="X97" s="583">
        <v>45289</v>
      </c>
      <c r="Y97" s="410" t="s">
        <v>4563</v>
      </c>
      <c r="Z97" s="410"/>
      <c r="AA97" s="410" t="s">
        <v>4564</v>
      </c>
      <c r="AB97" s="410"/>
      <c r="AC97" s="640">
        <f t="shared" si="2"/>
        <v>30</v>
      </c>
      <c r="AD97" s="410"/>
      <c r="AE97" s="410"/>
      <c r="AF97" s="410"/>
      <c r="AG97" s="410"/>
    </row>
    <row r="98" spans="1:33" s="658" customFormat="1" ht="72.5">
      <c r="A98" s="291">
        <v>8097</v>
      </c>
      <c r="B98" s="427" t="s">
        <v>174</v>
      </c>
      <c r="C98" s="427" t="s">
        <v>3991</v>
      </c>
      <c r="D98" s="410" t="s">
        <v>2072</v>
      </c>
      <c r="E98" s="427" t="s">
        <v>176</v>
      </c>
      <c r="F98" s="410" t="s">
        <v>3992</v>
      </c>
      <c r="G98" s="410" t="s">
        <v>4222</v>
      </c>
      <c r="H98" s="410" t="s">
        <v>4565</v>
      </c>
      <c r="I98" s="410" t="s">
        <v>2074</v>
      </c>
      <c r="J98" s="410" t="s">
        <v>1556</v>
      </c>
      <c r="K98" s="427" t="s">
        <v>1045</v>
      </c>
      <c r="L98" s="427" t="s">
        <v>5</v>
      </c>
      <c r="M98" s="427">
        <v>85756</v>
      </c>
      <c r="N98" s="618" t="s">
        <v>2075</v>
      </c>
      <c r="O98" s="582">
        <v>32.125455089435398</v>
      </c>
      <c r="P98" s="582">
        <v>-110.929678675975</v>
      </c>
      <c r="Q98" s="639">
        <v>82</v>
      </c>
      <c r="R98" s="410" t="s">
        <v>2072</v>
      </c>
      <c r="S98" s="410" t="s">
        <v>4565</v>
      </c>
      <c r="T98" s="410" t="s">
        <v>1556</v>
      </c>
      <c r="U98" s="427" t="s">
        <v>1045</v>
      </c>
      <c r="V98" s="427" t="s">
        <v>5</v>
      </c>
      <c r="W98" s="427" t="s">
        <v>172</v>
      </c>
      <c r="X98" s="583">
        <v>44773</v>
      </c>
      <c r="Y98" s="410" t="s">
        <v>4566</v>
      </c>
      <c r="Z98" s="410" t="s">
        <v>4568</v>
      </c>
      <c r="AA98" s="410" t="s">
        <v>4567</v>
      </c>
      <c r="AB98" s="463" t="s">
        <v>4565</v>
      </c>
      <c r="AC98" s="640">
        <f t="shared" ref="AC98:AC116" si="3">IF(LEN(TRIM(AA98))=0,0,LEN(TRIM(AA98))-LEN(SUBSTITUTE(AA98," ",""))+1)</f>
        <v>23</v>
      </c>
      <c r="AD98" s="410"/>
      <c r="AE98" s="410"/>
      <c r="AF98" s="410"/>
      <c r="AG98" s="410"/>
    </row>
    <row r="99" spans="1:33" s="658" customFormat="1" ht="130.5">
      <c r="A99" s="429">
        <v>8098</v>
      </c>
      <c r="B99" s="427" t="s">
        <v>174</v>
      </c>
      <c r="C99" s="427" t="s">
        <v>3991</v>
      </c>
      <c r="D99" s="410" t="s">
        <v>4569</v>
      </c>
      <c r="E99" s="427" t="s">
        <v>164</v>
      </c>
      <c r="F99" s="410" t="s">
        <v>4022</v>
      </c>
      <c r="G99" s="410" t="s">
        <v>4570</v>
      </c>
      <c r="H99" s="410" t="s">
        <v>4571</v>
      </c>
      <c r="I99" s="410" t="s">
        <v>4572</v>
      </c>
      <c r="J99" s="410" t="s">
        <v>254</v>
      </c>
      <c r="K99" s="427" t="s">
        <v>149</v>
      </c>
      <c r="L99" s="427" t="s">
        <v>6</v>
      </c>
      <c r="M99" s="427" t="s">
        <v>4573</v>
      </c>
      <c r="N99" s="427" t="s">
        <v>4574</v>
      </c>
      <c r="O99" s="582">
        <v>45.557123842084799</v>
      </c>
      <c r="P99" s="582">
        <v>-73.586373117031201</v>
      </c>
      <c r="Q99" s="639" t="s">
        <v>5</v>
      </c>
      <c r="R99" s="410" t="s">
        <v>4569</v>
      </c>
      <c r="S99" s="410" t="s">
        <v>4571</v>
      </c>
      <c r="T99" s="410" t="s">
        <v>254</v>
      </c>
      <c r="U99" s="427" t="s">
        <v>149</v>
      </c>
      <c r="V99" s="427" t="s">
        <v>6</v>
      </c>
      <c r="W99" s="410" t="s">
        <v>760</v>
      </c>
      <c r="X99" s="583">
        <v>45336</v>
      </c>
      <c r="Y99" s="410" t="s">
        <v>313</v>
      </c>
      <c r="Z99" s="410"/>
      <c r="AA99" s="410" t="s">
        <v>4575</v>
      </c>
      <c r="AB99" s="410"/>
      <c r="AC99" s="640">
        <f t="shared" si="3"/>
        <v>30</v>
      </c>
      <c r="AD99" s="410" t="s">
        <v>4576</v>
      </c>
      <c r="AE99" s="410" t="s">
        <v>4578</v>
      </c>
      <c r="AF99" s="410" t="s">
        <v>4577</v>
      </c>
      <c r="AG99" s="410"/>
    </row>
    <row r="100" spans="1:33" s="509" customFormat="1" ht="87">
      <c r="A100" s="291">
        <v>8099</v>
      </c>
      <c r="B100" s="427" t="s">
        <v>174</v>
      </c>
      <c r="C100" s="427" t="s">
        <v>3991</v>
      </c>
      <c r="D100" s="410" t="s">
        <v>4579</v>
      </c>
      <c r="E100" s="427" t="s">
        <v>176</v>
      </c>
      <c r="F100" s="410" t="s">
        <v>3992</v>
      </c>
      <c r="G100" s="410" t="s">
        <v>4222</v>
      </c>
      <c r="H100" s="410" t="s">
        <v>4580</v>
      </c>
      <c r="I100" s="410" t="s">
        <v>4581</v>
      </c>
      <c r="J100" s="410" t="s">
        <v>1403</v>
      </c>
      <c r="K100" s="427" t="s">
        <v>436</v>
      </c>
      <c r="L100" s="427" t="s">
        <v>5</v>
      </c>
      <c r="M100" s="427">
        <v>48108</v>
      </c>
      <c r="N100" s="427" t="s">
        <v>4582</v>
      </c>
      <c r="O100" s="582">
        <v>42.219465244296501</v>
      </c>
      <c r="P100" s="582">
        <v>-83.732322387252395</v>
      </c>
      <c r="Q100" s="639"/>
      <c r="R100" s="410" t="s">
        <v>4579</v>
      </c>
      <c r="S100" s="410" t="s">
        <v>4580</v>
      </c>
      <c r="T100" s="410" t="s">
        <v>4583</v>
      </c>
      <c r="U100" s="427" t="s">
        <v>755</v>
      </c>
      <c r="V100" s="427" t="s">
        <v>5</v>
      </c>
      <c r="W100" s="427" t="s">
        <v>172</v>
      </c>
      <c r="X100" s="583">
        <v>44773</v>
      </c>
      <c r="Y100" s="410" t="s">
        <v>4584</v>
      </c>
      <c r="Z100" s="410" t="s">
        <v>4586</v>
      </c>
      <c r="AA100" s="410" t="s">
        <v>4585</v>
      </c>
      <c r="AB100" s="463" t="s">
        <v>4587</v>
      </c>
      <c r="AC100" s="640">
        <f t="shared" si="3"/>
        <v>27</v>
      </c>
      <c r="AD100" s="410"/>
      <c r="AE100" s="410"/>
      <c r="AF100" s="410"/>
      <c r="AG100" s="410"/>
    </row>
    <row r="101" spans="1:33" s="509" customFormat="1" ht="72.5">
      <c r="A101" s="429">
        <v>8100</v>
      </c>
      <c r="B101" s="427" t="s">
        <v>174</v>
      </c>
      <c r="C101" s="427" t="s">
        <v>3991</v>
      </c>
      <c r="D101" s="410" t="s">
        <v>4588</v>
      </c>
      <c r="E101" s="427" t="s">
        <v>176</v>
      </c>
      <c r="F101" s="410" t="s">
        <v>4287</v>
      </c>
      <c r="G101" s="410" t="s">
        <v>4589</v>
      </c>
      <c r="H101" s="410" t="s">
        <v>4590</v>
      </c>
      <c r="I101" s="509" t="s">
        <v>4591</v>
      </c>
      <c r="J101" s="410" t="s">
        <v>4592</v>
      </c>
      <c r="K101" s="427" t="s">
        <v>3657</v>
      </c>
      <c r="L101" s="427" t="s">
        <v>5</v>
      </c>
      <c r="M101" s="427">
        <v>73105</v>
      </c>
      <c r="N101" s="427" t="s">
        <v>4593</v>
      </c>
      <c r="O101" s="582">
        <v>35.376927563295197</v>
      </c>
      <c r="P101" s="582">
        <v>-97.542724362354505</v>
      </c>
      <c r="Q101" s="639">
        <v>70</v>
      </c>
      <c r="R101" s="509" t="s">
        <v>4594</v>
      </c>
      <c r="S101" s="410" t="s">
        <v>4590</v>
      </c>
      <c r="T101" s="509" t="s">
        <v>4592</v>
      </c>
      <c r="U101" s="427" t="s">
        <v>3657</v>
      </c>
      <c r="V101" s="427" t="s">
        <v>5</v>
      </c>
      <c r="W101" s="427" t="s">
        <v>172</v>
      </c>
      <c r="X101" s="583">
        <v>44773</v>
      </c>
      <c r="Y101" s="509" t="s">
        <v>4595</v>
      </c>
      <c r="Z101" s="410"/>
      <c r="AA101" s="410" t="s">
        <v>4596</v>
      </c>
      <c r="AB101" s="463" t="s">
        <v>4590</v>
      </c>
      <c r="AC101" s="640">
        <f t="shared" si="3"/>
        <v>22</v>
      </c>
      <c r="AD101" s="410"/>
      <c r="AE101" s="410"/>
      <c r="AF101" s="410"/>
      <c r="AG101" s="410"/>
    </row>
    <row r="102" spans="1:33" s="509" customFormat="1" ht="58">
      <c r="A102" s="291">
        <v>8101</v>
      </c>
      <c r="B102" s="427" t="s">
        <v>174</v>
      </c>
      <c r="C102" s="427" t="s">
        <v>3991</v>
      </c>
      <c r="D102" s="410" t="s">
        <v>4597</v>
      </c>
      <c r="E102" s="427" t="s">
        <v>164</v>
      </c>
      <c r="F102" s="410" t="s">
        <v>4155</v>
      </c>
      <c r="G102" s="410" t="s">
        <v>4598</v>
      </c>
      <c r="H102" s="410" t="s">
        <v>4599</v>
      </c>
      <c r="I102" s="410" t="s">
        <v>4600</v>
      </c>
      <c r="J102" s="410" t="s">
        <v>4601</v>
      </c>
      <c r="K102" s="427" t="s">
        <v>149</v>
      </c>
      <c r="L102" s="427" t="s">
        <v>6</v>
      </c>
      <c r="M102" s="427" t="s">
        <v>4602</v>
      </c>
      <c r="N102" s="427" t="s">
        <v>4603</v>
      </c>
      <c r="O102" s="582">
        <v>45.571509689363303</v>
      </c>
      <c r="P102" s="582">
        <v>-73.776373745866493</v>
      </c>
      <c r="Q102" s="639" t="s">
        <v>6</v>
      </c>
      <c r="R102" s="410" t="s">
        <v>4597</v>
      </c>
      <c r="S102" s="410" t="s">
        <v>4599</v>
      </c>
      <c r="T102" s="410" t="s">
        <v>254</v>
      </c>
      <c r="U102" s="427" t="s">
        <v>149</v>
      </c>
      <c r="V102" s="427" t="s">
        <v>6</v>
      </c>
      <c r="W102" s="410" t="s">
        <v>760</v>
      </c>
      <c r="X102" s="583">
        <v>45336</v>
      </c>
      <c r="Y102" s="410" t="s">
        <v>313</v>
      </c>
      <c r="Z102" s="410"/>
      <c r="AA102" s="410" t="s">
        <v>4604</v>
      </c>
      <c r="AB102" s="410"/>
      <c r="AC102" s="640">
        <f t="shared" si="3"/>
        <v>21</v>
      </c>
      <c r="AD102" s="410" t="s">
        <v>4605</v>
      </c>
      <c r="AE102" s="410" t="s">
        <v>4606</v>
      </c>
      <c r="AF102" s="410" t="s">
        <v>4603</v>
      </c>
      <c r="AG102" s="410"/>
    </row>
    <row r="103" spans="1:33" s="658" customFormat="1" ht="149.25" customHeight="1">
      <c r="A103" s="429">
        <v>8102</v>
      </c>
      <c r="B103" s="427" t="s">
        <v>174</v>
      </c>
      <c r="C103" s="427" t="s">
        <v>7</v>
      </c>
      <c r="D103" s="410" t="s">
        <v>3915</v>
      </c>
      <c r="E103" s="427" t="s">
        <v>176</v>
      </c>
      <c r="F103" s="427" t="s">
        <v>7505</v>
      </c>
      <c r="G103" s="410" t="s">
        <v>7506</v>
      </c>
      <c r="H103" s="632" t="s">
        <v>3918</v>
      </c>
      <c r="I103" s="410" t="s">
        <v>3919</v>
      </c>
      <c r="J103" s="410" t="s">
        <v>3920</v>
      </c>
      <c r="K103" s="427" t="s">
        <v>1300</v>
      </c>
      <c r="L103" s="427" t="s">
        <v>5</v>
      </c>
      <c r="M103" s="580">
        <v>15108</v>
      </c>
      <c r="N103" s="427" t="s">
        <v>7507</v>
      </c>
      <c r="O103" s="643">
        <v>40.456380000000003</v>
      </c>
      <c r="P103" s="643">
        <v>-80.176379999999995</v>
      </c>
      <c r="Q103" s="639">
        <v>51</v>
      </c>
      <c r="R103" s="410" t="s">
        <v>3915</v>
      </c>
      <c r="S103" s="632" t="s">
        <v>3918</v>
      </c>
      <c r="T103" s="410" t="s">
        <v>3920</v>
      </c>
      <c r="U103" s="427" t="s">
        <v>1300</v>
      </c>
      <c r="V103" s="427" t="s">
        <v>5</v>
      </c>
      <c r="W103" s="410" t="s">
        <v>6355</v>
      </c>
      <c r="X103" s="583">
        <v>45503</v>
      </c>
      <c r="Y103" s="632" t="s">
        <v>3918</v>
      </c>
      <c r="Z103" s="410"/>
      <c r="AA103" s="410" t="s">
        <v>7508</v>
      </c>
      <c r="AB103" s="632" t="s">
        <v>7509</v>
      </c>
      <c r="AC103" s="640">
        <f t="shared" si="3"/>
        <v>23</v>
      </c>
      <c r="AD103" s="410"/>
      <c r="AE103" s="410"/>
      <c r="AF103" s="410">
        <f>IF(LEN(TRIM(AD103))=0,0,LEN(TRIM(AD103))-LEN(SUBSTITUTE(AD103," ",""))+1)</f>
        <v>0</v>
      </c>
      <c r="AG103" s="410" t="s">
        <v>7510</v>
      </c>
    </row>
    <row r="104" spans="1:33" s="658" customFormat="1" ht="58">
      <c r="A104" s="291">
        <v>8103</v>
      </c>
      <c r="B104" s="427" t="s">
        <v>174</v>
      </c>
      <c r="C104" s="427" t="s">
        <v>7</v>
      </c>
      <c r="D104" s="410" t="s">
        <v>8629</v>
      </c>
      <c r="E104" s="427" t="s">
        <v>164</v>
      </c>
      <c r="F104" s="427" t="s">
        <v>8630</v>
      </c>
      <c r="G104" s="618" t="s">
        <v>9001</v>
      </c>
      <c r="H104" s="956" t="s">
        <v>8631</v>
      </c>
      <c r="I104" s="410" t="s">
        <v>8632</v>
      </c>
      <c r="J104" s="410" t="s">
        <v>1501</v>
      </c>
      <c r="K104" s="427" t="s">
        <v>740</v>
      </c>
      <c r="L104" s="427" t="s">
        <v>5</v>
      </c>
      <c r="M104" s="660" t="s">
        <v>8633</v>
      </c>
      <c r="N104" s="427" t="s">
        <v>8634</v>
      </c>
      <c r="O104" s="958">
        <v>42.398342484914998</v>
      </c>
      <c r="P104" s="958">
        <v>-71.150069746341302</v>
      </c>
      <c r="Q104" s="959">
        <v>5000</v>
      </c>
      <c r="R104" s="410" t="s">
        <v>8629</v>
      </c>
      <c r="S104" s="956" t="s">
        <v>8631</v>
      </c>
      <c r="T104" s="410" t="s">
        <v>1450</v>
      </c>
      <c r="U104" s="957"/>
      <c r="V104" s="427" t="s">
        <v>1452</v>
      </c>
      <c r="W104" s="410" t="s">
        <v>7932</v>
      </c>
      <c r="X104" s="960">
        <v>45689</v>
      </c>
      <c r="Y104" s="956" t="s">
        <v>8635</v>
      </c>
      <c r="Z104" s="956"/>
      <c r="AA104" s="410" t="s">
        <v>9002</v>
      </c>
      <c r="AB104" s="956"/>
      <c r="AC104" s="961">
        <f t="shared" si="3"/>
        <v>18</v>
      </c>
      <c r="AD104" s="956"/>
      <c r="AE104" s="956"/>
      <c r="AF104" s="956">
        <f>IF(LEN(TRIM(AD104))=0,0,LEN(TRIM(AD104))-LEN(SUBSTITUTE(AD104," ",""))+1)</f>
        <v>0</v>
      </c>
      <c r="AG104" s="956"/>
    </row>
    <row r="105" spans="1:33" s="658" customFormat="1" ht="87">
      <c r="A105" s="429">
        <v>8104</v>
      </c>
      <c r="B105" s="427" t="s">
        <v>174</v>
      </c>
      <c r="C105" s="427" t="s">
        <v>3991</v>
      </c>
      <c r="D105" s="410" t="s">
        <v>4607</v>
      </c>
      <c r="E105" s="427" t="s">
        <v>164</v>
      </c>
      <c r="F105" s="410" t="s">
        <v>4608</v>
      </c>
      <c r="G105" s="410" t="s">
        <v>4609</v>
      </c>
      <c r="H105" s="410" t="s">
        <v>4610</v>
      </c>
      <c r="I105" s="410" t="s">
        <v>4611</v>
      </c>
      <c r="J105" s="410" t="s">
        <v>4612</v>
      </c>
      <c r="K105" s="591" t="s">
        <v>723</v>
      </c>
      <c r="L105" s="427" t="s">
        <v>5</v>
      </c>
      <c r="M105" s="591">
        <v>80020</v>
      </c>
      <c r="N105" s="618" t="s">
        <v>4613</v>
      </c>
      <c r="O105" s="582">
        <v>39.925859827204597</v>
      </c>
      <c r="P105" s="582">
        <v>-105.09475563118001</v>
      </c>
      <c r="Q105" s="639">
        <v>5</v>
      </c>
      <c r="R105" s="587" t="s">
        <v>4607</v>
      </c>
      <c r="S105" s="587" t="s">
        <v>4610</v>
      </c>
      <c r="T105" s="587" t="s">
        <v>4612</v>
      </c>
      <c r="U105" s="591" t="s">
        <v>723</v>
      </c>
      <c r="V105" s="591" t="s">
        <v>5</v>
      </c>
      <c r="W105" s="427" t="s">
        <v>172</v>
      </c>
      <c r="X105" s="583">
        <v>44773</v>
      </c>
      <c r="Y105" s="587" t="s">
        <v>4614</v>
      </c>
      <c r="Z105" s="410" t="s">
        <v>4616</v>
      </c>
      <c r="AA105" s="410" t="s">
        <v>4615</v>
      </c>
      <c r="AB105" s="463" t="s">
        <v>4617</v>
      </c>
      <c r="AC105" s="640">
        <f t="shared" si="3"/>
        <v>29</v>
      </c>
      <c r="AD105" s="410"/>
      <c r="AE105" s="410"/>
      <c r="AF105" s="410"/>
      <c r="AG105" s="410"/>
    </row>
    <row r="106" spans="1:33" s="509" customFormat="1" ht="95.25" customHeight="1">
      <c r="A106" s="291">
        <v>8105</v>
      </c>
      <c r="B106" s="675" t="s">
        <v>161</v>
      </c>
      <c r="C106" s="427" t="s">
        <v>3991</v>
      </c>
      <c r="D106" s="675" t="s">
        <v>4618</v>
      </c>
      <c r="E106" s="427" t="s">
        <v>164</v>
      </c>
      <c r="F106" s="410" t="s">
        <v>4022</v>
      </c>
      <c r="G106" s="676" t="s">
        <v>4619</v>
      </c>
      <c r="H106" s="675" t="s">
        <v>4620</v>
      </c>
      <c r="I106" s="675" t="s">
        <v>4621</v>
      </c>
      <c r="J106" s="675" t="s">
        <v>1403</v>
      </c>
      <c r="K106" s="675" t="s">
        <v>436</v>
      </c>
      <c r="L106" s="675" t="s">
        <v>5</v>
      </c>
      <c r="M106" s="677" t="s">
        <v>4622</v>
      </c>
      <c r="N106" s="675" t="s">
        <v>4623</v>
      </c>
      <c r="O106" s="675">
        <v>42.226020873019102</v>
      </c>
      <c r="P106" s="675">
        <v>-83.7203236134945</v>
      </c>
      <c r="Q106" s="639">
        <v>5</v>
      </c>
      <c r="R106" s="675" t="s">
        <v>4618</v>
      </c>
      <c r="S106" s="675" t="s">
        <v>4620</v>
      </c>
      <c r="T106" s="675" t="s">
        <v>1403</v>
      </c>
      <c r="U106" s="675" t="s">
        <v>436</v>
      </c>
      <c r="V106" s="675" t="s">
        <v>5</v>
      </c>
      <c r="W106" s="675" t="s">
        <v>312</v>
      </c>
      <c r="X106" s="678">
        <v>45412</v>
      </c>
      <c r="Y106" s="675" t="s">
        <v>313</v>
      </c>
      <c r="Z106" s="410"/>
      <c r="AA106" s="664" t="s">
        <v>8148</v>
      </c>
      <c r="AB106" s="410"/>
      <c r="AC106" s="640">
        <f t="shared" si="3"/>
        <v>26</v>
      </c>
      <c r="AD106" s="659" t="s">
        <v>4624</v>
      </c>
      <c r="AE106" s="659" t="s">
        <v>4626</v>
      </c>
      <c r="AF106" s="659" t="s">
        <v>4625</v>
      </c>
      <c r="AG106" s="410"/>
    </row>
    <row r="107" spans="1:33" s="598" customFormat="1" ht="72.5">
      <c r="A107" s="429">
        <v>8106</v>
      </c>
      <c r="B107" s="427" t="s">
        <v>174</v>
      </c>
      <c r="C107" s="427" t="s">
        <v>3991</v>
      </c>
      <c r="D107" s="351" t="s">
        <v>8276</v>
      </c>
      <c r="E107" s="427" t="s">
        <v>164</v>
      </c>
      <c r="F107" s="427" t="s">
        <v>4287</v>
      </c>
      <c r="G107" s="410" t="s">
        <v>9003</v>
      </c>
      <c r="H107" s="352" t="s">
        <v>8277</v>
      </c>
      <c r="I107" s="351" t="s">
        <v>8280</v>
      </c>
      <c r="J107" s="410" t="s">
        <v>855</v>
      </c>
      <c r="K107" s="427" t="s">
        <v>170</v>
      </c>
      <c r="L107" s="427" t="s">
        <v>5</v>
      </c>
      <c r="M107" s="957">
        <v>95054</v>
      </c>
      <c r="N107" s="592" t="s">
        <v>8281</v>
      </c>
      <c r="O107" s="958">
        <v>37.389990009331797</v>
      </c>
      <c r="P107" s="958">
        <v>-121.96102830613199</v>
      </c>
      <c r="Q107" s="959">
        <v>12</v>
      </c>
      <c r="R107" s="410" t="s">
        <v>3956</v>
      </c>
      <c r="S107" s="351" t="s">
        <v>8278</v>
      </c>
      <c r="T107" s="410" t="s">
        <v>8279</v>
      </c>
      <c r="U107" s="351" t="s">
        <v>2535</v>
      </c>
      <c r="V107" s="427" t="s">
        <v>907</v>
      </c>
      <c r="W107" s="410" t="s">
        <v>7932</v>
      </c>
      <c r="X107" s="960">
        <v>45580</v>
      </c>
      <c r="Y107" s="410" t="s">
        <v>313</v>
      </c>
      <c r="Z107" s="956"/>
      <c r="AA107" s="352" t="s">
        <v>9004</v>
      </c>
      <c r="AB107" s="956"/>
      <c r="AC107" s="961">
        <f t="shared" si="3"/>
        <v>16</v>
      </c>
      <c r="AD107" s="351" t="s">
        <v>8273</v>
      </c>
      <c r="AE107" s="351" t="s">
        <v>8274</v>
      </c>
      <c r="AF107" s="592" t="s">
        <v>8275</v>
      </c>
      <c r="AG107" s="956"/>
    </row>
    <row r="108" spans="1:33" s="658" customFormat="1" ht="182.25" customHeight="1">
      <c r="A108" s="291">
        <v>8107</v>
      </c>
      <c r="B108" s="427" t="s">
        <v>174</v>
      </c>
      <c r="C108" s="427" t="s">
        <v>3991</v>
      </c>
      <c r="D108" s="410" t="s">
        <v>4627</v>
      </c>
      <c r="E108" s="427" t="s">
        <v>176</v>
      </c>
      <c r="F108" s="410" t="s">
        <v>3992</v>
      </c>
      <c r="G108" s="410" t="s">
        <v>4222</v>
      </c>
      <c r="H108" s="410" t="s">
        <v>4628</v>
      </c>
      <c r="I108" s="410" t="s">
        <v>4629</v>
      </c>
      <c r="J108" s="410" t="s">
        <v>4630</v>
      </c>
      <c r="K108" s="427" t="s">
        <v>836</v>
      </c>
      <c r="L108" s="427" t="s">
        <v>5</v>
      </c>
      <c r="M108" s="427">
        <v>60062</v>
      </c>
      <c r="N108" s="427" t="s">
        <v>4631</v>
      </c>
      <c r="O108" s="582">
        <v>42.146325346323401</v>
      </c>
      <c r="P108" s="582">
        <v>-87.846425237935406</v>
      </c>
      <c r="Q108" s="639"/>
      <c r="R108" s="410" t="s">
        <v>4632</v>
      </c>
      <c r="S108" s="410" t="s">
        <v>4628</v>
      </c>
      <c r="T108" s="410" t="s">
        <v>4630</v>
      </c>
      <c r="U108" s="427" t="s">
        <v>836</v>
      </c>
      <c r="V108" s="427" t="s">
        <v>5</v>
      </c>
      <c r="W108" s="427" t="s">
        <v>172</v>
      </c>
      <c r="X108" s="583">
        <v>45289</v>
      </c>
      <c r="Y108" s="410" t="s">
        <v>4633</v>
      </c>
      <c r="Z108" s="410" t="s">
        <v>4635</v>
      </c>
      <c r="AA108" s="410" t="s">
        <v>4634</v>
      </c>
      <c r="AB108" s="410"/>
      <c r="AC108" s="640">
        <f t="shared" si="3"/>
        <v>30</v>
      </c>
      <c r="AD108" s="410"/>
      <c r="AE108" s="410"/>
      <c r="AF108" s="410"/>
      <c r="AG108" s="410"/>
    </row>
    <row r="109" spans="1:33" ht="59.25" customHeight="1">
      <c r="A109" s="429">
        <v>8108</v>
      </c>
      <c r="B109" s="291" t="s">
        <v>392</v>
      </c>
      <c r="C109" s="291" t="s">
        <v>3991</v>
      </c>
      <c r="D109" s="65" t="s">
        <v>4636</v>
      </c>
      <c r="E109" s="291" t="s">
        <v>176</v>
      </c>
      <c r="F109" s="292" t="s">
        <v>3992</v>
      </c>
      <c r="G109" s="292" t="s">
        <v>4222</v>
      </c>
      <c r="H109" s="302" t="s">
        <v>4637</v>
      </c>
      <c r="I109" s="65" t="s">
        <v>4638</v>
      </c>
      <c r="J109" s="292" t="s">
        <v>1237</v>
      </c>
      <c r="K109" s="291" t="s">
        <v>308</v>
      </c>
      <c r="L109" s="291" t="s">
        <v>5</v>
      </c>
      <c r="M109" s="291">
        <v>37416</v>
      </c>
      <c r="N109" s="47" t="s">
        <v>4639</v>
      </c>
      <c r="O109" s="293">
        <v>35.077100000000002</v>
      </c>
      <c r="P109" s="293">
        <v>-85.130560000000003</v>
      </c>
      <c r="Q109" s="777">
        <v>5500</v>
      </c>
      <c r="R109" s="292" t="s">
        <v>4640</v>
      </c>
      <c r="S109" s="65" t="s">
        <v>2207</v>
      </c>
      <c r="T109" s="292" t="s">
        <v>2208</v>
      </c>
      <c r="U109" s="47"/>
      <c r="V109" s="291" t="s">
        <v>907</v>
      </c>
      <c r="W109" s="292" t="s">
        <v>7932</v>
      </c>
      <c r="X109" s="294">
        <v>45627</v>
      </c>
      <c r="Y109" s="292" t="s">
        <v>4641</v>
      </c>
      <c r="Z109" s="292"/>
      <c r="AA109" s="65" t="s">
        <v>9005</v>
      </c>
      <c r="AB109" s="292"/>
      <c r="AC109" s="443">
        <f t="shared" si="3"/>
        <v>17</v>
      </c>
      <c r="AD109" s="65"/>
      <c r="AE109" s="65"/>
      <c r="AF109" s="65"/>
      <c r="AG109" s="292"/>
    </row>
    <row r="110" spans="1:33" ht="145">
      <c r="A110" s="291">
        <v>8109</v>
      </c>
      <c r="B110" s="427" t="s">
        <v>174</v>
      </c>
      <c r="C110" s="427" t="s">
        <v>7</v>
      </c>
      <c r="D110" s="410" t="s">
        <v>7462</v>
      </c>
      <c r="E110" s="427" t="s">
        <v>176</v>
      </c>
      <c r="F110" s="427" t="s">
        <v>4022</v>
      </c>
      <c r="G110" s="410" t="s">
        <v>5233</v>
      </c>
      <c r="H110" s="462" t="s">
        <v>7463</v>
      </c>
      <c r="I110" s="410" t="s">
        <v>7464</v>
      </c>
      <c r="J110" s="410" t="s">
        <v>1222</v>
      </c>
      <c r="K110" s="427" t="s">
        <v>170</v>
      </c>
      <c r="L110" s="427" t="s">
        <v>5</v>
      </c>
      <c r="M110" s="580">
        <v>90025</v>
      </c>
      <c r="N110" s="427"/>
      <c r="O110" s="790">
        <v>34.047885000000001</v>
      </c>
      <c r="P110" s="790">
        <v>-118.46141799999999</v>
      </c>
      <c r="Q110" s="639">
        <v>60</v>
      </c>
      <c r="R110" s="410" t="s">
        <v>7462</v>
      </c>
      <c r="S110" s="462" t="s">
        <v>7463</v>
      </c>
      <c r="T110" s="410" t="s">
        <v>1222</v>
      </c>
      <c r="U110" s="427" t="s">
        <v>170</v>
      </c>
      <c r="V110" s="427" t="s">
        <v>3864</v>
      </c>
      <c r="W110" s="410" t="s">
        <v>6355</v>
      </c>
      <c r="X110" s="583">
        <v>45497</v>
      </c>
      <c r="Y110" s="462" t="s">
        <v>7463</v>
      </c>
      <c r="Z110" s="410"/>
      <c r="AA110" s="410" t="s">
        <v>7465</v>
      </c>
      <c r="AB110" s="462" t="s">
        <v>7466</v>
      </c>
      <c r="AC110" s="640">
        <f t="shared" si="3"/>
        <v>26</v>
      </c>
      <c r="AD110" s="410"/>
      <c r="AE110" s="410"/>
      <c r="AF110" s="410">
        <f>IF(LEN(TRIM(AD110))=0,0,LEN(TRIM(AD110))-LEN(SUBSTITUTE(AD110," ",""))+1)</f>
        <v>0</v>
      </c>
      <c r="AG110" s="410" t="s">
        <v>7467</v>
      </c>
    </row>
    <row r="111" spans="1:33" ht="72.5">
      <c r="A111" s="429">
        <v>8110</v>
      </c>
      <c r="B111" s="427" t="s">
        <v>174</v>
      </c>
      <c r="C111" s="427" t="s">
        <v>3991</v>
      </c>
      <c r="D111" s="410" t="s">
        <v>4642</v>
      </c>
      <c r="E111" s="427" t="s">
        <v>164</v>
      </c>
      <c r="F111" s="410" t="s">
        <v>4022</v>
      </c>
      <c r="G111" s="410" t="s">
        <v>4317</v>
      </c>
      <c r="H111" s="410" t="s">
        <v>4643</v>
      </c>
      <c r="I111" s="587" t="s">
        <v>4644</v>
      </c>
      <c r="J111" s="587" t="s">
        <v>4645</v>
      </c>
      <c r="K111" s="591" t="s">
        <v>1857</v>
      </c>
      <c r="L111" s="427" t="s">
        <v>5</v>
      </c>
      <c r="M111" s="663" t="s">
        <v>4646</v>
      </c>
      <c r="N111" s="591" t="s">
        <v>4647</v>
      </c>
      <c r="O111" s="582">
        <v>38.976862502652999</v>
      </c>
      <c r="P111" s="582">
        <v>-76.503028747309799</v>
      </c>
      <c r="Q111" s="612">
        <v>380</v>
      </c>
      <c r="R111" s="410" t="s">
        <v>4648</v>
      </c>
      <c r="S111" s="463" t="s">
        <v>4649</v>
      </c>
      <c r="T111" s="410" t="s">
        <v>4650</v>
      </c>
      <c r="U111" s="427" t="s">
        <v>1357</v>
      </c>
      <c r="V111" s="427" t="s">
        <v>5</v>
      </c>
      <c r="W111" s="410" t="s">
        <v>760</v>
      </c>
      <c r="X111" s="583">
        <v>45336</v>
      </c>
      <c r="Y111" s="410" t="s">
        <v>4649</v>
      </c>
      <c r="Z111" s="410"/>
      <c r="AA111" s="410" t="s">
        <v>4651</v>
      </c>
      <c r="AB111" s="410"/>
      <c r="AC111" s="640">
        <f t="shared" si="3"/>
        <v>30</v>
      </c>
      <c r="AD111" s="410"/>
      <c r="AE111" s="410"/>
      <c r="AF111" s="410"/>
      <c r="AG111" s="410"/>
    </row>
    <row r="112" spans="1:33" ht="72.5">
      <c r="A112" s="291">
        <v>8111</v>
      </c>
      <c r="B112" s="427" t="s">
        <v>174</v>
      </c>
      <c r="C112" s="427" t="s">
        <v>3991</v>
      </c>
      <c r="D112" s="410" t="s">
        <v>4642</v>
      </c>
      <c r="E112" s="427" t="s">
        <v>164</v>
      </c>
      <c r="F112" s="410" t="s">
        <v>4022</v>
      </c>
      <c r="G112" s="410" t="s">
        <v>4317</v>
      </c>
      <c r="H112" s="410" t="s">
        <v>4643</v>
      </c>
      <c r="I112" s="587" t="s">
        <v>4652</v>
      </c>
      <c r="J112" s="587" t="s">
        <v>981</v>
      </c>
      <c r="K112" s="591" t="s">
        <v>740</v>
      </c>
      <c r="L112" s="427" t="s">
        <v>5</v>
      </c>
      <c r="M112" s="663" t="s">
        <v>4653</v>
      </c>
      <c r="N112" s="591" t="s">
        <v>4654</v>
      </c>
      <c r="O112" s="582">
        <v>42.354256350180599</v>
      </c>
      <c r="P112" s="582">
        <v>-71.061841788992496</v>
      </c>
      <c r="Q112" s="612">
        <v>380</v>
      </c>
      <c r="R112" s="410" t="s">
        <v>4648</v>
      </c>
      <c r="S112" s="410" t="s">
        <v>4649</v>
      </c>
      <c r="T112" s="410" t="s">
        <v>4650</v>
      </c>
      <c r="U112" s="427" t="s">
        <v>1357</v>
      </c>
      <c r="V112" s="427" t="s">
        <v>5</v>
      </c>
      <c r="W112" s="410" t="s">
        <v>760</v>
      </c>
      <c r="X112" s="583">
        <v>45336</v>
      </c>
      <c r="Y112" s="410" t="s">
        <v>4649</v>
      </c>
      <c r="Z112" s="410"/>
      <c r="AA112" s="410" t="s">
        <v>4651</v>
      </c>
      <c r="AB112" s="410"/>
      <c r="AC112" s="640">
        <f t="shared" si="3"/>
        <v>30</v>
      </c>
      <c r="AD112" s="410"/>
      <c r="AE112" s="410"/>
      <c r="AF112" s="410"/>
      <c r="AG112" s="410"/>
    </row>
    <row r="113" spans="1:33" ht="72.5">
      <c r="A113" s="429">
        <v>8112</v>
      </c>
      <c r="B113" s="427" t="s">
        <v>174</v>
      </c>
      <c r="C113" s="427" t="s">
        <v>3991</v>
      </c>
      <c r="D113" s="410" t="s">
        <v>4642</v>
      </c>
      <c r="E113" s="427" t="s">
        <v>164</v>
      </c>
      <c r="F113" s="410" t="s">
        <v>4022</v>
      </c>
      <c r="G113" s="410" t="s">
        <v>4317</v>
      </c>
      <c r="H113" s="463" t="s">
        <v>4643</v>
      </c>
      <c r="I113" s="410" t="s">
        <v>4655</v>
      </c>
      <c r="J113" s="410" t="s">
        <v>1000</v>
      </c>
      <c r="K113" s="427" t="s">
        <v>997</v>
      </c>
      <c r="L113" s="427" t="s">
        <v>6</v>
      </c>
      <c r="M113" s="427" t="s">
        <v>4656</v>
      </c>
      <c r="N113" s="427" t="s">
        <v>4657</v>
      </c>
      <c r="O113" s="582">
        <v>51.045725348428597</v>
      </c>
      <c r="P113" s="582">
        <v>-114.069791630997</v>
      </c>
      <c r="Q113" s="639">
        <v>380</v>
      </c>
      <c r="R113" s="410" t="s">
        <v>4648</v>
      </c>
      <c r="S113" s="410" t="s">
        <v>4649</v>
      </c>
      <c r="T113" s="410" t="s">
        <v>4650</v>
      </c>
      <c r="U113" s="427" t="s">
        <v>1357</v>
      </c>
      <c r="V113" s="427" t="s">
        <v>5</v>
      </c>
      <c r="W113" s="410" t="s">
        <v>760</v>
      </c>
      <c r="X113" s="583">
        <v>45336</v>
      </c>
      <c r="Y113" s="410" t="s">
        <v>4649</v>
      </c>
      <c r="Z113" s="410"/>
      <c r="AA113" s="410" t="s">
        <v>4651</v>
      </c>
      <c r="AB113" s="410"/>
      <c r="AC113" s="640">
        <f t="shared" si="3"/>
        <v>30</v>
      </c>
      <c r="AD113" s="410"/>
      <c r="AE113" s="410"/>
      <c r="AF113" s="410"/>
      <c r="AG113" s="410"/>
    </row>
    <row r="114" spans="1:33" ht="72.5">
      <c r="A114" s="291">
        <v>8113</v>
      </c>
      <c r="B114" s="427" t="s">
        <v>174</v>
      </c>
      <c r="C114" s="427" t="s">
        <v>3991</v>
      </c>
      <c r="D114" s="410" t="s">
        <v>4642</v>
      </c>
      <c r="E114" s="427" t="s">
        <v>164</v>
      </c>
      <c r="F114" s="410" t="s">
        <v>4022</v>
      </c>
      <c r="G114" s="410" t="s">
        <v>4317</v>
      </c>
      <c r="H114" s="410" t="s">
        <v>4643</v>
      </c>
      <c r="I114" s="410" t="s">
        <v>4658</v>
      </c>
      <c r="J114" s="410" t="s">
        <v>1483</v>
      </c>
      <c r="K114" s="427" t="s">
        <v>755</v>
      </c>
      <c r="L114" s="427" t="s">
        <v>5</v>
      </c>
      <c r="M114" s="427">
        <v>77057</v>
      </c>
      <c r="N114" s="427" t="s">
        <v>4659</v>
      </c>
      <c r="O114" s="582">
        <v>29.749773581469299</v>
      </c>
      <c r="P114" s="582">
        <v>-95.481916287508795</v>
      </c>
      <c r="Q114" s="639">
        <v>380</v>
      </c>
      <c r="R114" s="410" t="s">
        <v>4648</v>
      </c>
      <c r="S114" s="410" t="s">
        <v>4649</v>
      </c>
      <c r="T114" s="410" t="s">
        <v>4650</v>
      </c>
      <c r="U114" s="427" t="s">
        <v>1357</v>
      </c>
      <c r="V114" s="427" t="s">
        <v>5</v>
      </c>
      <c r="W114" s="410" t="s">
        <v>760</v>
      </c>
      <c r="X114" s="583">
        <v>45336</v>
      </c>
      <c r="Y114" s="410" t="s">
        <v>4649</v>
      </c>
      <c r="Z114" s="410"/>
      <c r="AA114" s="410" t="s">
        <v>4651</v>
      </c>
      <c r="AB114" s="410"/>
      <c r="AC114" s="640">
        <f t="shared" si="3"/>
        <v>30</v>
      </c>
      <c r="AD114" s="410"/>
      <c r="AE114" s="410"/>
      <c r="AF114" s="410"/>
      <c r="AG114" s="410"/>
    </row>
    <row r="115" spans="1:33" ht="72.5">
      <c r="A115" s="429">
        <v>8114</v>
      </c>
      <c r="B115" s="291" t="s">
        <v>174</v>
      </c>
      <c r="C115" s="291" t="s">
        <v>3991</v>
      </c>
      <c r="D115" s="292" t="s">
        <v>4642</v>
      </c>
      <c r="E115" s="291" t="s">
        <v>164</v>
      </c>
      <c r="F115" s="292" t="s">
        <v>4022</v>
      </c>
      <c r="G115" s="292" t="s">
        <v>4317</v>
      </c>
      <c r="H115" s="292" t="s">
        <v>4643</v>
      </c>
      <c r="I115" s="292" t="s">
        <v>4660</v>
      </c>
      <c r="J115" s="292" t="s">
        <v>3821</v>
      </c>
      <c r="K115" s="291" t="s">
        <v>808</v>
      </c>
      <c r="L115" s="291" t="s">
        <v>5</v>
      </c>
      <c r="M115" s="291">
        <v>10018</v>
      </c>
      <c r="N115" s="291" t="s">
        <v>4661</v>
      </c>
      <c r="O115" s="293">
        <v>40.7522411197221</v>
      </c>
      <c r="P115" s="293">
        <v>-73.982352389046099</v>
      </c>
      <c r="Q115" s="777">
        <v>380</v>
      </c>
      <c r="R115" s="292" t="s">
        <v>4648</v>
      </c>
      <c r="S115" s="292" t="s">
        <v>4649</v>
      </c>
      <c r="T115" s="292" t="s">
        <v>4650</v>
      </c>
      <c r="U115" s="291" t="s">
        <v>1357</v>
      </c>
      <c r="V115" s="291" t="s">
        <v>5</v>
      </c>
      <c r="W115" s="292" t="s">
        <v>760</v>
      </c>
      <c r="X115" s="294">
        <v>45336</v>
      </c>
      <c r="Y115" s="292" t="s">
        <v>4649</v>
      </c>
      <c r="Z115" s="292"/>
      <c r="AA115" s="292" t="s">
        <v>4651</v>
      </c>
      <c r="AB115" s="292"/>
      <c r="AC115" s="443">
        <f t="shared" si="3"/>
        <v>30</v>
      </c>
      <c r="AD115" s="292"/>
      <c r="AE115" s="292"/>
      <c r="AF115" s="292"/>
      <c r="AG115" s="292"/>
    </row>
    <row r="116" spans="1:33" ht="59.25" customHeight="1">
      <c r="A116" s="291">
        <v>8115</v>
      </c>
      <c r="B116" s="291" t="s">
        <v>174</v>
      </c>
      <c r="C116" s="291" t="s">
        <v>3991</v>
      </c>
      <c r="D116" s="292" t="s">
        <v>4642</v>
      </c>
      <c r="E116" s="291" t="s">
        <v>164</v>
      </c>
      <c r="F116" s="292" t="s">
        <v>4022</v>
      </c>
      <c r="G116" s="292" t="s">
        <v>4317</v>
      </c>
      <c r="H116" s="292" t="s">
        <v>4643</v>
      </c>
      <c r="I116" s="292" t="s">
        <v>4662</v>
      </c>
      <c r="J116" s="292" t="s">
        <v>217</v>
      </c>
      <c r="K116" s="291" t="s">
        <v>214</v>
      </c>
      <c r="L116" s="291" t="s">
        <v>5</v>
      </c>
      <c r="M116" s="291" t="s">
        <v>4663</v>
      </c>
      <c r="N116" s="291" t="s">
        <v>4664</v>
      </c>
      <c r="O116" s="293">
        <v>43.670598885214403</v>
      </c>
      <c r="P116" s="293">
        <v>-79.387282087095798</v>
      </c>
      <c r="Q116" s="777">
        <v>380</v>
      </c>
      <c r="R116" s="292" t="s">
        <v>4648</v>
      </c>
      <c r="S116" s="292" t="s">
        <v>4649</v>
      </c>
      <c r="T116" s="292" t="s">
        <v>4650</v>
      </c>
      <c r="U116" s="291" t="s">
        <v>1357</v>
      </c>
      <c r="V116" s="291" t="s">
        <v>5</v>
      </c>
      <c r="W116" s="292" t="s">
        <v>760</v>
      </c>
      <c r="X116" s="294">
        <v>45336</v>
      </c>
      <c r="Y116" s="292" t="s">
        <v>4649</v>
      </c>
      <c r="Z116" s="292"/>
      <c r="AA116" s="292" t="s">
        <v>4651</v>
      </c>
      <c r="AB116" s="292"/>
      <c r="AC116" s="443">
        <f t="shared" si="3"/>
        <v>30</v>
      </c>
      <c r="AD116" s="292"/>
      <c r="AE116" s="292"/>
      <c r="AF116" s="292"/>
      <c r="AG116" s="292"/>
    </row>
    <row r="117" spans="1:33" s="973" customFormat="1" ht="47.25" customHeight="1">
      <c r="A117" s="429">
        <v>8116</v>
      </c>
      <c r="B117" s="964" t="s">
        <v>174</v>
      </c>
      <c r="C117" s="964" t="s">
        <v>7</v>
      </c>
      <c r="D117" s="965" t="s">
        <v>8857</v>
      </c>
      <c r="E117" s="964" t="s">
        <v>164</v>
      </c>
      <c r="F117" s="964" t="s">
        <v>4022</v>
      </c>
      <c r="G117" s="965" t="s">
        <v>4317</v>
      </c>
      <c r="H117" s="965" t="s">
        <v>8858</v>
      </c>
      <c r="I117" s="965" t="s">
        <v>8859</v>
      </c>
      <c r="J117" s="965" t="s">
        <v>8860</v>
      </c>
      <c r="K117" s="964" t="s">
        <v>1300</v>
      </c>
      <c r="L117" s="964" t="s">
        <v>5</v>
      </c>
      <c r="M117" s="964">
        <v>19350</v>
      </c>
      <c r="N117" s="964"/>
      <c r="O117" s="966">
        <v>39.793581599315999</v>
      </c>
      <c r="P117" s="966">
        <v>-75.742639432992803</v>
      </c>
      <c r="Q117" s="967">
        <v>5</v>
      </c>
      <c r="R117" s="965" t="s">
        <v>8857</v>
      </c>
      <c r="S117" s="965" t="s">
        <v>8861</v>
      </c>
      <c r="T117" s="965" t="s">
        <v>4016</v>
      </c>
      <c r="U117" s="968" t="s">
        <v>2056</v>
      </c>
      <c r="V117" s="964" t="s">
        <v>2057</v>
      </c>
      <c r="W117" s="965" t="s">
        <v>7932</v>
      </c>
      <c r="X117" s="969">
        <v>45692</v>
      </c>
      <c r="Y117" s="970" t="s">
        <v>8858</v>
      </c>
      <c r="Z117" s="965"/>
      <c r="AA117" s="971" t="s">
        <v>8862</v>
      </c>
      <c r="AB117" s="965"/>
      <c r="AC117" s="972">
        <f>IF(LEN(TRIM(AA117))=0,0,LEN(TRIM(AA117))-LEN(SUBSTITUTE(AA117," ",""))+1)</f>
        <v>14</v>
      </c>
      <c r="AD117" s="965"/>
      <c r="AE117" s="965"/>
      <c r="AF117" s="965"/>
      <c r="AG117" s="965"/>
    </row>
    <row r="118" spans="1:33" s="982" customFormat="1" ht="50.25" customHeight="1">
      <c r="A118" s="291">
        <v>8117</v>
      </c>
      <c r="B118" s="974" t="s">
        <v>174</v>
      </c>
      <c r="C118" s="974" t="s">
        <v>7</v>
      </c>
      <c r="D118" s="296" t="s">
        <v>8932</v>
      </c>
      <c r="E118" s="974" t="s">
        <v>164</v>
      </c>
      <c r="F118" s="974" t="s">
        <v>4022</v>
      </c>
      <c r="G118" s="296" t="s">
        <v>9009</v>
      </c>
      <c r="H118" s="975" t="s">
        <v>8933</v>
      </c>
      <c r="I118" s="296" t="s">
        <v>8934</v>
      </c>
      <c r="J118" s="296" t="s">
        <v>6381</v>
      </c>
      <c r="K118" s="974" t="s">
        <v>755</v>
      </c>
      <c r="L118" s="974" t="s">
        <v>5</v>
      </c>
      <c r="M118" s="976">
        <v>75039</v>
      </c>
      <c r="N118" s="976" t="s">
        <v>8935</v>
      </c>
      <c r="O118" s="977">
        <v>32.9003585537248</v>
      </c>
      <c r="P118" s="977">
        <v>-96.952991917957206</v>
      </c>
      <c r="Q118" s="978"/>
      <c r="R118" s="296" t="s">
        <v>8936</v>
      </c>
      <c r="S118" s="975" t="s">
        <v>8933</v>
      </c>
      <c r="T118" s="296" t="s">
        <v>6381</v>
      </c>
      <c r="U118" s="974" t="s">
        <v>755</v>
      </c>
      <c r="V118" s="974" t="s">
        <v>5</v>
      </c>
      <c r="W118" s="296" t="s">
        <v>7932</v>
      </c>
      <c r="X118" s="979">
        <v>45698</v>
      </c>
      <c r="Y118" s="296" t="s">
        <v>8937</v>
      </c>
      <c r="Z118" s="975"/>
      <c r="AA118" s="306" t="s">
        <v>9006</v>
      </c>
      <c r="AB118" s="975"/>
      <c r="AC118" s="980">
        <f>IF(LEN(TRIM(AA118))=0,0,LEN(TRIM(AA118))-LEN(SUBSTITUTE(AA118," ",""))+1)</f>
        <v>18</v>
      </c>
      <c r="AD118" s="296" t="s">
        <v>8938</v>
      </c>
      <c r="AE118" s="981" t="s">
        <v>8939</v>
      </c>
      <c r="AF118" s="975"/>
      <c r="AG118" s="975"/>
    </row>
    <row r="119" spans="1:33" ht="72.5">
      <c r="A119" s="429">
        <v>8118</v>
      </c>
      <c r="B119" s="983" t="s">
        <v>174</v>
      </c>
      <c r="C119" s="423" t="s">
        <v>7</v>
      </c>
      <c r="D119" s="865" t="s">
        <v>8945</v>
      </c>
      <c r="E119" s="423" t="s">
        <v>164</v>
      </c>
      <c r="F119" s="423" t="s">
        <v>9007</v>
      </c>
      <c r="G119" s="422" t="s">
        <v>9007</v>
      </c>
      <c r="H119" s="984" t="s">
        <v>8940</v>
      </c>
      <c r="I119" s="865" t="s">
        <v>8941</v>
      </c>
      <c r="J119" s="865" t="s">
        <v>8942</v>
      </c>
      <c r="K119" s="983" t="s">
        <v>8943</v>
      </c>
      <c r="L119" s="983" t="s">
        <v>5</v>
      </c>
      <c r="M119" s="983">
        <v>4084</v>
      </c>
      <c r="N119" s="983" t="s">
        <v>8944</v>
      </c>
      <c r="O119" s="985">
        <v>43.749025380892</v>
      </c>
      <c r="P119" s="985">
        <v>-70.539521813492996</v>
      </c>
      <c r="Q119" s="986">
        <v>50</v>
      </c>
      <c r="R119" s="865" t="s">
        <v>8945</v>
      </c>
      <c r="S119" s="865" t="s">
        <v>8940</v>
      </c>
      <c r="T119" s="865" t="s">
        <v>981</v>
      </c>
      <c r="U119" s="983" t="s">
        <v>740</v>
      </c>
      <c r="V119" s="983" t="s">
        <v>5</v>
      </c>
      <c r="W119" s="865" t="s">
        <v>312</v>
      </c>
      <c r="X119" s="987">
        <v>45699</v>
      </c>
      <c r="Y119" s="865" t="s">
        <v>8946</v>
      </c>
      <c r="Z119" s="865"/>
      <c r="AA119" s="422" t="s">
        <v>9008</v>
      </c>
      <c r="AB119" s="865"/>
      <c r="AC119" s="988">
        <f>IF(LEN(TRIM(AA119))=0,0,LEN(TRIM(AA119))-LEN(SUBSTITUTE(AA119," ",""))+1)</f>
        <v>32</v>
      </c>
      <c r="AD119" s="865"/>
      <c r="AE119" s="984"/>
      <c r="AF119" s="865"/>
      <c r="AG119" s="865"/>
    </row>
    <row r="120" spans="1:33" ht="58">
      <c r="A120" s="291">
        <v>8119</v>
      </c>
      <c r="B120" s="423" t="s">
        <v>174</v>
      </c>
      <c r="C120" s="423" t="s">
        <v>7</v>
      </c>
      <c r="D120" s="422" t="s">
        <v>8951</v>
      </c>
      <c r="E120" s="423" t="s">
        <v>164</v>
      </c>
      <c r="F120" s="422" t="s">
        <v>8950</v>
      </c>
      <c r="G120" s="422" t="s">
        <v>8950</v>
      </c>
      <c r="H120" s="422" t="s">
        <v>8952</v>
      </c>
      <c r="I120" s="422" t="s">
        <v>8953</v>
      </c>
      <c r="J120" s="422" t="s">
        <v>6672</v>
      </c>
      <c r="K120" s="423" t="s">
        <v>1857</v>
      </c>
      <c r="L120" s="423" t="s">
        <v>5</v>
      </c>
      <c r="M120" s="423">
        <v>21045</v>
      </c>
      <c r="N120" s="423"/>
      <c r="O120" s="434">
        <v>39.190531623602602</v>
      </c>
      <c r="P120" s="434">
        <v>-76.815944684657396</v>
      </c>
      <c r="Q120" s="435">
        <v>5000</v>
      </c>
      <c r="R120" s="422" t="s">
        <v>8951</v>
      </c>
      <c r="S120" s="424" t="s">
        <v>8952</v>
      </c>
      <c r="T120" s="422" t="s">
        <v>6672</v>
      </c>
      <c r="U120" s="423" t="s">
        <v>1857</v>
      </c>
      <c r="V120" s="423" t="s">
        <v>5</v>
      </c>
      <c r="W120" s="865" t="s">
        <v>312</v>
      </c>
      <c r="X120" s="987">
        <v>45699</v>
      </c>
      <c r="Y120" s="865" t="s">
        <v>8946</v>
      </c>
      <c r="Z120" s="422"/>
      <c r="AA120" s="422" t="s">
        <v>9010</v>
      </c>
      <c r="AB120" s="422"/>
      <c r="AC120" s="444">
        <f>IF(LEN(TRIM(AA120))=0,0,LEN(TRIM(AA120))-LEN(SUBSTITUTE(AA120," ",""))+1)</f>
        <v>24</v>
      </c>
      <c r="AD120" s="422"/>
      <c r="AE120" s="422"/>
      <c r="AF120" s="422"/>
      <c r="AG120" s="422"/>
    </row>
    <row r="121" spans="1:33" ht="58">
      <c r="A121" s="429">
        <v>8120</v>
      </c>
      <c r="B121" s="423" t="s">
        <v>174</v>
      </c>
      <c r="C121" s="423" t="s">
        <v>7</v>
      </c>
      <c r="D121" s="422" t="s">
        <v>8954</v>
      </c>
      <c r="E121" s="423" t="s">
        <v>164</v>
      </c>
      <c r="F121" s="423" t="s">
        <v>4022</v>
      </c>
      <c r="G121" s="422" t="s">
        <v>4022</v>
      </c>
      <c r="H121" s="424" t="s">
        <v>8955</v>
      </c>
      <c r="I121" s="422"/>
      <c r="J121" s="422" t="s">
        <v>8957</v>
      </c>
      <c r="K121" s="423" t="s">
        <v>170</v>
      </c>
      <c r="L121" s="423" t="s">
        <v>5</v>
      </c>
      <c r="M121" s="423">
        <v>92679</v>
      </c>
      <c r="N121" s="423" t="s">
        <v>8956</v>
      </c>
      <c r="O121" s="434"/>
      <c r="P121" s="434"/>
      <c r="Q121" s="435">
        <v>50</v>
      </c>
      <c r="R121" s="422" t="s">
        <v>8954</v>
      </c>
      <c r="S121" s="422" t="s">
        <v>8955</v>
      </c>
      <c r="T121" s="422" t="s">
        <v>8957</v>
      </c>
      <c r="U121" s="423" t="s">
        <v>170</v>
      </c>
      <c r="V121" s="423" t="s">
        <v>5</v>
      </c>
      <c r="W121" s="865" t="s">
        <v>312</v>
      </c>
      <c r="X121" s="987">
        <v>45699</v>
      </c>
      <c r="Y121" s="865" t="s">
        <v>8946</v>
      </c>
      <c r="Z121" s="422"/>
      <c r="AA121" s="422" t="s">
        <v>9011</v>
      </c>
      <c r="AB121" s="422"/>
      <c r="AC121" s="444">
        <f>IF(LEN(TRIM(AA121))=0,0,LEN(TRIM(AA121))-LEN(SUBSTITUTE(AA121," ",""))+1)</f>
        <v>22</v>
      </c>
      <c r="AD121" s="422"/>
      <c r="AE121" s="422"/>
      <c r="AF121" s="422"/>
      <c r="AG121" s="422"/>
    </row>
    <row r="122" spans="1:33" s="995" customFormat="1" ht="63.75" customHeight="1">
      <c r="A122" s="291">
        <v>8121</v>
      </c>
      <c r="B122" s="1001" t="s">
        <v>174</v>
      </c>
      <c r="C122" s="1001" t="s">
        <v>7</v>
      </c>
      <c r="D122" s="996" t="s">
        <v>9048</v>
      </c>
      <c r="E122" s="1001" t="s">
        <v>164</v>
      </c>
      <c r="F122" s="1001" t="s">
        <v>9049</v>
      </c>
      <c r="G122" s="996" t="s">
        <v>9050</v>
      </c>
      <c r="H122" s="996" t="s">
        <v>9051</v>
      </c>
      <c r="I122" s="996" t="s">
        <v>9054</v>
      </c>
      <c r="J122" s="996" t="s">
        <v>6604</v>
      </c>
      <c r="K122" s="1001" t="s">
        <v>170</v>
      </c>
      <c r="L122" s="1001" t="s">
        <v>5</v>
      </c>
      <c r="M122" s="1001">
        <v>90404</v>
      </c>
      <c r="N122" s="1001" t="s">
        <v>9055</v>
      </c>
      <c r="O122" s="1002">
        <v>34.0253452604994</v>
      </c>
      <c r="P122" s="1002">
        <v>-118.47677946032201</v>
      </c>
      <c r="Q122" s="1003">
        <v>5</v>
      </c>
      <c r="R122" s="996" t="s">
        <v>9048</v>
      </c>
      <c r="S122" s="1004" t="s">
        <v>9052</v>
      </c>
      <c r="T122" s="996"/>
      <c r="U122" s="1001" t="s">
        <v>170</v>
      </c>
      <c r="V122" s="1001" t="s">
        <v>5</v>
      </c>
      <c r="W122" s="996" t="s">
        <v>312</v>
      </c>
      <c r="X122" s="1005">
        <v>45702</v>
      </c>
      <c r="Y122" s="996" t="s">
        <v>9024</v>
      </c>
      <c r="Z122" s="996"/>
      <c r="AA122" s="996" t="s">
        <v>9053</v>
      </c>
      <c r="AB122" s="996"/>
      <c r="AC122" s="1006">
        <f t="shared" ref="AC122" si="4">IF(LEN(TRIM(AA122))=0,0,LEN(TRIM(AA122))-LEN(SUBSTITUTE(AA122," ",""))+1)</f>
        <v>29</v>
      </c>
      <c r="AD122" s="996"/>
      <c r="AE122" s="996"/>
      <c r="AF122" s="996"/>
      <c r="AG122" s="996"/>
    </row>
    <row r="123" spans="1:33" ht="68.25" customHeight="1">
      <c r="A123" s="429">
        <v>8122</v>
      </c>
      <c r="B123" s="1093" t="s">
        <v>174</v>
      </c>
      <c r="C123" s="1093" t="s">
        <v>7</v>
      </c>
      <c r="D123" s="1058" t="s">
        <v>9128</v>
      </c>
      <c r="E123" s="1093" t="s">
        <v>164</v>
      </c>
      <c r="F123" s="1093" t="s">
        <v>4469</v>
      </c>
      <c r="G123" s="1058" t="s">
        <v>9129</v>
      </c>
      <c r="H123" s="1026" t="s">
        <v>9130</v>
      </c>
      <c r="I123" s="1094"/>
      <c r="J123" s="1094" t="s">
        <v>4583</v>
      </c>
      <c r="K123" s="1093" t="s">
        <v>755</v>
      </c>
      <c r="L123" s="1093" t="s">
        <v>5</v>
      </c>
      <c r="M123" s="1093"/>
      <c r="N123" s="1093"/>
      <c r="O123" s="1095">
        <v>29.424099999999999</v>
      </c>
      <c r="P123" s="1095">
        <v>-98.493600000000001</v>
      </c>
      <c r="Q123" s="1096"/>
      <c r="R123" s="1094" t="s">
        <v>9131</v>
      </c>
      <c r="S123" s="1058" t="s">
        <v>9132</v>
      </c>
      <c r="T123" s="1094" t="s">
        <v>3218</v>
      </c>
      <c r="U123" s="1093" t="s">
        <v>1300</v>
      </c>
      <c r="V123" s="1093" t="s">
        <v>5</v>
      </c>
      <c r="W123" s="1094" t="s">
        <v>7932</v>
      </c>
      <c r="X123" s="1097">
        <v>45867</v>
      </c>
      <c r="Y123" s="1094" t="s">
        <v>9133</v>
      </c>
      <c r="Z123" s="1026" t="s">
        <v>9135</v>
      </c>
      <c r="AA123" s="1026" t="s">
        <v>9134</v>
      </c>
      <c r="AB123" s="1094"/>
      <c r="AC123" s="1098">
        <f t="shared" ref="AC123:AC141" si="5">IF(LEN(TRIM(AA123))=0,0,LEN(TRIM(AA123))-LEN(SUBSTITUTE(AA123," ",""))+1)</f>
        <v>19</v>
      </c>
      <c r="AD123" s="296"/>
      <c r="AE123" s="296"/>
      <c r="AF123" s="296"/>
      <c r="AG123" s="296"/>
    </row>
    <row r="124" spans="1:33" ht="59.5" customHeight="1">
      <c r="A124" s="291">
        <v>8123</v>
      </c>
      <c r="B124" s="1093" t="s">
        <v>174</v>
      </c>
      <c r="C124" s="1093" t="s">
        <v>7</v>
      </c>
      <c r="D124" s="1094" t="s">
        <v>9188</v>
      </c>
      <c r="E124" s="1093" t="s">
        <v>164</v>
      </c>
      <c r="F124" s="1093" t="s">
        <v>4022</v>
      </c>
      <c r="G124" s="1094" t="s">
        <v>4022</v>
      </c>
      <c r="H124" s="1058" t="s">
        <v>9189</v>
      </c>
      <c r="I124" s="1094" t="s">
        <v>9190</v>
      </c>
      <c r="J124" s="1094" t="s">
        <v>835</v>
      </c>
      <c r="K124" s="1093" t="s">
        <v>836</v>
      </c>
      <c r="L124" s="1093" t="s">
        <v>5</v>
      </c>
      <c r="M124" s="1093">
        <v>60654</v>
      </c>
      <c r="N124" s="1118"/>
      <c r="O124" s="1117">
        <v>41.889000000000003</v>
      </c>
      <c r="P124" s="1095">
        <v>-87.632199999999997</v>
      </c>
      <c r="Q124" s="1096"/>
      <c r="R124" s="1094" t="s">
        <v>9188</v>
      </c>
      <c r="S124" s="1058" t="s">
        <v>9189</v>
      </c>
      <c r="T124" s="1094" t="s">
        <v>1605</v>
      </c>
      <c r="U124" s="1093"/>
      <c r="V124" s="1093" t="s">
        <v>907</v>
      </c>
      <c r="W124" s="1094" t="s">
        <v>7932</v>
      </c>
      <c r="X124" s="1097">
        <v>45867</v>
      </c>
      <c r="Y124" s="1094" t="s">
        <v>9191</v>
      </c>
      <c r="Z124" s="1026" t="s">
        <v>9192</v>
      </c>
      <c r="AA124" s="1026" t="s">
        <v>10347</v>
      </c>
      <c r="AB124" s="1094"/>
      <c r="AC124" s="1098">
        <f t="shared" si="5"/>
        <v>25</v>
      </c>
      <c r="AD124" s="296"/>
      <c r="AE124" s="296"/>
      <c r="AF124" s="296"/>
      <c r="AG124" s="296"/>
    </row>
    <row r="125" spans="1:33" ht="56.25" customHeight="1">
      <c r="A125" s="429">
        <v>8124</v>
      </c>
      <c r="B125" s="1093" t="s">
        <v>174</v>
      </c>
      <c r="C125" s="1093" t="s">
        <v>7</v>
      </c>
      <c r="D125" s="1094" t="s">
        <v>9226</v>
      </c>
      <c r="E125" s="1093" t="s">
        <v>164</v>
      </c>
      <c r="F125" s="1093" t="s">
        <v>4022</v>
      </c>
      <c r="G125" s="1094" t="s">
        <v>4317</v>
      </c>
      <c r="H125" s="1058" t="s">
        <v>9227</v>
      </c>
      <c r="I125" s="1124"/>
      <c r="J125" s="1124"/>
      <c r="K125" s="1123"/>
      <c r="L125" s="1093" t="s">
        <v>5</v>
      </c>
      <c r="M125" s="1123"/>
      <c r="N125" s="1123"/>
      <c r="O125" s="1125"/>
      <c r="P125" s="1125"/>
      <c r="Q125" s="1126"/>
      <c r="R125" s="1094" t="s">
        <v>9226</v>
      </c>
      <c r="S125" s="1124" t="s">
        <v>9227</v>
      </c>
      <c r="T125" s="1124"/>
      <c r="U125" s="1123"/>
      <c r="V125" s="1123"/>
      <c r="W125" s="1094" t="s">
        <v>7932</v>
      </c>
      <c r="X125" s="1097">
        <v>45867</v>
      </c>
      <c r="Y125" s="1124" t="s">
        <v>9227</v>
      </c>
      <c r="Z125" s="1124"/>
      <c r="AA125" s="1026" t="s">
        <v>10348</v>
      </c>
      <c r="AB125" s="1124"/>
      <c r="AC125" s="1128">
        <f t="shared" si="5"/>
        <v>20</v>
      </c>
      <c r="AD125" s="1129"/>
      <c r="AE125" s="1129"/>
      <c r="AF125" s="1129"/>
      <c r="AG125" s="1129"/>
    </row>
    <row r="126" spans="1:33" ht="55" customHeight="1">
      <c r="A126" s="291">
        <v>8125</v>
      </c>
      <c r="B126" s="1093" t="s">
        <v>174</v>
      </c>
      <c r="C126" s="1093" t="s">
        <v>7</v>
      </c>
      <c r="D126" s="1094" t="s">
        <v>9243</v>
      </c>
      <c r="E126" s="1093" t="s">
        <v>164</v>
      </c>
      <c r="F126" s="1093" t="s">
        <v>4022</v>
      </c>
      <c r="G126" s="1094" t="s">
        <v>9244</v>
      </c>
      <c r="H126" s="1058" t="s">
        <v>9245</v>
      </c>
      <c r="I126" s="1058" t="s">
        <v>9246</v>
      </c>
      <c r="J126" s="1094" t="s">
        <v>9247</v>
      </c>
      <c r="K126" s="1093" t="s">
        <v>1300</v>
      </c>
      <c r="L126" s="1093" t="s">
        <v>5</v>
      </c>
      <c r="M126" s="1123">
        <v>19442</v>
      </c>
      <c r="N126" s="1123"/>
      <c r="O126" s="1058">
        <v>40.1325</v>
      </c>
      <c r="P126" s="1058">
        <v>-75.572800000000001</v>
      </c>
      <c r="Q126" s="1126">
        <v>320</v>
      </c>
      <c r="R126" s="1094" t="s">
        <v>9243</v>
      </c>
      <c r="S126" s="1058" t="s">
        <v>9245</v>
      </c>
      <c r="T126" s="1058" t="s">
        <v>9247</v>
      </c>
      <c r="U126" s="1093" t="s">
        <v>1300</v>
      </c>
      <c r="V126" s="1093" t="s">
        <v>5</v>
      </c>
      <c r="W126" s="1094" t="s">
        <v>7932</v>
      </c>
      <c r="X126" s="1127">
        <v>45867</v>
      </c>
      <c r="Y126" s="1094" t="s">
        <v>9248</v>
      </c>
      <c r="Z126" s="1124"/>
      <c r="AA126" s="1026" t="s">
        <v>10349</v>
      </c>
      <c r="AB126" s="1124"/>
      <c r="AC126" s="1128">
        <f t="shared" si="5"/>
        <v>22</v>
      </c>
      <c r="AD126" s="1129"/>
      <c r="AE126" s="1129"/>
      <c r="AF126" s="1129"/>
      <c r="AG126" s="1129"/>
    </row>
    <row r="127" spans="1:33" ht="60.75" customHeight="1">
      <c r="A127" s="429">
        <v>8126</v>
      </c>
      <c r="B127" s="1093" t="s">
        <v>174</v>
      </c>
      <c r="C127" s="1093" t="s">
        <v>7</v>
      </c>
      <c r="D127" s="1094" t="s">
        <v>9249</v>
      </c>
      <c r="E127" s="1093" t="s">
        <v>164</v>
      </c>
      <c r="F127" s="1093" t="s">
        <v>9251</v>
      </c>
      <c r="G127" s="1094" t="s">
        <v>9250</v>
      </c>
      <c r="H127" s="1058" t="s">
        <v>9252</v>
      </c>
      <c r="I127" s="1058" t="s">
        <v>9253</v>
      </c>
      <c r="J127" s="1058" t="s">
        <v>9254</v>
      </c>
      <c r="K127" s="1093" t="s">
        <v>916</v>
      </c>
      <c r="L127" s="1093" t="s">
        <v>5</v>
      </c>
      <c r="M127" s="1123">
        <v>43061</v>
      </c>
      <c r="N127" s="1093" t="s">
        <v>9255</v>
      </c>
      <c r="O127" s="1125">
        <v>40.224600000000002</v>
      </c>
      <c r="P127" s="1125">
        <v>-83.195499999999996</v>
      </c>
      <c r="Q127" s="1126"/>
      <c r="R127" s="1058" t="s">
        <v>9249</v>
      </c>
      <c r="S127" s="1058" t="s">
        <v>9252</v>
      </c>
      <c r="T127" s="1094" t="s">
        <v>9254</v>
      </c>
      <c r="U127" s="1093" t="s">
        <v>916</v>
      </c>
      <c r="V127" s="1093" t="s">
        <v>5</v>
      </c>
      <c r="W127" s="1094" t="s">
        <v>7932</v>
      </c>
      <c r="X127" s="1127">
        <v>45867</v>
      </c>
      <c r="Y127" s="1094" t="s">
        <v>9256</v>
      </c>
      <c r="Z127" s="1124"/>
      <c r="AA127" s="1026" t="s">
        <v>10350</v>
      </c>
      <c r="AB127" s="1124"/>
      <c r="AC127" s="1128">
        <f t="shared" si="5"/>
        <v>27</v>
      </c>
      <c r="AD127" s="1129"/>
      <c r="AE127" s="1129"/>
      <c r="AF127" s="1129"/>
      <c r="AG127" s="1129"/>
    </row>
    <row r="128" spans="1:33" ht="72.75" customHeight="1">
      <c r="A128" s="291">
        <v>8127</v>
      </c>
      <c r="B128" s="1093" t="s">
        <v>174</v>
      </c>
      <c r="C128" s="1093" t="s">
        <v>7</v>
      </c>
      <c r="D128" s="1094" t="s">
        <v>9311</v>
      </c>
      <c r="E128" s="1093" t="s">
        <v>164</v>
      </c>
      <c r="F128" s="1093" t="s">
        <v>4022</v>
      </c>
      <c r="G128" s="1094" t="s">
        <v>5582</v>
      </c>
      <c r="H128" s="1124" t="s">
        <v>9312</v>
      </c>
      <c r="I128" s="1094" t="s">
        <v>9313</v>
      </c>
      <c r="J128" s="1094" t="s">
        <v>835</v>
      </c>
      <c r="K128" s="1093" t="s">
        <v>836</v>
      </c>
      <c r="L128" s="1093" t="s">
        <v>5</v>
      </c>
      <c r="M128" s="1123">
        <v>60654</v>
      </c>
      <c r="N128" s="1093" t="s">
        <v>9314</v>
      </c>
      <c r="O128" s="1125">
        <v>41.889299999999999</v>
      </c>
      <c r="P128" s="1125">
        <v>-87.632099999999994</v>
      </c>
      <c r="Q128" s="1126"/>
      <c r="R128" s="1094" t="s">
        <v>9311</v>
      </c>
      <c r="S128" s="1124" t="s">
        <v>9312</v>
      </c>
      <c r="T128" s="1058" t="s">
        <v>986</v>
      </c>
      <c r="U128" s="1093" t="s">
        <v>987</v>
      </c>
      <c r="V128" s="1093" t="s">
        <v>5</v>
      </c>
      <c r="W128" s="1094" t="s">
        <v>7932</v>
      </c>
      <c r="X128" s="1127">
        <v>45872</v>
      </c>
      <c r="Y128" s="1094" t="s">
        <v>9315</v>
      </c>
      <c r="Z128" s="1124"/>
      <c r="AA128" s="1026" t="s">
        <v>9316</v>
      </c>
      <c r="AB128" s="1124"/>
      <c r="AC128" s="1128">
        <f t="shared" si="5"/>
        <v>29</v>
      </c>
      <c r="AD128" s="1129"/>
      <c r="AE128" s="1129"/>
      <c r="AF128" s="1129"/>
      <c r="AG128" s="1129"/>
    </row>
    <row r="129" spans="1:33" ht="66.75" customHeight="1">
      <c r="A129" s="429">
        <v>8128</v>
      </c>
      <c r="B129" s="1093" t="s">
        <v>174</v>
      </c>
      <c r="C129" s="1093" t="s">
        <v>7</v>
      </c>
      <c r="D129" s="1094" t="s">
        <v>9530</v>
      </c>
      <c r="E129" s="1093" t="s">
        <v>164</v>
      </c>
      <c r="F129" s="1093" t="s">
        <v>9251</v>
      </c>
      <c r="G129" s="1026" t="s">
        <v>9531</v>
      </c>
      <c r="H129" s="1124" t="s">
        <v>9532</v>
      </c>
      <c r="I129" s="1094" t="s">
        <v>9533</v>
      </c>
      <c r="J129" s="1094" t="s">
        <v>3122</v>
      </c>
      <c r="K129" s="1093" t="s">
        <v>170</v>
      </c>
      <c r="L129" s="1093" t="s">
        <v>5</v>
      </c>
      <c r="M129" s="1123">
        <v>94551</v>
      </c>
      <c r="N129" s="1093" t="s">
        <v>9534</v>
      </c>
      <c r="O129" s="1125">
        <v>37.691699999999997</v>
      </c>
      <c r="P129" s="1125">
        <v>-121.76609999999999</v>
      </c>
      <c r="Q129" s="1126">
        <v>10</v>
      </c>
      <c r="R129" s="1094" t="s">
        <v>9530</v>
      </c>
      <c r="S129" s="1124" t="s">
        <v>9532</v>
      </c>
      <c r="T129" s="1094" t="s">
        <v>3122</v>
      </c>
      <c r="U129" s="1093" t="s">
        <v>170</v>
      </c>
      <c r="V129" s="1093" t="s">
        <v>5</v>
      </c>
      <c r="W129" s="1094" t="s">
        <v>7932</v>
      </c>
      <c r="X129" s="1127">
        <v>45872</v>
      </c>
      <c r="Y129" s="1094" t="s">
        <v>313</v>
      </c>
      <c r="Z129" s="1124"/>
      <c r="AA129" s="1026" t="s">
        <v>9535</v>
      </c>
      <c r="AB129" s="1124"/>
      <c r="AC129" s="1128">
        <f t="shared" si="5"/>
        <v>26</v>
      </c>
      <c r="AD129" s="1058" t="s">
        <v>9536</v>
      </c>
      <c r="AE129" s="1058" t="s">
        <v>9537</v>
      </c>
      <c r="AF129" s="1094" t="s">
        <v>9534</v>
      </c>
      <c r="AG129" s="1129"/>
    </row>
    <row r="130" spans="1:33" ht="74.5" customHeight="1">
      <c r="A130" s="291">
        <v>8129</v>
      </c>
      <c r="B130" s="1093" t="s">
        <v>174</v>
      </c>
      <c r="C130" s="1093" t="s">
        <v>7</v>
      </c>
      <c r="D130" s="1094" t="s">
        <v>9559</v>
      </c>
      <c r="E130" s="1093" t="s">
        <v>176</v>
      </c>
      <c r="F130" s="1093" t="s">
        <v>9251</v>
      </c>
      <c r="G130" s="1026" t="s">
        <v>9560</v>
      </c>
      <c r="H130" s="1124" t="s">
        <v>9561</v>
      </c>
      <c r="I130" s="1026" t="s">
        <v>9562</v>
      </c>
      <c r="J130" s="1094" t="s">
        <v>835</v>
      </c>
      <c r="K130" s="1093" t="s">
        <v>836</v>
      </c>
      <c r="L130" s="1093" t="s">
        <v>5</v>
      </c>
      <c r="M130" s="1123">
        <v>60601</v>
      </c>
      <c r="N130" s="1093" t="s">
        <v>9563</v>
      </c>
      <c r="O130" s="1125">
        <v>41.886400000000002</v>
      </c>
      <c r="P130" s="1125">
        <v>-87.622600000000006</v>
      </c>
      <c r="Q130" s="1126"/>
      <c r="R130" s="1094" t="s">
        <v>9564</v>
      </c>
      <c r="S130" s="1124" t="s">
        <v>9561</v>
      </c>
      <c r="T130" s="1094" t="s">
        <v>835</v>
      </c>
      <c r="U130" s="1093" t="s">
        <v>836</v>
      </c>
      <c r="V130" s="1093" t="s">
        <v>5</v>
      </c>
      <c r="W130" s="1094" t="s">
        <v>7932</v>
      </c>
      <c r="X130" s="1127">
        <v>45872</v>
      </c>
      <c r="Y130" s="1094" t="s">
        <v>313</v>
      </c>
      <c r="Z130" s="1124"/>
      <c r="AA130" s="1026" t="s">
        <v>10351</v>
      </c>
      <c r="AB130" s="1124"/>
      <c r="AC130" s="1128">
        <f t="shared" si="5"/>
        <v>28</v>
      </c>
      <c r="AD130" s="1094" t="s">
        <v>9565</v>
      </c>
      <c r="AE130" s="1058" t="s">
        <v>9566</v>
      </c>
      <c r="AF130" s="1094" t="s">
        <v>9563</v>
      </c>
      <c r="AG130" s="1129"/>
    </row>
    <row r="131" spans="1:33" ht="76.5" customHeight="1">
      <c r="A131" s="429">
        <v>8130</v>
      </c>
      <c r="B131" s="1093" t="s">
        <v>174</v>
      </c>
      <c r="C131" s="1093" t="s">
        <v>7</v>
      </c>
      <c r="D131" s="1058" t="s">
        <v>9621</v>
      </c>
      <c r="E131" s="1093" t="s">
        <v>164</v>
      </c>
      <c r="F131" s="1093" t="s">
        <v>9251</v>
      </c>
      <c r="G131" s="1026" t="s">
        <v>9622</v>
      </c>
      <c r="H131" s="1124" t="s">
        <v>9613</v>
      </c>
      <c r="I131" s="1058" t="s">
        <v>9614</v>
      </c>
      <c r="J131" s="1094" t="s">
        <v>6491</v>
      </c>
      <c r="K131" s="1093" t="s">
        <v>1613</v>
      </c>
      <c r="L131" s="1093" t="s">
        <v>5</v>
      </c>
      <c r="M131" s="1123">
        <v>23603</v>
      </c>
      <c r="N131" s="1093" t="s">
        <v>9615</v>
      </c>
      <c r="O131" s="1125">
        <v>37.113199999999999</v>
      </c>
      <c r="P131" s="1125">
        <v>-76.531899999999993</v>
      </c>
      <c r="Q131" s="1126">
        <v>50</v>
      </c>
      <c r="R131" s="1058" t="s">
        <v>9621</v>
      </c>
      <c r="S131" s="1124" t="s">
        <v>9613</v>
      </c>
      <c r="T131" s="1094" t="s">
        <v>9617</v>
      </c>
      <c r="U131" s="1093" t="s">
        <v>1606</v>
      </c>
      <c r="V131" s="1093" t="s">
        <v>907</v>
      </c>
      <c r="W131" s="1094" t="s">
        <v>7932</v>
      </c>
      <c r="X131" s="1127">
        <v>45873</v>
      </c>
      <c r="Y131" s="1094" t="s">
        <v>313</v>
      </c>
      <c r="Z131" s="1124"/>
      <c r="AA131" s="1026" t="s">
        <v>10337</v>
      </c>
      <c r="AB131" s="1124"/>
      <c r="AC131" s="1128">
        <f t="shared" si="5"/>
        <v>30</v>
      </c>
      <c r="AD131" s="1058" t="s">
        <v>9618</v>
      </c>
      <c r="AE131" s="1058" t="s">
        <v>9619</v>
      </c>
      <c r="AF131" s="1094" t="s">
        <v>9620</v>
      </c>
      <c r="AG131" s="1129"/>
    </row>
    <row r="132" spans="1:33" ht="77.5" customHeight="1">
      <c r="A132" s="291">
        <v>8131</v>
      </c>
      <c r="B132" s="1093" t="s">
        <v>174</v>
      </c>
      <c r="C132" s="1093" t="s">
        <v>7</v>
      </c>
      <c r="D132" s="1094" t="s">
        <v>9635</v>
      </c>
      <c r="E132" s="1093" t="s">
        <v>164</v>
      </c>
      <c r="F132" s="1093" t="s">
        <v>4022</v>
      </c>
      <c r="G132" s="1026" t="s">
        <v>9636</v>
      </c>
      <c r="H132" s="1124" t="s">
        <v>9637</v>
      </c>
      <c r="I132" s="1026" t="s">
        <v>9638</v>
      </c>
      <c r="J132" s="1094" t="s">
        <v>3040</v>
      </c>
      <c r="K132" s="1093" t="s">
        <v>842</v>
      </c>
      <c r="L132" s="1093" t="s">
        <v>5</v>
      </c>
      <c r="M132" s="1123">
        <v>30346</v>
      </c>
      <c r="N132" s="1123"/>
      <c r="O132" s="1125">
        <v>33.924100000000003</v>
      </c>
      <c r="P132" s="1125">
        <v>-84.341099999999997</v>
      </c>
      <c r="Q132" s="1126"/>
      <c r="R132" s="1094" t="s">
        <v>9635</v>
      </c>
      <c r="S132" s="1124" t="s">
        <v>9639</v>
      </c>
      <c r="T132" s="1094" t="s">
        <v>9640</v>
      </c>
      <c r="U132" s="1123"/>
      <c r="V132" s="1093" t="s">
        <v>327</v>
      </c>
      <c r="W132" s="1094" t="s">
        <v>7932</v>
      </c>
      <c r="X132" s="1127">
        <v>45873</v>
      </c>
      <c r="Y132" s="1094" t="s">
        <v>313</v>
      </c>
      <c r="Z132" s="1124"/>
      <c r="AA132" s="1026" t="s">
        <v>10352</v>
      </c>
      <c r="AB132" s="1124"/>
      <c r="AC132" s="1128">
        <f t="shared" si="5"/>
        <v>28</v>
      </c>
      <c r="AD132" s="1058" t="s">
        <v>9641</v>
      </c>
      <c r="AE132" s="1058" t="s">
        <v>9642</v>
      </c>
      <c r="AF132" s="1094" t="s">
        <v>9643</v>
      </c>
      <c r="AG132" s="1129"/>
    </row>
    <row r="133" spans="1:33" ht="74.25" customHeight="1">
      <c r="A133" s="429">
        <v>8132</v>
      </c>
      <c r="B133" s="1093" t="s">
        <v>198</v>
      </c>
      <c r="C133" s="1093" t="s">
        <v>7</v>
      </c>
      <c r="D133" s="1165" t="s">
        <v>9203</v>
      </c>
      <c r="E133" s="1093" t="s">
        <v>164</v>
      </c>
      <c r="F133" s="1093" t="s">
        <v>9655</v>
      </c>
      <c r="G133" s="1166" t="s">
        <v>7768</v>
      </c>
      <c r="H133" s="1167" t="s">
        <v>9205</v>
      </c>
      <c r="I133" s="1124"/>
      <c r="J133" s="1094" t="s">
        <v>6680</v>
      </c>
      <c r="K133" s="1093" t="s">
        <v>1045</v>
      </c>
      <c r="L133" s="1093" t="s">
        <v>5</v>
      </c>
      <c r="M133" s="1123"/>
      <c r="N133" s="1123"/>
      <c r="O133" s="1125">
        <v>33.415199999999999</v>
      </c>
      <c r="P133" s="1125">
        <v>-111.83150000000001</v>
      </c>
      <c r="Q133" s="1126"/>
      <c r="R133" s="1166" t="s">
        <v>9203</v>
      </c>
      <c r="S133" s="1167" t="s">
        <v>9205</v>
      </c>
      <c r="T133" s="1094" t="s">
        <v>1390</v>
      </c>
      <c r="U133" s="1093" t="s">
        <v>755</v>
      </c>
      <c r="V133" s="1093" t="s">
        <v>5</v>
      </c>
      <c r="W133" s="1094" t="s">
        <v>7932</v>
      </c>
      <c r="X133" s="1127">
        <v>45873</v>
      </c>
      <c r="Y133" s="1166" t="s">
        <v>9216</v>
      </c>
      <c r="Z133" s="1170" t="s">
        <v>9217</v>
      </c>
      <c r="AA133" s="1170" t="s">
        <v>10353</v>
      </c>
      <c r="AB133" s="1124"/>
      <c r="AC133" s="1128">
        <f t="shared" si="5"/>
        <v>21</v>
      </c>
      <c r="AD133" s="1124"/>
      <c r="AE133" s="1124"/>
      <c r="AF133" s="1124"/>
      <c r="AG133" s="1129"/>
    </row>
    <row r="134" spans="1:33" ht="70" customHeight="1">
      <c r="A134" s="291">
        <v>8133</v>
      </c>
      <c r="B134" s="1093" t="s">
        <v>198</v>
      </c>
      <c r="C134" s="1093" t="s">
        <v>7</v>
      </c>
      <c r="D134" s="1165" t="s">
        <v>9203</v>
      </c>
      <c r="E134" s="1093" t="s">
        <v>164</v>
      </c>
      <c r="F134" s="1093" t="s">
        <v>9655</v>
      </c>
      <c r="G134" s="1166" t="s">
        <v>7768</v>
      </c>
      <c r="H134" s="1167" t="s">
        <v>9205</v>
      </c>
      <c r="I134" s="1094" t="s">
        <v>9218</v>
      </c>
      <c r="J134" s="1094" t="s">
        <v>10354</v>
      </c>
      <c r="K134" s="1093" t="s">
        <v>9219</v>
      </c>
      <c r="L134" s="1093" t="s">
        <v>5</v>
      </c>
      <c r="M134" s="1123"/>
      <c r="N134" s="1123"/>
      <c r="O134" s="1125">
        <v>35.084400000000002</v>
      </c>
      <c r="P134" s="1125">
        <v>-106.6504</v>
      </c>
      <c r="Q134" s="1126"/>
      <c r="R134" s="1094" t="s">
        <v>9203</v>
      </c>
      <c r="S134" s="1167" t="s">
        <v>9205</v>
      </c>
      <c r="T134" s="1094" t="s">
        <v>1390</v>
      </c>
      <c r="U134" s="1093" t="s">
        <v>755</v>
      </c>
      <c r="V134" s="1093" t="s">
        <v>5</v>
      </c>
      <c r="W134" s="1094" t="s">
        <v>7932</v>
      </c>
      <c r="X134" s="1127">
        <v>45873</v>
      </c>
      <c r="Y134" s="1166" t="s">
        <v>9220</v>
      </c>
      <c r="Z134" s="1170" t="s">
        <v>9221</v>
      </c>
      <c r="AA134" s="1170" t="s">
        <v>10353</v>
      </c>
      <c r="AB134" s="1124"/>
      <c r="AC134" s="1128">
        <f t="shared" si="5"/>
        <v>21</v>
      </c>
      <c r="AD134" s="1124"/>
      <c r="AE134" s="1124"/>
      <c r="AF134" s="1124"/>
      <c r="AG134" s="1129"/>
    </row>
    <row r="135" spans="1:33" ht="73" customHeight="1">
      <c r="A135" s="429">
        <v>8134</v>
      </c>
      <c r="B135" s="1093" t="s">
        <v>174</v>
      </c>
      <c r="C135" s="1093" t="s">
        <v>7</v>
      </c>
      <c r="D135" s="1165" t="s">
        <v>9222</v>
      </c>
      <c r="E135" s="1093" t="s">
        <v>164</v>
      </c>
      <c r="F135" s="1093" t="s">
        <v>9655</v>
      </c>
      <c r="G135" s="1166" t="s">
        <v>7768</v>
      </c>
      <c r="H135" s="1167" t="s">
        <v>9205</v>
      </c>
      <c r="I135" s="1167" t="s">
        <v>9223</v>
      </c>
      <c r="J135" s="1094" t="s">
        <v>2670</v>
      </c>
      <c r="K135" s="1093" t="s">
        <v>214</v>
      </c>
      <c r="L135" s="1093" t="s">
        <v>6</v>
      </c>
      <c r="M135" s="1093" t="s">
        <v>9224</v>
      </c>
      <c r="N135" s="1123"/>
      <c r="O135" s="1168">
        <v>43.4345</v>
      </c>
      <c r="P135" s="1169">
        <v>-79.721400000000003</v>
      </c>
      <c r="Q135" s="1126"/>
      <c r="R135" s="1094" t="s">
        <v>9203</v>
      </c>
      <c r="S135" s="1167" t="s">
        <v>9205</v>
      </c>
      <c r="T135" s="1094" t="s">
        <v>1390</v>
      </c>
      <c r="U135" s="1093" t="s">
        <v>755</v>
      </c>
      <c r="V135" s="1093" t="s">
        <v>5</v>
      </c>
      <c r="W135" s="1094" t="s">
        <v>7932</v>
      </c>
      <c r="X135" s="1127">
        <v>45873</v>
      </c>
      <c r="Y135" s="1166" t="s">
        <v>9220</v>
      </c>
      <c r="Z135" s="1170" t="s">
        <v>9225</v>
      </c>
      <c r="AA135" s="1170" t="s">
        <v>10353</v>
      </c>
      <c r="AB135" s="1124"/>
      <c r="AC135" s="1128">
        <f t="shared" si="5"/>
        <v>21</v>
      </c>
      <c r="AD135" s="1124"/>
      <c r="AE135" s="1124"/>
      <c r="AF135" s="1124"/>
      <c r="AG135" s="1129"/>
    </row>
    <row r="136" spans="1:33" ht="79" customHeight="1">
      <c r="A136" s="291">
        <v>8135</v>
      </c>
      <c r="B136" s="1093" t="s">
        <v>174</v>
      </c>
      <c r="C136" s="1093" t="s">
        <v>7</v>
      </c>
      <c r="D136" s="1165" t="s">
        <v>9304</v>
      </c>
      <c r="E136" s="1093" t="s">
        <v>164</v>
      </c>
      <c r="F136" s="1093" t="s">
        <v>9655</v>
      </c>
      <c r="G136" s="1166" t="s">
        <v>7768</v>
      </c>
      <c r="H136" s="1110" t="s">
        <v>9305</v>
      </c>
      <c r="I136" s="1166" t="s">
        <v>9306</v>
      </c>
      <c r="J136" s="1171" t="s">
        <v>9307</v>
      </c>
      <c r="K136" s="1166" t="s">
        <v>1357</v>
      </c>
      <c r="L136" s="1166" t="s">
        <v>5</v>
      </c>
      <c r="M136" s="1172" t="s">
        <v>9308</v>
      </c>
      <c r="N136" s="1166" t="s">
        <v>9309</v>
      </c>
      <c r="O136" s="1168">
        <v>40.540100000000002</v>
      </c>
      <c r="P136" s="1169">
        <v>-74.455399999999997</v>
      </c>
      <c r="Q136" s="1126"/>
      <c r="R136" s="1166" t="s">
        <v>9304</v>
      </c>
      <c r="S136" s="1166" t="s">
        <v>9305</v>
      </c>
      <c r="T136" s="1166" t="s">
        <v>9307</v>
      </c>
      <c r="U136" s="1166" t="s">
        <v>1357</v>
      </c>
      <c r="V136" s="1166" t="s">
        <v>5</v>
      </c>
      <c r="W136" s="1094" t="s">
        <v>7932</v>
      </c>
      <c r="X136" s="1127">
        <v>45873</v>
      </c>
      <c r="Y136" s="1166" t="s">
        <v>9310</v>
      </c>
      <c r="Z136" s="1124"/>
      <c r="AA136" s="1170" t="s">
        <v>10355</v>
      </c>
      <c r="AB136" s="1124"/>
      <c r="AC136" s="1128">
        <f t="shared" si="5"/>
        <v>26</v>
      </c>
      <c r="AD136" s="1124"/>
      <c r="AE136" s="1124"/>
      <c r="AF136" s="1124"/>
      <c r="AG136" s="1129"/>
    </row>
    <row r="137" spans="1:33" ht="75" customHeight="1">
      <c r="A137" s="429">
        <v>8136</v>
      </c>
      <c r="B137" s="1093" t="s">
        <v>174</v>
      </c>
      <c r="C137" s="1093" t="s">
        <v>7</v>
      </c>
      <c r="D137" s="1094" t="s">
        <v>9324</v>
      </c>
      <c r="E137" s="1093" t="s">
        <v>164</v>
      </c>
      <c r="F137" s="1093" t="s">
        <v>9655</v>
      </c>
      <c r="G137" s="1166" t="s">
        <v>7768</v>
      </c>
      <c r="H137" s="1110" t="s">
        <v>9325</v>
      </c>
      <c r="I137" s="1124"/>
      <c r="J137" s="1171" t="s">
        <v>9326</v>
      </c>
      <c r="K137" s="1166" t="s">
        <v>1045</v>
      </c>
      <c r="L137" s="1166" t="s">
        <v>5</v>
      </c>
      <c r="M137" s="1173"/>
      <c r="N137" s="1123"/>
      <c r="O137" s="1168">
        <v>33.435699999999997</v>
      </c>
      <c r="P137" s="1169">
        <v>-112.3496</v>
      </c>
      <c r="Q137" s="1126"/>
      <c r="R137" s="1094" t="s">
        <v>9324</v>
      </c>
      <c r="S137" s="1166" t="s">
        <v>9325</v>
      </c>
      <c r="T137" s="1166" t="s">
        <v>6145</v>
      </c>
      <c r="U137" s="1166" t="s">
        <v>755</v>
      </c>
      <c r="V137" s="1166" t="s">
        <v>5</v>
      </c>
      <c r="W137" s="1166" t="s">
        <v>7932</v>
      </c>
      <c r="X137" s="1127">
        <v>45873</v>
      </c>
      <c r="Y137" s="1166" t="s">
        <v>9327</v>
      </c>
      <c r="Z137" s="1167" t="s">
        <v>9329</v>
      </c>
      <c r="AA137" s="1170" t="s">
        <v>9328</v>
      </c>
      <c r="AB137" s="1124"/>
      <c r="AC137" s="1128">
        <f t="shared" si="5"/>
        <v>27</v>
      </c>
      <c r="AD137" s="1124"/>
      <c r="AE137" s="1124"/>
      <c r="AF137" s="1124"/>
      <c r="AG137" s="1129"/>
    </row>
    <row r="138" spans="1:33" ht="93" customHeight="1">
      <c r="A138" s="291">
        <v>8137</v>
      </c>
      <c r="B138" s="1093" t="s">
        <v>174</v>
      </c>
      <c r="C138" s="1093" t="s">
        <v>7</v>
      </c>
      <c r="D138" s="1094" t="s">
        <v>9330</v>
      </c>
      <c r="E138" s="1093" t="s">
        <v>164</v>
      </c>
      <c r="F138" s="1093" t="s">
        <v>9655</v>
      </c>
      <c r="G138" s="1166" t="s">
        <v>7768</v>
      </c>
      <c r="H138" s="1110" t="s">
        <v>9331</v>
      </c>
      <c r="I138" s="1124"/>
      <c r="J138" s="1171" t="s">
        <v>9332</v>
      </c>
      <c r="K138" s="1166" t="s">
        <v>170</v>
      </c>
      <c r="L138" s="1166" t="s">
        <v>5</v>
      </c>
      <c r="M138" s="1173"/>
      <c r="N138" s="1123"/>
      <c r="O138" s="1168">
        <v>33.678899999999999</v>
      </c>
      <c r="P138" s="1169">
        <v>-117.15219999999999</v>
      </c>
      <c r="Q138" s="1126"/>
      <c r="R138" s="1166" t="s">
        <v>9330</v>
      </c>
      <c r="S138" s="1166" t="s">
        <v>9331</v>
      </c>
      <c r="T138" s="1166" t="s">
        <v>1483</v>
      </c>
      <c r="U138" s="1166" t="s">
        <v>755</v>
      </c>
      <c r="V138" s="1166" t="s">
        <v>5</v>
      </c>
      <c r="W138" s="1166" t="s">
        <v>7932</v>
      </c>
      <c r="X138" s="1127">
        <v>45873</v>
      </c>
      <c r="Y138" s="1166" t="s">
        <v>9327</v>
      </c>
      <c r="Z138" s="1124"/>
      <c r="AA138" s="1170" t="s">
        <v>9333</v>
      </c>
      <c r="AB138" s="1124"/>
      <c r="AC138" s="1128">
        <f t="shared" si="5"/>
        <v>28</v>
      </c>
      <c r="AD138" s="1124"/>
      <c r="AE138" s="1124"/>
      <c r="AF138" s="1124"/>
      <c r="AG138" s="1129"/>
    </row>
    <row r="139" spans="1:33" ht="86.5" customHeight="1">
      <c r="A139" s="429">
        <v>8138</v>
      </c>
      <c r="B139" s="1093" t="s">
        <v>392</v>
      </c>
      <c r="C139" s="1093" t="s">
        <v>7</v>
      </c>
      <c r="D139" s="1165" t="s">
        <v>9340</v>
      </c>
      <c r="E139" s="1093" t="s">
        <v>164</v>
      </c>
      <c r="F139" s="1093" t="s">
        <v>9655</v>
      </c>
      <c r="G139" s="1166" t="s">
        <v>7768</v>
      </c>
      <c r="H139" s="1110" t="s">
        <v>9341</v>
      </c>
      <c r="I139" s="1124"/>
      <c r="J139" s="1171" t="s">
        <v>9342</v>
      </c>
      <c r="K139" s="1166" t="s">
        <v>170</v>
      </c>
      <c r="L139" s="1166" t="s">
        <v>5</v>
      </c>
      <c r="M139" s="1173"/>
      <c r="N139" s="1123"/>
      <c r="O139" s="1168">
        <v>32.988692507265299</v>
      </c>
      <c r="P139" s="1169">
        <v>-117.020560318424</v>
      </c>
      <c r="Q139" s="1126"/>
      <c r="R139" s="1166" t="s">
        <v>9340</v>
      </c>
      <c r="S139" s="1166" t="s">
        <v>9341</v>
      </c>
      <c r="T139" s="1166" t="s">
        <v>9343</v>
      </c>
      <c r="U139" s="1166" t="s">
        <v>1045</v>
      </c>
      <c r="V139" s="1166" t="s">
        <v>5</v>
      </c>
      <c r="W139" s="1166" t="s">
        <v>7932</v>
      </c>
      <c r="X139" s="1127">
        <v>45873</v>
      </c>
      <c r="Y139" s="1166" t="s">
        <v>9344</v>
      </c>
      <c r="Z139" s="1166" t="s">
        <v>9346</v>
      </c>
      <c r="AA139" s="1170" t="s">
        <v>9345</v>
      </c>
      <c r="AB139" s="1124"/>
      <c r="AC139" s="1128">
        <f t="shared" si="5"/>
        <v>22</v>
      </c>
      <c r="AD139" s="1124"/>
      <c r="AE139" s="1124"/>
      <c r="AF139" s="1124"/>
      <c r="AG139" s="1129"/>
    </row>
    <row r="140" spans="1:33" ht="146.25" customHeight="1">
      <c r="A140" s="291">
        <v>8139</v>
      </c>
      <c r="B140" s="1093" t="s">
        <v>198</v>
      </c>
      <c r="C140" s="1093" t="s">
        <v>7</v>
      </c>
      <c r="D140" s="1165" t="s">
        <v>9347</v>
      </c>
      <c r="E140" s="1093" t="s">
        <v>164</v>
      </c>
      <c r="F140" s="1093" t="s">
        <v>9655</v>
      </c>
      <c r="G140" s="1166" t="s">
        <v>7768</v>
      </c>
      <c r="H140" s="1110" t="s">
        <v>9348</v>
      </c>
      <c r="I140" s="1124"/>
      <c r="J140" s="1171" t="s">
        <v>9349</v>
      </c>
      <c r="K140" s="1166" t="s">
        <v>1045</v>
      </c>
      <c r="L140" s="1166" t="s">
        <v>5</v>
      </c>
      <c r="M140" s="1173"/>
      <c r="N140" s="1123"/>
      <c r="O140" s="1168">
        <v>34.901400000000002</v>
      </c>
      <c r="P140" s="1169">
        <v>-110.111</v>
      </c>
      <c r="Q140" s="1126"/>
      <c r="R140" s="1166" t="s">
        <v>9351</v>
      </c>
      <c r="S140" s="1166" t="s">
        <v>9355</v>
      </c>
      <c r="T140" s="1166" t="s">
        <v>9352</v>
      </c>
      <c r="U140" s="1166" t="s">
        <v>9353</v>
      </c>
      <c r="V140" s="1166" t="s">
        <v>9354</v>
      </c>
      <c r="W140" s="1166" t="s">
        <v>7932</v>
      </c>
      <c r="X140" s="1127">
        <v>45873</v>
      </c>
      <c r="Y140" s="1166" t="s">
        <v>9350</v>
      </c>
      <c r="Z140" s="1170" t="s">
        <v>9356</v>
      </c>
      <c r="AA140" s="1170" t="s">
        <v>10356</v>
      </c>
      <c r="AB140" s="1124"/>
      <c r="AC140" s="1128">
        <f t="shared" si="5"/>
        <v>40</v>
      </c>
      <c r="AD140" s="1124"/>
      <c r="AE140" s="1124"/>
      <c r="AF140" s="1124"/>
      <c r="AG140" s="1129"/>
    </row>
    <row r="141" spans="1:33" ht="89.5" customHeight="1">
      <c r="A141" s="429">
        <v>8140</v>
      </c>
      <c r="B141" s="1093" t="s">
        <v>198</v>
      </c>
      <c r="C141" s="1093" t="s">
        <v>7</v>
      </c>
      <c r="D141" s="1165" t="s">
        <v>9357</v>
      </c>
      <c r="E141" s="1093" t="s">
        <v>164</v>
      </c>
      <c r="F141" s="1093" t="s">
        <v>9655</v>
      </c>
      <c r="G141" s="1166" t="s">
        <v>7768</v>
      </c>
      <c r="H141" s="1110" t="s">
        <v>9358</v>
      </c>
      <c r="I141" s="1166" t="s">
        <v>9359</v>
      </c>
      <c r="J141" s="1171" t="s">
        <v>2927</v>
      </c>
      <c r="K141" s="1166" t="s">
        <v>1045</v>
      </c>
      <c r="L141" s="1166" t="s">
        <v>5</v>
      </c>
      <c r="M141" s="1173"/>
      <c r="N141" s="1123"/>
      <c r="O141" s="1168">
        <v>32.978099999999998</v>
      </c>
      <c r="P141" s="1169">
        <v>-111.51730000000001</v>
      </c>
      <c r="Q141" s="1126"/>
      <c r="R141" s="1166" t="s">
        <v>9360</v>
      </c>
      <c r="S141" s="1166" t="s">
        <v>9361</v>
      </c>
      <c r="T141" s="1166" t="s">
        <v>9362</v>
      </c>
      <c r="U141" s="1166"/>
      <c r="V141" s="1166" t="s">
        <v>6843</v>
      </c>
      <c r="W141" s="1166" t="s">
        <v>7932</v>
      </c>
      <c r="X141" s="1127">
        <v>45873</v>
      </c>
      <c r="Y141" s="1166" t="s">
        <v>9363</v>
      </c>
      <c r="Z141" s="1170" t="s">
        <v>9365</v>
      </c>
      <c r="AA141" s="1170" t="s">
        <v>9364</v>
      </c>
      <c r="AB141" s="1124"/>
      <c r="AC141" s="1128">
        <f t="shared" si="5"/>
        <v>26</v>
      </c>
      <c r="AD141" s="1124"/>
      <c r="AE141" s="1124"/>
      <c r="AF141" s="1124"/>
      <c r="AG141" s="1129"/>
    </row>
    <row r="142" spans="1:33" ht="74.5" customHeight="1">
      <c r="A142" s="291">
        <v>8141</v>
      </c>
      <c r="B142" s="1093" t="s">
        <v>174</v>
      </c>
      <c r="C142" s="1093" t="s">
        <v>7</v>
      </c>
      <c r="D142" s="1094" t="s">
        <v>9680</v>
      </c>
      <c r="E142" s="1093" t="s">
        <v>164</v>
      </c>
      <c r="F142" s="1093" t="s">
        <v>4050</v>
      </c>
      <c r="G142" s="1094" t="s">
        <v>9681</v>
      </c>
      <c r="H142" s="1124" t="s">
        <v>9682</v>
      </c>
      <c r="I142" s="1094" t="s">
        <v>9683</v>
      </c>
      <c r="J142" s="1094" t="s">
        <v>1762</v>
      </c>
      <c r="K142" s="1093" t="s">
        <v>436</v>
      </c>
      <c r="L142" s="1093" t="s">
        <v>5</v>
      </c>
      <c r="M142" s="1176" t="s">
        <v>9684</v>
      </c>
      <c r="N142" s="1093" t="s">
        <v>9685</v>
      </c>
      <c r="O142" s="1125">
        <v>42.321800000000003</v>
      </c>
      <c r="P142" s="1125">
        <v>-83.067300000000003</v>
      </c>
      <c r="Q142" s="1126"/>
      <c r="R142" s="1094" t="s">
        <v>9686</v>
      </c>
      <c r="S142" s="1124" t="s">
        <v>9687</v>
      </c>
      <c r="T142" s="1094" t="s">
        <v>1762</v>
      </c>
      <c r="U142" s="1093" t="s">
        <v>436</v>
      </c>
      <c r="V142" s="1093" t="s">
        <v>5</v>
      </c>
      <c r="W142" s="1094" t="s">
        <v>7932</v>
      </c>
      <c r="X142" s="1127">
        <v>45876</v>
      </c>
      <c r="Y142" s="1094" t="s">
        <v>9688</v>
      </c>
      <c r="Z142" s="1026" t="s">
        <v>9690</v>
      </c>
      <c r="AA142" s="1026" t="s">
        <v>9689</v>
      </c>
      <c r="AB142" s="1124"/>
      <c r="AC142" s="1128">
        <f t="shared" ref="AC142:AC149" si="6">IF(LEN(TRIM(AA142))=0,0,LEN(TRIM(AA142))-LEN(SUBSTITUTE(AA142," ",""))+1)</f>
        <v>22</v>
      </c>
      <c r="AD142" s="1094" t="s">
        <v>9691</v>
      </c>
      <c r="AE142" s="1177" t="s">
        <v>9692</v>
      </c>
      <c r="AF142" s="1094" t="s">
        <v>10214</v>
      </c>
      <c r="AG142" s="1129"/>
    </row>
    <row r="143" spans="1:33" ht="74.25" customHeight="1">
      <c r="A143" s="429">
        <v>8142</v>
      </c>
      <c r="B143" s="1093" t="s">
        <v>174</v>
      </c>
      <c r="C143" s="1093" t="s">
        <v>7</v>
      </c>
      <c r="D143" s="1094" t="s">
        <v>10218</v>
      </c>
      <c r="E143" s="1093" t="s">
        <v>164</v>
      </c>
      <c r="F143" s="1093" t="s">
        <v>4050</v>
      </c>
      <c r="G143" s="1094" t="s">
        <v>10219</v>
      </c>
      <c r="H143" s="1291" t="s">
        <v>10220</v>
      </c>
      <c r="I143" s="1094" t="s">
        <v>10221</v>
      </c>
      <c r="J143" s="1094" t="s">
        <v>4494</v>
      </c>
      <c r="K143" s="1093" t="s">
        <v>436</v>
      </c>
      <c r="L143" s="1093" t="s">
        <v>5</v>
      </c>
      <c r="M143" s="1176" t="s">
        <v>10222</v>
      </c>
      <c r="N143" s="1093" t="s">
        <v>10223</v>
      </c>
      <c r="O143" s="1292">
        <v>42.467799999999997</v>
      </c>
      <c r="P143" s="1292">
        <v>-83.221000000000004</v>
      </c>
      <c r="Q143" s="1293">
        <v>250</v>
      </c>
      <c r="R143" s="1094" t="s">
        <v>10224</v>
      </c>
      <c r="S143" s="1291" t="s">
        <v>10225</v>
      </c>
      <c r="T143" s="1094" t="s">
        <v>4016</v>
      </c>
      <c r="U143" s="1290"/>
      <c r="V143" s="1093" t="s">
        <v>2057</v>
      </c>
      <c r="W143" s="1094" t="s">
        <v>7932</v>
      </c>
      <c r="X143" s="1294">
        <v>45924</v>
      </c>
      <c r="Y143" s="1094" t="s">
        <v>313</v>
      </c>
      <c r="Z143" s="1291"/>
      <c r="AA143" s="1026" t="s">
        <v>10226</v>
      </c>
      <c r="AB143" s="1291"/>
      <c r="AC143" s="1295">
        <f t="shared" si="6"/>
        <v>26</v>
      </c>
      <c r="AD143" s="1094" t="s">
        <v>10227</v>
      </c>
      <c r="AE143" s="1094" t="s">
        <v>10228</v>
      </c>
      <c r="AF143" s="1094" t="s">
        <v>10223</v>
      </c>
      <c r="AG143" s="1297"/>
    </row>
    <row r="144" spans="1:33" ht="91" customHeight="1">
      <c r="A144" s="291">
        <v>8143</v>
      </c>
      <c r="B144" s="1093" t="s">
        <v>174</v>
      </c>
      <c r="C144" s="1093" t="s">
        <v>7</v>
      </c>
      <c r="D144" s="1094" t="s">
        <v>10229</v>
      </c>
      <c r="E144" s="1093" t="s">
        <v>164</v>
      </c>
      <c r="F144" s="1093" t="s">
        <v>9251</v>
      </c>
      <c r="G144" s="1094" t="s">
        <v>10230</v>
      </c>
      <c r="H144" s="1177" t="s">
        <v>10231</v>
      </c>
      <c r="I144" s="1094" t="s">
        <v>10232</v>
      </c>
      <c r="J144" s="1094" t="s">
        <v>10233</v>
      </c>
      <c r="K144" s="1093" t="s">
        <v>755</v>
      </c>
      <c r="L144" s="1093" t="s">
        <v>5</v>
      </c>
      <c r="M144" s="1176" t="s">
        <v>10234</v>
      </c>
      <c r="N144" s="1093" t="s">
        <v>10235</v>
      </c>
      <c r="O144" s="1292">
        <v>32.744100000000003</v>
      </c>
      <c r="P144" s="1292">
        <v>-97.266000000000005</v>
      </c>
      <c r="Q144" s="1293">
        <v>50</v>
      </c>
      <c r="R144" s="1094" t="s">
        <v>10229</v>
      </c>
      <c r="S144" s="1177" t="s">
        <v>10231</v>
      </c>
      <c r="T144" s="1094" t="s">
        <v>3606</v>
      </c>
      <c r="U144" s="1093" t="s">
        <v>436</v>
      </c>
      <c r="V144" s="1093" t="s">
        <v>5</v>
      </c>
      <c r="W144" s="1094" t="s">
        <v>7932</v>
      </c>
      <c r="X144" s="1294">
        <v>45924</v>
      </c>
      <c r="Y144" s="1094" t="s">
        <v>313</v>
      </c>
      <c r="Z144" s="1291"/>
      <c r="AA144" s="1026" t="s">
        <v>10236</v>
      </c>
      <c r="AB144" s="1291"/>
      <c r="AC144" s="1295">
        <f t="shared" si="6"/>
        <v>25</v>
      </c>
      <c r="AD144" s="1094" t="s">
        <v>10237</v>
      </c>
      <c r="AE144" s="1094" t="s">
        <v>10238</v>
      </c>
      <c r="AF144" s="1094" t="s">
        <v>10235</v>
      </c>
      <c r="AG144" s="1297"/>
    </row>
    <row r="145" spans="1:33" ht="77.5" customHeight="1">
      <c r="A145" s="429">
        <v>8144</v>
      </c>
      <c r="B145" s="1093" t="s">
        <v>174</v>
      </c>
      <c r="C145" s="1093" t="s">
        <v>7</v>
      </c>
      <c r="D145" s="1094" t="s">
        <v>10245</v>
      </c>
      <c r="E145" s="1093" t="s">
        <v>164</v>
      </c>
      <c r="F145" s="1093" t="s">
        <v>4050</v>
      </c>
      <c r="G145" s="1094" t="s">
        <v>10246</v>
      </c>
      <c r="H145" s="1296" t="s">
        <v>10247</v>
      </c>
      <c r="I145" s="1094" t="s">
        <v>10248</v>
      </c>
      <c r="J145" s="1094" t="s">
        <v>4891</v>
      </c>
      <c r="K145" s="1093" t="s">
        <v>170</v>
      </c>
      <c r="L145" s="1093" t="s">
        <v>5</v>
      </c>
      <c r="M145" s="1176" t="s">
        <v>9730</v>
      </c>
      <c r="N145" s="1093" t="s">
        <v>10249</v>
      </c>
      <c r="O145" s="1292">
        <v>37.433799999999998</v>
      </c>
      <c r="P145" s="1292">
        <v>-122.1583</v>
      </c>
      <c r="Q145" s="1293"/>
      <c r="R145" s="1094" t="s">
        <v>10245</v>
      </c>
      <c r="S145" s="1296" t="s">
        <v>10247</v>
      </c>
      <c r="T145" s="1094" t="s">
        <v>4891</v>
      </c>
      <c r="U145" s="1093" t="s">
        <v>170</v>
      </c>
      <c r="V145" s="1093" t="s">
        <v>5</v>
      </c>
      <c r="W145" s="1094" t="s">
        <v>7932</v>
      </c>
      <c r="X145" s="1294">
        <v>45924</v>
      </c>
      <c r="Y145" s="1094" t="s">
        <v>313</v>
      </c>
      <c r="Z145" s="1291"/>
      <c r="AA145" s="1026" t="s">
        <v>10357</v>
      </c>
      <c r="AB145" s="1291"/>
      <c r="AC145" s="1295">
        <f t="shared" si="6"/>
        <v>26</v>
      </c>
      <c r="AD145" s="1094" t="s">
        <v>10250</v>
      </c>
      <c r="AE145" s="1094" t="s">
        <v>10251</v>
      </c>
      <c r="AF145" s="1094" t="s">
        <v>10249</v>
      </c>
      <c r="AG145" s="1297"/>
    </row>
    <row r="146" spans="1:33" ht="70" customHeight="1">
      <c r="A146" s="1561">
        <v>8145</v>
      </c>
      <c r="B146" s="1093" t="s">
        <v>174</v>
      </c>
      <c r="C146" s="1093" t="s">
        <v>7</v>
      </c>
      <c r="D146" s="1026" t="s">
        <v>11204</v>
      </c>
      <c r="E146" s="1093" t="s">
        <v>164</v>
      </c>
      <c r="F146" s="1093" t="s">
        <v>9251</v>
      </c>
      <c r="G146" s="1026" t="s">
        <v>11205</v>
      </c>
      <c r="H146" s="1562" t="s">
        <v>11206</v>
      </c>
      <c r="I146" s="1058" t="s">
        <v>11207</v>
      </c>
      <c r="J146" s="1094" t="s">
        <v>11208</v>
      </c>
      <c r="K146" s="1093" t="s">
        <v>2352</v>
      </c>
      <c r="L146" s="1093" t="s">
        <v>5</v>
      </c>
      <c r="M146" s="1176" t="s">
        <v>11209</v>
      </c>
      <c r="N146" s="1093" t="s">
        <v>11210</v>
      </c>
      <c r="O146" s="1095">
        <v>41.074800000000003</v>
      </c>
      <c r="P146" s="1095">
        <v>-73.542400000000001</v>
      </c>
      <c r="Q146" s="1096">
        <v>4</v>
      </c>
      <c r="R146" s="1026" t="s">
        <v>11204</v>
      </c>
      <c r="S146" s="1562" t="s">
        <v>11206</v>
      </c>
      <c r="T146" s="1094" t="s">
        <v>11208</v>
      </c>
      <c r="U146" s="1093" t="s">
        <v>2352</v>
      </c>
      <c r="V146" s="1093" t="s">
        <v>5</v>
      </c>
      <c r="W146" s="1094" t="s">
        <v>7932</v>
      </c>
      <c r="X146" s="1097">
        <v>46093</v>
      </c>
      <c r="Y146" s="1094" t="s">
        <v>11211</v>
      </c>
      <c r="Z146" s="1094"/>
      <c r="AA146" s="1026" t="s">
        <v>11212</v>
      </c>
      <c r="AB146" s="1094"/>
      <c r="AC146" s="1098">
        <f t="shared" si="6"/>
        <v>33</v>
      </c>
      <c r="AD146" s="1058" t="s">
        <v>11213</v>
      </c>
      <c r="AE146" s="1026" t="s">
        <v>11214</v>
      </c>
      <c r="AF146" s="1094" t="s">
        <v>11210</v>
      </c>
      <c r="AG146" s="296"/>
    </row>
    <row r="147" spans="1:33" ht="82" customHeight="1">
      <c r="A147" s="1561">
        <v>8146</v>
      </c>
      <c r="B147" s="1093" t="s">
        <v>161</v>
      </c>
      <c r="C147" s="1093" t="s">
        <v>7</v>
      </c>
      <c r="D147" s="1058" t="s">
        <v>11226</v>
      </c>
      <c r="E147" s="1093" t="s">
        <v>164</v>
      </c>
      <c r="F147" s="1093" t="s">
        <v>9251</v>
      </c>
      <c r="G147" s="1026" t="s">
        <v>11227</v>
      </c>
      <c r="H147" s="1562" t="s">
        <v>11228</v>
      </c>
      <c r="I147" s="1058" t="s">
        <v>11229</v>
      </c>
      <c r="J147" s="1094" t="s">
        <v>11230</v>
      </c>
      <c r="K147" s="1093" t="s">
        <v>4521</v>
      </c>
      <c r="L147" s="1093" t="s">
        <v>5</v>
      </c>
      <c r="M147" s="1176" t="s">
        <v>11231</v>
      </c>
      <c r="N147" s="1058"/>
      <c r="O147" s="1095">
        <v>44.7973</v>
      </c>
      <c r="P147" s="1095">
        <v>-106.95610000000001</v>
      </c>
      <c r="Q147" s="1096"/>
      <c r="R147" s="1058" t="s">
        <v>11233</v>
      </c>
      <c r="S147" s="1562" t="s">
        <v>11228</v>
      </c>
      <c r="T147" s="1094" t="s">
        <v>11230</v>
      </c>
      <c r="U147" s="1093" t="s">
        <v>4521</v>
      </c>
      <c r="V147" s="1093" t="s">
        <v>5</v>
      </c>
      <c r="W147" s="1094" t="s">
        <v>7932</v>
      </c>
      <c r="X147" s="1097">
        <v>46093</v>
      </c>
      <c r="Y147" s="1094" t="s">
        <v>11234</v>
      </c>
      <c r="Z147" s="1094"/>
      <c r="AA147" s="1026" t="s">
        <v>11235</v>
      </c>
      <c r="AB147" s="1094"/>
      <c r="AC147" s="1098">
        <f t="shared" si="6"/>
        <v>17</v>
      </c>
      <c r="AD147" s="1094" t="s">
        <v>11236</v>
      </c>
      <c r="AE147" s="1026" t="s">
        <v>11237</v>
      </c>
      <c r="AF147" s="1154" t="s">
        <v>11232</v>
      </c>
      <c r="AG147" s="296"/>
    </row>
    <row r="148" spans="1:33" ht="83.5" customHeight="1">
      <c r="A148" s="1561">
        <v>8147</v>
      </c>
      <c r="B148" s="1093" t="s">
        <v>174</v>
      </c>
      <c r="C148" s="1093" t="s">
        <v>7</v>
      </c>
      <c r="D148" s="1094" t="s">
        <v>11281</v>
      </c>
      <c r="E148" s="1093" t="s">
        <v>164</v>
      </c>
      <c r="F148" s="1093" t="s">
        <v>9251</v>
      </c>
      <c r="G148" s="1026" t="s">
        <v>11282</v>
      </c>
      <c r="H148" s="1562" t="s">
        <v>11283</v>
      </c>
      <c r="I148" s="1094" t="s">
        <v>11284</v>
      </c>
      <c r="J148" s="1094" t="s">
        <v>2285</v>
      </c>
      <c r="K148" s="1093" t="s">
        <v>916</v>
      </c>
      <c r="L148" s="1093" t="s">
        <v>5</v>
      </c>
      <c r="M148" s="1176" t="s">
        <v>11285</v>
      </c>
      <c r="N148" s="1093" t="s">
        <v>11286</v>
      </c>
      <c r="O148" s="1095">
        <v>40.098399999999998</v>
      </c>
      <c r="P148" s="1095">
        <v>-82.964399999999998</v>
      </c>
      <c r="Q148" s="1096">
        <v>10</v>
      </c>
      <c r="R148" s="1094" t="s">
        <v>11281</v>
      </c>
      <c r="S148" s="1562" t="s">
        <v>11287</v>
      </c>
      <c r="T148" s="1094" t="s">
        <v>2285</v>
      </c>
      <c r="U148" s="1093" t="s">
        <v>916</v>
      </c>
      <c r="V148" s="1093" t="s">
        <v>5</v>
      </c>
      <c r="W148" s="1094" t="s">
        <v>7932</v>
      </c>
      <c r="X148" s="1097">
        <v>46093</v>
      </c>
      <c r="Y148" s="1094" t="s">
        <v>313</v>
      </c>
      <c r="Z148" s="1094"/>
      <c r="AA148" s="1026" t="s">
        <v>11289</v>
      </c>
      <c r="AB148" s="1094"/>
      <c r="AC148" s="1098">
        <f t="shared" si="6"/>
        <v>18</v>
      </c>
      <c r="AD148" s="1058" t="s">
        <v>11290</v>
      </c>
      <c r="AE148" s="1026" t="s">
        <v>11291</v>
      </c>
      <c r="AF148" s="1058" t="s">
        <v>11286</v>
      </c>
      <c r="AG148" s="296"/>
    </row>
    <row r="149" spans="1:33" ht="83.5" customHeight="1">
      <c r="A149" s="1567">
        <v>8148</v>
      </c>
      <c r="B149" s="1093" t="s">
        <v>174</v>
      </c>
      <c r="C149" s="1093" t="s">
        <v>7</v>
      </c>
      <c r="D149" s="1058" t="s">
        <v>11292</v>
      </c>
      <c r="E149" s="1093" t="s">
        <v>164</v>
      </c>
      <c r="F149" s="1093" t="s">
        <v>9251</v>
      </c>
      <c r="G149" s="1026" t="s">
        <v>11301</v>
      </c>
      <c r="H149" s="1569" t="s">
        <v>11296</v>
      </c>
      <c r="I149" s="1568"/>
      <c r="J149" s="1094" t="s">
        <v>11293</v>
      </c>
      <c r="K149" s="1093" t="s">
        <v>214</v>
      </c>
      <c r="L149" s="1093" t="s">
        <v>6</v>
      </c>
      <c r="M149" s="1176" t="s">
        <v>11294</v>
      </c>
      <c r="N149" s="1093" t="s">
        <v>11295</v>
      </c>
      <c r="O149" s="1570">
        <v>44.116700000000002</v>
      </c>
      <c r="P149" s="1570">
        <v>-79.333299999999994</v>
      </c>
      <c r="Q149" s="1571">
        <v>1</v>
      </c>
      <c r="R149" s="1058" t="s">
        <v>11292</v>
      </c>
      <c r="S149" s="1569" t="s">
        <v>11296</v>
      </c>
      <c r="T149" s="1094" t="s">
        <v>11293</v>
      </c>
      <c r="U149" s="1093" t="s">
        <v>214</v>
      </c>
      <c r="V149" s="1093" t="s">
        <v>6</v>
      </c>
      <c r="W149" s="1094" t="s">
        <v>7932</v>
      </c>
      <c r="X149" s="1572">
        <v>46097</v>
      </c>
      <c r="Y149" s="1094" t="s">
        <v>11297</v>
      </c>
      <c r="Z149" s="1568"/>
      <c r="AA149" s="1611" t="s">
        <v>11374</v>
      </c>
      <c r="AB149" s="1568"/>
      <c r="AC149" s="1573">
        <f t="shared" si="6"/>
        <v>25</v>
      </c>
      <c r="AD149" s="1058" t="s">
        <v>11299</v>
      </c>
      <c r="AE149" s="1026" t="s">
        <v>11300</v>
      </c>
      <c r="AF149" s="1094" t="s">
        <v>11295</v>
      </c>
      <c r="AG149" s="1574"/>
    </row>
    <row r="151" spans="1:33" ht="15" customHeight="1">
      <c r="A151" s="436" t="s">
        <v>7383</v>
      </c>
      <c r="B151" s="437"/>
      <c r="C151" s="437"/>
      <c r="D151" s="437"/>
      <c r="E151" s="3"/>
      <c r="F151" s="3"/>
      <c r="G151" s="3"/>
      <c r="H151" s="3"/>
      <c r="I151" s="3"/>
      <c r="J151" s="4"/>
      <c r="K151" s="3"/>
      <c r="L151" s="3"/>
      <c r="M151" s="3"/>
      <c r="N151" s="3"/>
      <c r="O151" s="3"/>
      <c r="P151" s="3"/>
      <c r="Q151" s="57"/>
      <c r="R151" s="7"/>
      <c r="S151" s="3"/>
      <c r="T151" s="3"/>
      <c r="U151" s="3"/>
      <c r="V151" s="3"/>
      <c r="W151" s="3"/>
      <c r="X151" s="15"/>
      <c r="Y151" s="3"/>
      <c r="Z151" s="3"/>
      <c r="AA151" s="7"/>
      <c r="AB151" s="7"/>
      <c r="AC151" s="7"/>
      <c r="AD151" s="7"/>
      <c r="AE151" s="7"/>
      <c r="AF151" s="7"/>
    </row>
    <row r="152" spans="1:33" ht="15" customHeight="1">
      <c r="A152" s="436" t="s">
        <v>7383</v>
      </c>
      <c r="B152" s="437"/>
      <c r="C152" s="437"/>
      <c r="D152" s="437"/>
      <c r="E152" s="3"/>
      <c r="F152" s="3"/>
      <c r="G152" s="3"/>
      <c r="H152" s="3"/>
      <c r="I152" s="3"/>
      <c r="J152" s="4"/>
      <c r="K152" s="3"/>
      <c r="L152" s="3"/>
      <c r="M152" s="3"/>
      <c r="N152" s="3"/>
      <c r="O152" s="3"/>
      <c r="P152" s="3"/>
      <c r="Q152" s="57"/>
      <c r="R152" s="7"/>
      <c r="S152" s="3"/>
      <c r="T152" s="3"/>
      <c r="U152" s="3"/>
      <c r="V152" s="3"/>
      <c r="W152" s="3"/>
      <c r="X152" s="15"/>
      <c r="Y152" s="3"/>
      <c r="Z152" s="3"/>
      <c r="AA152" s="7"/>
      <c r="AB152" s="7"/>
      <c r="AC152" s="7"/>
      <c r="AD152" s="7"/>
      <c r="AE152" s="7"/>
      <c r="AF152" s="7"/>
    </row>
    <row r="153" spans="1:33" ht="15" customHeight="1">
      <c r="A153" s="436" t="s">
        <v>7383</v>
      </c>
      <c r="B153" s="437"/>
      <c r="C153" s="437"/>
      <c r="D153" s="437"/>
      <c r="E153" s="3"/>
      <c r="F153" s="3"/>
      <c r="G153" s="3"/>
      <c r="H153" s="3"/>
      <c r="I153" s="3"/>
      <c r="J153" s="4"/>
      <c r="K153" s="3"/>
      <c r="L153" s="3"/>
      <c r="M153" s="3"/>
      <c r="N153" s="3"/>
      <c r="O153" s="3"/>
      <c r="P153" s="3"/>
      <c r="Q153" s="57"/>
      <c r="R153" s="7"/>
      <c r="S153" s="3"/>
      <c r="T153" s="3"/>
      <c r="U153" s="3"/>
      <c r="V153" s="3"/>
      <c r="W153" s="3"/>
      <c r="X153" s="15"/>
      <c r="Y153" s="3"/>
      <c r="Z153" s="3"/>
      <c r="AA153" s="7"/>
      <c r="AB153" s="7"/>
      <c r="AC153" s="7"/>
      <c r="AD153" s="7"/>
      <c r="AE153" s="7"/>
      <c r="AF153" s="7"/>
    </row>
    <row r="154" spans="1:33" ht="15" customHeight="1">
      <c r="A154" s="436" t="s">
        <v>7383</v>
      </c>
      <c r="B154" s="437"/>
      <c r="C154" s="437"/>
      <c r="D154" s="437"/>
      <c r="E154" s="3"/>
      <c r="F154" s="3"/>
      <c r="G154" s="3"/>
      <c r="H154" s="3"/>
      <c r="I154" s="3"/>
      <c r="J154" s="4"/>
      <c r="K154" s="3"/>
      <c r="L154" s="3"/>
      <c r="M154" s="3"/>
      <c r="N154" s="3"/>
      <c r="O154" s="3"/>
      <c r="P154" s="3"/>
      <c r="Q154" s="57"/>
      <c r="R154" s="7"/>
      <c r="S154" s="3"/>
      <c r="T154" s="3"/>
      <c r="U154" s="3"/>
      <c r="V154" s="3"/>
      <c r="W154" s="3"/>
      <c r="X154" s="15"/>
      <c r="Y154" s="3"/>
      <c r="Z154" s="3"/>
      <c r="AA154" s="7"/>
      <c r="AB154" s="7"/>
      <c r="AC154" s="7"/>
      <c r="AD154" s="7"/>
      <c r="AE154" s="7"/>
      <c r="AF154" s="7"/>
    </row>
    <row r="155" spans="1:33" ht="15" customHeight="1">
      <c r="A155" s="436" t="s">
        <v>7383</v>
      </c>
      <c r="B155" s="437"/>
      <c r="C155" s="437"/>
      <c r="D155" s="437"/>
      <c r="E155" s="3"/>
      <c r="F155" s="3"/>
      <c r="G155" s="3"/>
      <c r="H155" s="3"/>
      <c r="I155" s="3"/>
      <c r="J155" s="4"/>
      <c r="K155" s="3"/>
      <c r="L155" s="3"/>
      <c r="M155" s="3"/>
      <c r="N155" s="3"/>
      <c r="O155" s="3"/>
      <c r="P155" s="3"/>
      <c r="Q155" s="57"/>
      <c r="R155" s="7"/>
      <c r="S155" s="3"/>
      <c r="T155" s="3"/>
      <c r="U155" s="3"/>
      <c r="V155" s="3"/>
      <c r="W155" s="3"/>
      <c r="X155" s="15"/>
      <c r="Y155" s="3"/>
      <c r="Z155" s="3"/>
    </row>
    <row r="156" spans="1:33" ht="15" customHeight="1">
      <c r="A156" s="438" t="s">
        <v>7383</v>
      </c>
      <c r="B156" s="439"/>
      <c r="C156" s="439"/>
      <c r="D156" s="439"/>
      <c r="E156" s="3"/>
      <c r="F156" s="3"/>
      <c r="G156" s="3"/>
      <c r="H156" s="3"/>
      <c r="I156" s="3"/>
      <c r="J156" s="4"/>
      <c r="K156" s="3"/>
      <c r="L156" s="3"/>
      <c r="M156" s="3"/>
      <c r="N156" s="3"/>
      <c r="O156" s="3"/>
      <c r="P156" s="3"/>
      <c r="Q156" s="57"/>
      <c r="R156" s="7"/>
      <c r="S156" s="3"/>
      <c r="T156" s="3"/>
      <c r="U156" s="3"/>
      <c r="V156" s="3"/>
      <c r="W156" s="3"/>
      <c r="X156" s="15"/>
      <c r="Y156" s="3"/>
      <c r="Z156" s="3"/>
    </row>
    <row r="157" spans="1:33" ht="15" customHeight="1">
      <c r="A157" s="438" t="s">
        <v>7383</v>
      </c>
      <c r="B157" s="439"/>
      <c r="C157" s="439"/>
      <c r="D157" s="439"/>
      <c r="E157" s="3"/>
      <c r="F157" s="3"/>
      <c r="G157" s="3"/>
      <c r="H157" s="3"/>
      <c r="I157" s="3"/>
      <c r="J157" s="4"/>
      <c r="K157" s="3"/>
      <c r="L157" s="3"/>
      <c r="M157" s="3"/>
      <c r="N157" s="3"/>
      <c r="O157" s="3"/>
      <c r="P157" s="3"/>
      <c r="Q157" s="57"/>
      <c r="R157" s="7"/>
      <c r="S157" s="3"/>
      <c r="T157" s="3"/>
      <c r="U157" s="3"/>
      <c r="V157" s="3"/>
      <c r="W157" s="3"/>
      <c r="X157" s="15"/>
      <c r="Y157" s="3"/>
      <c r="Z157" s="3"/>
    </row>
    <row r="158" spans="1:33" ht="15" customHeight="1">
      <c r="A158" s="438" t="s">
        <v>7383</v>
      </c>
      <c r="B158" s="439"/>
      <c r="C158" s="439"/>
      <c r="D158" s="439"/>
      <c r="E158" s="3"/>
      <c r="F158" s="3"/>
      <c r="G158" s="3"/>
      <c r="H158" s="3"/>
      <c r="I158" s="3"/>
      <c r="J158" s="4"/>
      <c r="K158" s="3"/>
      <c r="L158" s="3"/>
      <c r="M158" s="3"/>
      <c r="N158" s="3"/>
      <c r="O158" s="3"/>
      <c r="P158" s="3"/>
      <c r="Q158" s="57"/>
      <c r="R158" s="7"/>
      <c r="S158" s="3"/>
      <c r="T158" s="3"/>
      <c r="U158" s="3"/>
      <c r="V158" s="3"/>
      <c r="W158" s="3"/>
      <c r="X158" s="15"/>
      <c r="Y158" s="3"/>
      <c r="Z158" s="3"/>
    </row>
    <row r="159" spans="1:33" ht="15" customHeight="1">
      <c r="A159" s="438" t="s">
        <v>7383</v>
      </c>
      <c r="B159" s="439"/>
      <c r="C159" s="439"/>
      <c r="D159" s="439"/>
      <c r="E159" s="3"/>
      <c r="F159" s="3"/>
      <c r="G159" s="3"/>
      <c r="H159" s="3"/>
      <c r="I159" s="3"/>
      <c r="J159" s="4"/>
      <c r="K159" s="3"/>
      <c r="L159" s="3"/>
      <c r="M159" s="3"/>
      <c r="N159" s="3"/>
      <c r="O159" s="3"/>
      <c r="P159" s="3"/>
      <c r="Q159" s="57"/>
      <c r="R159" s="7"/>
      <c r="S159" s="3"/>
      <c r="T159" s="3"/>
      <c r="U159" s="3"/>
      <c r="V159" s="3"/>
      <c r="W159" s="3"/>
      <c r="X159" s="15"/>
      <c r="Y159" s="3"/>
      <c r="Z159" s="3"/>
    </row>
    <row r="160" spans="1:33" ht="15" customHeight="1">
      <c r="A160" s="438" t="s">
        <v>7383</v>
      </c>
      <c r="B160" s="439"/>
      <c r="C160" s="439"/>
      <c r="D160" s="439"/>
      <c r="E160" s="3"/>
      <c r="F160" s="3"/>
      <c r="G160" s="3"/>
      <c r="H160" s="3"/>
      <c r="I160" s="3"/>
      <c r="J160" s="4"/>
      <c r="K160" s="3"/>
      <c r="L160" s="3"/>
      <c r="M160" s="3"/>
      <c r="N160" s="3"/>
      <c r="O160" s="3"/>
      <c r="P160" s="3"/>
      <c r="Q160" s="57"/>
      <c r="R160" s="7"/>
      <c r="S160" s="3"/>
      <c r="T160" s="3"/>
      <c r="U160" s="3"/>
      <c r="V160" s="3"/>
      <c r="W160" s="3"/>
      <c r="X160" s="15"/>
      <c r="Y160" s="3"/>
      <c r="Z160" s="3"/>
    </row>
    <row r="161" spans="1:26" ht="15" customHeight="1">
      <c r="A161" s="438" t="s">
        <v>7383</v>
      </c>
      <c r="B161" s="439"/>
      <c r="C161" s="439"/>
      <c r="D161" s="439"/>
      <c r="E161" s="3"/>
      <c r="F161" s="3"/>
      <c r="G161" s="3"/>
      <c r="H161" s="3"/>
      <c r="I161" s="3"/>
      <c r="J161" s="4"/>
      <c r="K161" s="3"/>
      <c r="L161" s="3"/>
      <c r="M161" s="3"/>
      <c r="N161" s="3"/>
      <c r="O161" s="3"/>
      <c r="P161" s="3"/>
      <c r="Q161" s="57"/>
      <c r="R161" s="7"/>
      <c r="S161" s="3"/>
      <c r="T161" s="3"/>
      <c r="U161" s="3"/>
      <c r="V161" s="3"/>
      <c r="W161" s="3"/>
      <c r="X161" s="15"/>
      <c r="Y161" s="3"/>
      <c r="Z161" s="3"/>
    </row>
    <row r="162" spans="1:26" ht="15" customHeight="1">
      <c r="A162" s="438" t="s">
        <v>7383</v>
      </c>
      <c r="B162" s="439"/>
      <c r="C162" s="439"/>
      <c r="D162" s="439"/>
      <c r="E162" s="3"/>
      <c r="F162" s="3"/>
      <c r="G162" s="3"/>
      <c r="H162" s="3"/>
      <c r="I162" s="3"/>
      <c r="J162" s="4"/>
      <c r="K162" s="3"/>
      <c r="L162" s="3"/>
      <c r="M162" s="3"/>
      <c r="N162" s="3"/>
      <c r="O162" s="3"/>
      <c r="P162" s="3"/>
      <c r="Q162" s="57"/>
      <c r="R162" s="7"/>
      <c r="S162" s="3"/>
      <c r="T162" s="3"/>
      <c r="U162" s="3"/>
      <c r="V162" s="3"/>
      <c r="W162" s="3"/>
      <c r="X162" s="15"/>
      <c r="Y162" s="3"/>
      <c r="Z162" s="3"/>
    </row>
    <row r="163" spans="1:26" ht="15" customHeight="1">
      <c r="A163" s="438" t="s">
        <v>7383</v>
      </c>
      <c r="B163" s="439"/>
      <c r="C163" s="439"/>
      <c r="D163" s="439"/>
      <c r="E163" s="3"/>
      <c r="F163" s="3"/>
      <c r="G163" s="3"/>
      <c r="H163" s="3"/>
      <c r="I163" s="3"/>
      <c r="J163" s="4"/>
      <c r="K163" s="3"/>
      <c r="L163" s="3"/>
      <c r="M163" s="3"/>
      <c r="N163" s="3"/>
      <c r="O163" s="3"/>
      <c r="P163" s="3"/>
      <c r="Q163" s="57"/>
      <c r="R163" s="7"/>
      <c r="S163" s="3"/>
      <c r="T163" s="3"/>
      <c r="U163" s="3"/>
      <c r="V163" s="3"/>
      <c r="W163" s="3"/>
      <c r="X163" s="15"/>
      <c r="Y163" s="3"/>
      <c r="Z163" s="3"/>
    </row>
    <row r="164" spans="1:26" ht="15" customHeight="1">
      <c r="A164" s="438" t="s">
        <v>7383</v>
      </c>
      <c r="B164" s="439"/>
      <c r="C164" s="439"/>
      <c r="D164" s="439"/>
      <c r="E164" s="3"/>
      <c r="F164" s="3"/>
      <c r="G164" s="3"/>
      <c r="H164" s="3"/>
      <c r="I164" s="3"/>
      <c r="J164" s="4"/>
      <c r="K164" s="3"/>
      <c r="L164" s="3"/>
      <c r="M164" s="3"/>
      <c r="N164" s="3"/>
      <c r="O164" s="3"/>
      <c r="P164" s="3"/>
      <c r="Q164" s="57"/>
      <c r="R164" s="7"/>
      <c r="S164" s="3"/>
      <c r="T164" s="3"/>
      <c r="U164" s="3"/>
      <c r="V164" s="3"/>
      <c r="W164" s="3"/>
      <c r="X164" s="15"/>
      <c r="Y164" s="3"/>
      <c r="Z164" s="3"/>
    </row>
    <row r="165" spans="1:26" ht="15" customHeight="1">
      <c r="A165" s="438" t="s">
        <v>7383</v>
      </c>
      <c r="B165" s="439"/>
      <c r="C165" s="439"/>
      <c r="D165" s="439"/>
      <c r="E165" s="3"/>
      <c r="F165" s="3"/>
      <c r="G165" s="3"/>
      <c r="H165" s="3"/>
      <c r="I165" s="3"/>
      <c r="J165" s="4"/>
      <c r="K165" s="3"/>
      <c r="L165" s="3"/>
      <c r="M165" s="3"/>
      <c r="N165" s="3"/>
      <c r="O165" s="3"/>
      <c r="P165" s="3"/>
      <c r="Q165" s="57"/>
      <c r="R165" s="7"/>
      <c r="S165" s="3"/>
      <c r="T165" s="3"/>
      <c r="U165" s="3"/>
      <c r="V165" s="3"/>
      <c r="W165" s="3"/>
      <c r="X165" s="15"/>
      <c r="Y165" s="3"/>
      <c r="Z165" s="3"/>
    </row>
    <row r="166" spans="1:26" ht="15" customHeight="1">
      <c r="A166" s="438" t="s">
        <v>7383</v>
      </c>
      <c r="B166" s="439"/>
      <c r="C166" s="439"/>
      <c r="D166" s="439"/>
      <c r="E166" s="3"/>
      <c r="F166" s="3"/>
      <c r="G166" s="3"/>
      <c r="H166" s="3"/>
      <c r="I166" s="3"/>
      <c r="J166" s="4"/>
      <c r="K166" s="3"/>
      <c r="L166" s="3"/>
      <c r="M166" s="3"/>
      <c r="N166" s="3"/>
      <c r="O166" s="3"/>
      <c r="P166" s="3"/>
      <c r="Q166" s="57"/>
      <c r="R166" s="7"/>
      <c r="S166" s="3"/>
      <c r="T166" s="3"/>
      <c r="U166" s="3"/>
      <c r="V166" s="3"/>
      <c r="W166" s="3"/>
      <c r="X166" s="15"/>
      <c r="Y166" s="3"/>
      <c r="Z166" s="3"/>
    </row>
    <row r="167" spans="1:26" ht="15" customHeight="1">
      <c r="A167" s="438" t="s">
        <v>7383</v>
      </c>
      <c r="B167" s="439"/>
      <c r="C167" s="439"/>
      <c r="D167" s="439"/>
      <c r="E167" s="3"/>
      <c r="F167" s="3"/>
      <c r="G167" s="3"/>
      <c r="H167" s="3"/>
      <c r="I167" s="3"/>
      <c r="J167" s="4"/>
      <c r="K167" s="3"/>
      <c r="L167" s="3"/>
      <c r="M167" s="3"/>
      <c r="N167" s="3"/>
      <c r="O167" s="3"/>
      <c r="P167" s="3"/>
      <c r="Q167" s="57"/>
      <c r="R167" s="7"/>
      <c r="S167" s="3"/>
      <c r="T167" s="3"/>
      <c r="U167" s="3"/>
      <c r="V167" s="3"/>
      <c r="W167" s="3"/>
      <c r="X167" s="15"/>
      <c r="Y167" s="3"/>
      <c r="Z167" s="3"/>
    </row>
    <row r="168" spans="1:26" ht="15" customHeight="1">
      <c r="A168" s="438" t="s">
        <v>7383</v>
      </c>
      <c r="B168" s="439"/>
      <c r="C168" s="439"/>
      <c r="D168" s="439"/>
      <c r="E168" s="3"/>
      <c r="F168" s="3"/>
      <c r="G168" s="3"/>
      <c r="H168" s="3"/>
      <c r="I168" s="3"/>
      <c r="J168" s="4"/>
      <c r="K168" s="3"/>
      <c r="L168" s="3"/>
      <c r="M168" s="3"/>
      <c r="N168" s="3"/>
      <c r="O168" s="3"/>
      <c r="P168" s="3"/>
      <c r="Q168" s="57"/>
      <c r="R168" s="7"/>
      <c r="S168" s="3"/>
      <c r="T168" s="3"/>
      <c r="U168" s="3"/>
      <c r="V168" s="3"/>
      <c r="W168" s="3"/>
      <c r="X168" s="15"/>
      <c r="Y168" s="3"/>
      <c r="Z168" s="3"/>
    </row>
    <row r="169" spans="1:26" ht="15" customHeight="1">
      <c r="A169" s="438" t="s">
        <v>7383</v>
      </c>
      <c r="B169" s="439"/>
      <c r="C169" s="439"/>
      <c r="D169" s="439"/>
      <c r="E169" s="3"/>
      <c r="F169" s="3"/>
      <c r="G169" s="3"/>
      <c r="H169" s="3"/>
      <c r="I169" s="3"/>
      <c r="J169" s="4"/>
      <c r="K169" s="3"/>
      <c r="L169" s="3"/>
      <c r="M169" s="3"/>
      <c r="N169" s="3"/>
      <c r="O169" s="3"/>
      <c r="P169" s="3"/>
      <c r="Q169" s="57"/>
      <c r="R169" s="7"/>
      <c r="S169" s="3"/>
      <c r="T169" s="3"/>
      <c r="U169" s="3"/>
      <c r="V169" s="3"/>
      <c r="W169" s="3"/>
      <c r="X169" s="15"/>
      <c r="Y169" s="3"/>
      <c r="Z169" s="3"/>
    </row>
    <row r="170" spans="1:26" ht="15" customHeight="1">
      <c r="A170" s="438" t="s">
        <v>7383</v>
      </c>
      <c r="B170" s="439"/>
      <c r="C170" s="439"/>
      <c r="D170" s="439"/>
      <c r="E170" s="3"/>
      <c r="F170" s="3"/>
      <c r="G170" s="3"/>
      <c r="H170" s="3"/>
      <c r="I170" s="3"/>
      <c r="J170" s="4"/>
      <c r="K170" s="3"/>
      <c r="L170" s="3"/>
      <c r="M170" s="3"/>
      <c r="N170" s="3"/>
      <c r="O170" s="3"/>
      <c r="P170" s="3"/>
      <c r="Q170" s="57"/>
      <c r="R170" s="7"/>
      <c r="S170" s="3"/>
      <c r="T170" s="3"/>
      <c r="U170" s="3"/>
      <c r="V170" s="3"/>
      <c r="W170" s="3"/>
      <c r="X170" s="15"/>
      <c r="Y170" s="3"/>
      <c r="Z170" s="3"/>
    </row>
    <row r="171" spans="1:26" ht="15" customHeight="1">
      <c r="A171" s="438" t="s">
        <v>7383</v>
      </c>
      <c r="B171" s="439"/>
      <c r="C171" s="439"/>
      <c r="D171" s="439"/>
      <c r="E171" s="3"/>
      <c r="F171" s="3"/>
      <c r="G171" s="3"/>
      <c r="H171" s="3"/>
      <c r="I171" s="3"/>
      <c r="J171" s="4"/>
      <c r="K171" s="3"/>
      <c r="L171" s="3"/>
      <c r="M171" s="3"/>
      <c r="N171" s="3"/>
      <c r="O171" s="3"/>
      <c r="P171" s="3"/>
      <c r="Q171" s="57"/>
      <c r="R171" s="7"/>
      <c r="S171" s="3"/>
      <c r="T171" s="3"/>
      <c r="U171" s="3"/>
      <c r="V171" s="3"/>
      <c r="W171" s="3"/>
      <c r="X171" s="15"/>
      <c r="Y171" s="3"/>
      <c r="Z171" s="3"/>
    </row>
    <row r="172" spans="1:26" ht="15" customHeight="1">
      <c r="A172" s="438" t="s">
        <v>7383</v>
      </c>
      <c r="B172" s="439"/>
      <c r="C172" s="439"/>
      <c r="D172" s="439"/>
      <c r="E172" s="3"/>
      <c r="F172" s="3"/>
      <c r="G172" s="3"/>
      <c r="H172" s="3"/>
      <c r="I172" s="3"/>
      <c r="J172" s="4"/>
      <c r="K172" s="3"/>
      <c r="L172" s="3"/>
      <c r="M172" s="3"/>
      <c r="N172" s="3"/>
      <c r="O172" s="3"/>
      <c r="P172" s="3"/>
      <c r="Q172" s="57"/>
      <c r="R172" s="7"/>
      <c r="S172" s="3"/>
      <c r="T172" s="3"/>
      <c r="U172" s="3"/>
      <c r="V172" s="3"/>
      <c r="W172" s="3"/>
      <c r="X172" s="15"/>
      <c r="Y172" s="3"/>
      <c r="Z172" s="3"/>
    </row>
    <row r="173" spans="1:26" ht="15" customHeight="1">
      <c r="A173" s="438" t="s">
        <v>7383</v>
      </c>
      <c r="B173" s="439"/>
      <c r="C173" s="439"/>
      <c r="D173" s="439"/>
      <c r="E173" s="3"/>
      <c r="F173" s="3"/>
      <c r="G173" s="3"/>
      <c r="H173" s="3"/>
      <c r="I173" s="3"/>
      <c r="J173" s="4"/>
      <c r="K173" s="3"/>
      <c r="L173" s="3"/>
      <c r="M173" s="3"/>
      <c r="N173" s="3"/>
      <c r="O173" s="3"/>
      <c r="P173" s="3"/>
      <c r="Q173" s="57"/>
      <c r="R173" s="7"/>
      <c r="S173" s="3"/>
      <c r="T173" s="3"/>
      <c r="U173" s="3"/>
      <c r="V173" s="3"/>
      <c r="W173" s="3"/>
      <c r="X173" s="15"/>
      <c r="Y173" s="3"/>
      <c r="Z173" s="3"/>
    </row>
    <row r="174" spans="1:26" ht="15" customHeight="1">
      <c r="A174" s="438" t="s">
        <v>7383</v>
      </c>
      <c r="B174" s="439"/>
      <c r="C174" s="439"/>
      <c r="D174" s="439"/>
      <c r="E174" s="3"/>
      <c r="F174" s="3"/>
      <c r="G174" s="3"/>
      <c r="H174" s="3"/>
      <c r="I174" s="3"/>
      <c r="J174" s="4"/>
      <c r="K174" s="3"/>
      <c r="L174" s="3"/>
      <c r="M174" s="3"/>
      <c r="N174" s="3"/>
      <c r="O174" s="3"/>
      <c r="P174" s="3"/>
      <c r="Q174" s="57"/>
      <c r="R174" s="7"/>
      <c r="S174" s="3"/>
      <c r="T174" s="3"/>
      <c r="U174" s="3"/>
      <c r="V174" s="3"/>
      <c r="W174" s="3"/>
      <c r="X174" s="15"/>
      <c r="Y174" s="3"/>
      <c r="Z174" s="3"/>
    </row>
    <row r="175" spans="1:26" ht="15" customHeight="1">
      <c r="A175" s="438" t="s">
        <v>7383</v>
      </c>
      <c r="B175" s="439"/>
      <c r="C175" s="439"/>
      <c r="D175" s="439"/>
      <c r="E175" s="3"/>
      <c r="F175" s="3"/>
      <c r="G175" s="3"/>
      <c r="H175" s="3"/>
      <c r="I175" s="3"/>
      <c r="J175" s="4"/>
      <c r="K175" s="3"/>
      <c r="L175" s="3"/>
      <c r="M175" s="3"/>
      <c r="N175" s="3"/>
      <c r="O175" s="3"/>
      <c r="P175" s="3"/>
      <c r="Q175" s="57"/>
      <c r="R175" s="7"/>
      <c r="S175" s="3"/>
      <c r="T175" s="3"/>
      <c r="U175" s="3"/>
      <c r="V175" s="3"/>
      <c r="W175" s="3"/>
      <c r="X175" s="15"/>
      <c r="Y175" s="3"/>
      <c r="Z175" s="7"/>
    </row>
    <row r="176" spans="1:26" ht="15" customHeight="1">
      <c r="A176" s="438"/>
      <c r="B176" s="439"/>
      <c r="C176" s="439"/>
      <c r="D176" s="440"/>
      <c r="E176" s="47"/>
      <c r="F176" s="47"/>
      <c r="G176" s="7"/>
      <c r="H176" s="7"/>
      <c r="I176" s="7"/>
      <c r="J176" s="65"/>
      <c r="K176" s="47"/>
      <c r="L176" s="47"/>
      <c r="M176" s="47"/>
      <c r="N176" s="47"/>
      <c r="O176" s="7"/>
      <c r="P176" s="7"/>
      <c r="Q176" s="57"/>
      <c r="R176" s="7"/>
      <c r="S176" s="7"/>
      <c r="T176" s="7"/>
      <c r="U176" s="47"/>
      <c r="V176" s="47"/>
      <c r="W176" s="7"/>
      <c r="X176" s="59"/>
      <c r="Y176" s="7"/>
      <c r="Z176" s="7"/>
    </row>
    <row r="177" spans="1:26" ht="15" customHeight="1">
      <c r="A177" s="438"/>
      <c r="B177" s="439"/>
      <c r="C177" s="439"/>
      <c r="D177" s="440"/>
      <c r="E177" s="47"/>
      <c r="F177" s="47"/>
      <c r="G177" s="7"/>
      <c r="H177" s="7"/>
      <c r="I177" s="7"/>
      <c r="J177" s="65"/>
      <c r="K177" s="47"/>
      <c r="L177" s="47"/>
      <c r="M177" s="47"/>
      <c r="N177" s="47"/>
      <c r="O177" s="7"/>
      <c r="P177" s="7"/>
      <c r="Q177" s="57"/>
      <c r="R177" s="7"/>
      <c r="S177" s="7"/>
      <c r="T177" s="7"/>
      <c r="U177" s="47"/>
      <c r="V177" s="47"/>
      <c r="W177" s="7"/>
      <c r="X177" s="59"/>
      <c r="Y177" s="7"/>
      <c r="Z177" s="7"/>
    </row>
    <row r="178" spans="1:26" ht="15" customHeight="1">
      <c r="A178" s="438"/>
      <c r="B178" s="439"/>
      <c r="C178" s="439"/>
      <c r="D178" s="440"/>
      <c r="E178" s="47"/>
      <c r="F178" s="47"/>
      <c r="G178" s="7"/>
      <c r="H178" s="7"/>
      <c r="I178" s="7"/>
      <c r="J178" s="65"/>
      <c r="K178" s="47"/>
      <c r="L178" s="47"/>
      <c r="M178" s="47"/>
      <c r="N178" s="47"/>
      <c r="O178" s="7"/>
      <c r="P178" s="7"/>
      <c r="Q178" s="57"/>
      <c r="R178" s="7"/>
      <c r="S178" s="7"/>
      <c r="T178" s="7"/>
      <c r="U178" s="47"/>
      <c r="V178" s="47"/>
      <c r="W178" s="7"/>
      <c r="X178" s="59"/>
      <c r="Y178" s="7"/>
      <c r="Z178" s="7"/>
    </row>
    <row r="179" spans="1:26" ht="15" customHeight="1">
      <c r="A179" s="438"/>
      <c r="B179" s="439"/>
      <c r="C179" s="439"/>
      <c r="D179" s="440"/>
      <c r="E179" s="47"/>
      <c r="F179" s="47"/>
      <c r="G179" s="7"/>
      <c r="H179" s="7"/>
      <c r="I179" s="7"/>
      <c r="J179" s="65"/>
      <c r="K179" s="47"/>
      <c r="L179" s="47"/>
      <c r="M179" s="47"/>
      <c r="N179" s="47"/>
      <c r="O179" s="7"/>
      <c r="P179" s="7"/>
      <c r="Q179" s="57"/>
      <c r="R179" s="7"/>
      <c r="S179" s="7"/>
      <c r="T179" s="7"/>
      <c r="U179" s="47"/>
      <c r="V179" s="47"/>
      <c r="W179" s="7"/>
      <c r="X179" s="59"/>
      <c r="Y179" s="7"/>
      <c r="Z179" s="7"/>
    </row>
    <row r="180" spans="1:26" ht="15" customHeight="1">
      <c r="A180" s="438"/>
      <c r="B180" s="439"/>
      <c r="C180" s="439"/>
      <c r="D180" s="440"/>
      <c r="E180" s="47"/>
      <c r="F180" s="47"/>
      <c r="G180" s="7"/>
      <c r="H180" s="7"/>
      <c r="I180" s="7"/>
      <c r="J180" s="65"/>
      <c r="K180" s="47"/>
      <c r="L180" s="47"/>
      <c r="M180" s="47"/>
      <c r="N180" s="47"/>
      <c r="O180" s="7"/>
      <c r="P180" s="7"/>
      <c r="Q180" s="57"/>
      <c r="R180" s="7"/>
      <c r="S180" s="7"/>
      <c r="T180" s="7"/>
      <c r="U180" s="47"/>
      <c r="V180" s="47"/>
      <c r="W180" s="7"/>
      <c r="X180" s="59"/>
      <c r="Y180" s="7"/>
      <c r="Z180" s="7"/>
    </row>
    <row r="181" spans="1:26" ht="15" customHeight="1">
      <c r="A181" s="438"/>
      <c r="B181" s="439"/>
      <c r="C181" s="439"/>
      <c r="D181" s="440"/>
      <c r="E181" s="47"/>
      <c r="F181" s="47"/>
      <c r="G181" s="7"/>
      <c r="H181" s="7"/>
      <c r="I181" s="7"/>
      <c r="J181" s="65"/>
      <c r="K181" s="47"/>
      <c r="L181" s="47"/>
      <c r="M181" s="47"/>
      <c r="N181" s="47"/>
      <c r="O181" s="7"/>
      <c r="P181" s="7"/>
      <c r="Q181" s="57"/>
      <c r="R181" s="7"/>
      <c r="S181" s="7"/>
      <c r="T181" s="7"/>
      <c r="U181" s="47"/>
      <c r="V181" s="47"/>
      <c r="W181" s="7"/>
      <c r="X181" s="59"/>
      <c r="Y181" s="7"/>
      <c r="Z181" s="7"/>
    </row>
    <row r="182" spans="1:26" ht="15" customHeight="1">
      <c r="A182" s="438"/>
      <c r="B182" s="439"/>
      <c r="C182" s="439"/>
      <c r="D182" s="440"/>
      <c r="E182" s="47"/>
      <c r="F182" s="47"/>
      <c r="G182" s="7"/>
      <c r="H182" s="7"/>
      <c r="I182" s="7"/>
      <c r="J182" s="65"/>
      <c r="K182" s="47"/>
      <c r="L182" s="47"/>
      <c r="M182" s="47"/>
      <c r="N182" s="47"/>
      <c r="O182" s="7"/>
      <c r="P182" s="7"/>
      <c r="Q182" s="57"/>
      <c r="R182" s="7"/>
      <c r="S182" s="7"/>
      <c r="T182" s="7"/>
      <c r="U182" s="47"/>
      <c r="V182" s="47"/>
      <c r="W182" s="7"/>
      <c r="X182" s="59"/>
      <c r="Y182" s="7"/>
      <c r="Z182" s="7"/>
    </row>
    <row r="183" spans="1:26" ht="15" customHeight="1">
      <c r="A183" s="438"/>
      <c r="B183" s="439"/>
      <c r="C183" s="439"/>
      <c r="D183" s="440"/>
      <c r="E183" s="47"/>
      <c r="F183" s="47"/>
      <c r="G183" s="7"/>
      <c r="H183" s="7"/>
      <c r="I183" s="7"/>
      <c r="J183" s="65"/>
      <c r="K183" s="47"/>
      <c r="L183" s="47"/>
      <c r="M183" s="47"/>
      <c r="N183" s="47"/>
      <c r="O183" s="7"/>
      <c r="P183" s="7"/>
      <c r="Q183" s="57"/>
      <c r="R183" s="7"/>
      <c r="S183" s="7"/>
      <c r="T183" s="7"/>
      <c r="U183" s="47"/>
      <c r="V183" s="47"/>
      <c r="W183" s="7"/>
      <c r="X183" s="59"/>
      <c r="Y183" s="7"/>
      <c r="Z183" s="7"/>
    </row>
    <row r="184" spans="1:26" ht="15" customHeight="1">
      <c r="A184" s="438"/>
      <c r="B184" s="439"/>
      <c r="C184" s="439"/>
      <c r="D184" s="440"/>
      <c r="E184" s="47"/>
      <c r="F184" s="47"/>
      <c r="G184" s="7"/>
      <c r="H184" s="7"/>
      <c r="I184" s="7"/>
      <c r="J184" s="65"/>
      <c r="K184" s="47"/>
      <c r="L184" s="47"/>
      <c r="M184" s="47"/>
      <c r="N184" s="47"/>
      <c r="O184" s="7"/>
      <c r="P184" s="7"/>
      <c r="Q184" s="57"/>
      <c r="R184" s="7"/>
      <c r="S184" s="7"/>
      <c r="T184" s="7"/>
      <c r="U184" s="47"/>
      <c r="V184" s="47"/>
      <c r="W184" s="7"/>
      <c r="X184" s="59"/>
      <c r="Y184" s="7"/>
      <c r="Z184" s="7"/>
    </row>
    <row r="185" spans="1:26" ht="15" customHeight="1">
      <c r="A185" s="438"/>
      <c r="B185" s="439"/>
      <c r="C185" s="439"/>
      <c r="D185" s="440"/>
      <c r="E185" s="47"/>
      <c r="F185" s="47"/>
      <c r="G185" s="7"/>
      <c r="H185" s="7"/>
      <c r="I185" s="7"/>
      <c r="J185" s="65"/>
      <c r="K185" s="47"/>
      <c r="L185" s="47"/>
      <c r="M185" s="47"/>
      <c r="N185" s="47"/>
      <c r="O185" s="7"/>
      <c r="P185" s="7"/>
      <c r="Q185" s="57"/>
      <c r="R185" s="7"/>
      <c r="S185" s="7"/>
      <c r="T185" s="7"/>
      <c r="U185" s="47"/>
      <c r="V185" s="47"/>
      <c r="W185" s="7"/>
      <c r="X185" s="59"/>
      <c r="Y185" s="7"/>
      <c r="Z185" s="7"/>
    </row>
    <row r="186" spans="1:26" ht="15" customHeight="1">
      <c r="A186" s="438"/>
      <c r="B186" s="439"/>
      <c r="C186" s="439"/>
      <c r="D186" s="440"/>
      <c r="E186" s="47"/>
      <c r="F186" s="47"/>
      <c r="G186" s="7"/>
      <c r="H186" s="7"/>
      <c r="I186" s="7"/>
      <c r="J186" s="65"/>
      <c r="K186" s="47"/>
      <c r="L186" s="47"/>
      <c r="M186" s="47"/>
      <c r="N186" s="47"/>
      <c r="O186" s="7"/>
      <c r="P186" s="7"/>
      <c r="Q186" s="57"/>
      <c r="R186" s="7"/>
      <c r="S186" s="7"/>
      <c r="T186" s="7"/>
      <c r="U186" s="47"/>
      <c r="V186" s="47"/>
      <c r="W186" s="7"/>
      <c r="X186" s="59"/>
      <c r="Y186" s="7"/>
      <c r="Z186" s="7"/>
    </row>
    <row r="187" spans="1:26" ht="15" customHeight="1">
      <c r="A187" s="438"/>
      <c r="B187" s="439"/>
      <c r="C187" s="439"/>
      <c r="D187" s="440"/>
    </row>
    <row r="188" spans="1:26" ht="15" customHeight="1">
      <c r="A188" s="438"/>
      <c r="B188" s="439"/>
      <c r="C188" s="439"/>
      <c r="D188" s="440"/>
    </row>
    <row r="189" spans="1:26" ht="15" customHeight="1">
      <c r="A189" s="438"/>
      <c r="B189" s="439"/>
      <c r="C189" s="439"/>
      <c r="D189" s="440"/>
    </row>
    <row r="190" spans="1:26" ht="15" customHeight="1">
      <c r="A190" s="438"/>
      <c r="B190" s="439"/>
      <c r="C190" s="439"/>
      <c r="D190" s="440"/>
    </row>
    <row r="191" spans="1:26" ht="15" customHeight="1">
      <c r="A191" s="438"/>
      <c r="B191" s="439"/>
      <c r="C191" s="439"/>
      <c r="D191" s="440"/>
    </row>
    <row r="192" spans="1:26" ht="15" customHeight="1">
      <c r="A192" s="438"/>
      <c r="B192" s="439"/>
      <c r="C192" s="439"/>
      <c r="D192" s="440"/>
    </row>
    <row r="193" spans="1:4" ht="15" customHeight="1">
      <c r="A193" s="438"/>
      <c r="B193" s="439"/>
      <c r="C193" s="439"/>
      <c r="D193" s="440"/>
    </row>
    <row r="194" spans="1:4" ht="15" customHeight="1">
      <c r="A194" s="438"/>
      <c r="B194" s="439"/>
      <c r="C194" s="439"/>
      <c r="D194" s="440"/>
    </row>
    <row r="195" spans="1:4" ht="15" customHeight="1">
      <c r="A195" s="438"/>
      <c r="B195" s="439"/>
      <c r="C195" s="439"/>
      <c r="D195" s="440"/>
    </row>
    <row r="196" spans="1:4" ht="15" customHeight="1">
      <c r="A196" s="438"/>
      <c r="B196" s="439"/>
      <c r="C196" s="439"/>
      <c r="D196" s="440"/>
    </row>
    <row r="197" spans="1:4" ht="15" customHeight="1">
      <c r="A197" s="438"/>
      <c r="B197" s="439"/>
      <c r="C197" s="439"/>
      <c r="D197" s="440"/>
    </row>
    <row r="198" spans="1:4" ht="15" customHeight="1">
      <c r="A198" s="438"/>
      <c r="B198" s="439"/>
      <c r="C198" s="439"/>
      <c r="D198" s="440"/>
    </row>
    <row r="199" spans="1:4" ht="15" customHeight="1">
      <c r="A199" s="438"/>
      <c r="B199" s="439"/>
      <c r="C199" s="439"/>
      <c r="D199" s="440"/>
    </row>
    <row r="200" spans="1:4" ht="15" customHeight="1">
      <c r="A200" s="438"/>
      <c r="B200" s="439"/>
      <c r="C200" s="439"/>
      <c r="D200" s="440"/>
    </row>
    <row r="201" spans="1:4" ht="15" customHeight="1">
      <c r="A201" s="438"/>
      <c r="B201" s="439"/>
      <c r="C201" s="439"/>
      <c r="D201" s="440"/>
    </row>
    <row r="202" spans="1:4" ht="15" customHeight="1">
      <c r="A202" s="438"/>
      <c r="B202" s="439"/>
      <c r="C202" s="439"/>
      <c r="D202" s="440"/>
    </row>
    <row r="203" spans="1:4" ht="15" customHeight="1">
      <c r="A203" s="438"/>
      <c r="B203" s="439"/>
      <c r="C203" s="439"/>
      <c r="D203" s="440"/>
    </row>
    <row r="204" spans="1:4" ht="15" customHeight="1">
      <c r="A204" s="438"/>
      <c r="B204" s="439"/>
      <c r="C204" s="439"/>
      <c r="D204" s="440"/>
    </row>
    <row r="205" spans="1:4" ht="15" customHeight="1">
      <c r="A205" s="438"/>
      <c r="B205" s="439"/>
      <c r="C205" s="439"/>
      <c r="D205" s="440"/>
    </row>
    <row r="206" spans="1:4" ht="15" customHeight="1">
      <c r="A206" s="438"/>
      <c r="B206" s="439"/>
      <c r="C206" s="439"/>
      <c r="D206" s="440"/>
    </row>
    <row r="207" spans="1:4" ht="15" customHeight="1">
      <c r="A207" s="438"/>
      <c r="B207" s="439"/>
      <c r="C207" s="439"/>
      <c r="D207" s="440"/>
    </row>
    <row r="208" spans="1:4" ht="15" customHeight="1">
      <c r="A208" s="438"/>
      <c r="B208" s="439"/>
      <c r="C208" s="439"/>
      <c r="D208" s="440"/>
    </row>
    <row r="209" spans="1:4" ht="15" customHeight="1">
      <c r="A209" s="438"/>
      <c r="B209" s="439"/>
      <c r="C209" s="439"/>
      <c r="D209" s="440"/>
    </row>
    <row r="210" spans="1:4" ht="15" customHeight="1">
      <c r="A210" s="438"/>
      <c r="B210" s="439"/>
      <c r="C210" s="439"/>
      <c r="D210" s="440"/>
    </row>
    <row r="211" spans="1:4" ht="15" customHeight="1">
      <c r="A211" s="438"/>
      <c r="B211" s="439"/>
      <c r="C211" s="439"/>
      <c r="D211" s="440"/>
    </row>
    <row r="212" spans="1:4" ht="15" customHeight="1">
      <c r="A212" s="438"/>
      <c r="B212" s="439"/>
      <c r="C212" s="439"/>
      <c r="D212" s="440"/>
    </row>
    <row r="213" spans="1:4" ht="15" customHeight="1">
      <c r="A213" s="438"/>
      <c r="B213" s="439"/>
      <c r="C213" s="439"/>
      <c r="D213" s="440"/>
    </row>
    <row r="214" spans="1:4" ht="15" customHeight="1">
      <c r="A214" s="438"/>
      <c r="B214" s="439"/>
      <c r="C214" s="439"/>
      <c r="D214" s="440"/>
    </row>
    <row r="215" spans="1:4" ht="15" customHeight="1">
      <c r="A215" s="438"/>
      <c r="B215" s="439"/>
      <c r="C215" s="439"/>
      <c r="D215" s="440"/>
    </row>
    <row r="216" spans="1:4" ht="15" customHeight="1">
      <c r="A216" s="438"/>
      <c r="B216" s="439"/>
      <c r="C216" s="439"/>
      <c r="D216" s="440"/>
    </row>
    <row r="217" spans="1:4" ht="15" customHeight="1">
      <c r="A217" s="438"/>
      <c r="B217" s="439"/>
      <c r="C217" s="439"/>
      <c r="D217" s="440"/>
    </row>
    <row r="218" spans="1:4" ht="15" customHeight="1">
      <c r="A218" s="438"/>
      <c r="B218" s="439"/>
      <c r="C218" s="439"/>
      <c r="D218" s="440"/>
    </row>
    <row r="219" spans="1:4" ht="15" customHeight="1">
      <c r="A219" s="438"/>
      <c r="B219" s="439"/>
      <c r="C219" s="439"/>
      <c r="D219" s="440"/>
    </row>
    <row r="220" spans="1:4" ht="15" customHeight="1">
      <c r="A220" s="438"/>
      <c r="B220" s="439"/>
      <c r="C220" s="439"/>
      <c r="D220" s="440"/>
    </row>
    <row r="221" spans="1:4" ht="15" customHeight="1">
      <c r="A221" s="438"/>
      <c r="B221" s="439"/>
      <c r="C221" s="439"/>
      <c r="D221" s="440"/>
    </row>
    <row r="222" spans="1:4" ht="15" customHeight="1">
      <c r="A222" s="438"/>
      <c r="B222" s="439"/>
      <c r="C222" s="439"/>
      <c r="D222" s="440"/>
    </row>
    <row r="223" spans="1:4" ht="15" customHeight="1">
      <c r="A223" s="438"/>
      <c r="B223" s="439"/>
      <c r="C223" s="439"/>
      <c r="D223" s="440"/>
    </row>
    <row r="224" spans="1:4" ht="15" customHeight="1">
      <c r="A224" s="438"/>
      <c r="B224" s="439"/>
      <c r="C224" s="439"/>
      <c r="D224" s="440"/>
    </row>
    <row r="225" spans="1:4" ht="15" customHeight="1">
      <c r="A225" s="438"/>
      <c r="B225" s="439"/>
      <c r="C225" s="439"/>
      <c r="D225" s="440"/>
    </row>
    <row r="226" spans="1:4" ht="15" customHeight="1">
      <c r="A226" s="438"/>
      <c r="B226" s="439"/>
      <c r="C226" s="439"/>
      <c r="D226" s="440"/>
    </row>
    <row r="227" spans="1:4" ht="15" customHeight="1">
      <c r="A227" s="438"/>
      <c r="B227" s="439"/>
      <c r="C227" s="439"/>
      <c r="D227" s="440"/>
    </row>
    <row r="228" spans="1:4" ht="15" customHeight="1">
      <c r="A228" s="438"/>
      <c r="B228" s="439"/>
      <c r="C228" s="439"/>
      <c r="D228" s="440"/>
    </row>
    <row r="229" spans="1:4" ht="15" customHeight="1">
      <c r="A229" s="438"/>
      <c r="B229" s="439"/>
      <c r="C229" s="439"/>
      <c r="D229" s="440"/>
    </row>
    <row r="230" spans="1:4" ht="15" customHeight="1">
      <c r="A230" s="438"/>
      <c r="B230" s="439"/>
      <c r="C230" s="439"/>
      <c r="D230" s="440"/>
    </row>
    <row r="231" spans="1:4" ht="15" customHeight="1">
      <c r="A231" s="438"/>
      <c r="B231" s="439"/>
      <c r="C231" s="439"/>
      <c r="D231" s="440"/>
    </row>
    <row r="232" spans="1:4" ht="15" customHeight="1">
      <c r="A232" s="438"/>
      <c r="B232" s="439"/>
      <c r="C232" s="439"/>
      <c r="D232" s="440"/>
    </row>
    <row r="233" spans="1:4" ht="15" customHeight="1">
      <c r="A233" s="438"/>
      <c r="B233" s="439"/>
      <c r="C233" s="439"/>
      <c r="D233" s="440"/>
    </row>
    <row r="234" spans="1:4" ht="15" customHeight="1">
      <c r="A234" s="438"/>
      <c r="B234" s="439"/>
      <c r="C234" s="439"/>
      <c r="D234" s="440"/>
    </row>
    <row r="235" spans="1:4" ht="15" customHeight="1">
      <c r="A235" s="438"/>
      <c r="B235" s="439"/>
      <c r="C235" s="439"/>
      <c r="D235" s="440"/>
    </row>
    <row r="236" spans="1:4" ht="15" customHeight="1">
      <c r="A236" s="438"/>
      <c r="B236" s="439"/>
      <c r="C236" s="439"/>
      <c r="D236" s="440"/>
    </row>
    <row r="237" spans="1:4" ht="15" customHeight="1">
      <c r="A237" s="438"/>
      <c r="B237" s="439"/>
      <c r="C237" s="439"/>
      <c r="D237" s="440"/>
    </row>
    <row r="238" spans="1:4" ht="15" customHeight="1">
      <c r="A238" s="438"/>
      <c r="B238" s="439"/>
      <c r="C238" s="439"/>
      <c r="D238" s="440"/>
    </row>
    <row r="239" spans="1:4" ht="15" customHeight="1">
      <c r="A239" s="438"/>
      <c r="B239" s="439"/>
      <c r="C239" s="439"/>
      <c r="D239" s="440"/>
    </row>
    <row r="240" spans="1:4" ht="15" customHeight="1">
      <c r="A240" s="438"/>
      <c r="B240" s="439"/>
      <c r="C240" s="439"/>
      <c r="D240" s="440"/>
    </row>
    <row r="241" spans="1:4" ht="15" customHeight="1">
      <c r="A241" s="438"/>
      <c r="B241" s="439"/>
      <c r="C241" s="439"/>
      <c r="D241" s="440"/>
    </row>
    <row r="242" spans="1:4" ht="15" customHeight="1">
      <c r="A242" s="438"/>
      <c r="B242" s="439"/>
      <c r="C242" s="439"/>
      <c r="D242" s="440"/>
    </row>
    <row r="243" spans="1:4" ht="15" customHeight="1">
      <c r="A243" s="438"/>
      <c r="B243" s="439"/>
      <c r="C243" s="439"/>
      <c r="D243" s="440"/>
    </row>
    <row r="244" spans="1:4" ht="15" customHeight="1">
      <c r="A244" s="438"/>
      <c r="B244" s="439"/>
      <c r="C244" s="439"/>
      <c r="D244" s="440"/>
    </row>
    <row r="245" spans="1:4" ht="15" customHeight="1">
      <c r="A245" s="438"/>
      <c r="B245" s="439"/>
      <c r="C245" s="439"/>
      <c r="D245" s="440"/>
    </row>
    <row r="246" spans="1:4" ht="15" customHeight="1">
      <c r="A246" s="438"/>
      <c r="B246" s="439"/>
      <c r="C246" s="439"/>
      <c r="D246" s="440"/>
    </row>
    <row r="247" spans="1:4" ht="15" customHeight="1">
      <c r="A247" s="438"/>
      <c r="B247" s="439"/>
      <c r="C247" s="439"/>
      <c r="D247" s="440"/>
    </row>
    <row r="248" spans="1:4" ht="15" customHeight="1">
      <c r="A248" s="438"/>
      <c r="B248" s="439"/>
      <c r="C248" s="439"/>
      <c r="D248" s="440"/>
    </row>
    <row r="249" spans="1:4" ht="15" customHeight="1">
      <c r="A249" s="438"/>
      <c r="B249" s="439"/>
      <c r="C249" s="439"/>
      <c r="D249" s="440"/>
    </row>
    <row r="250" spans="1:4" ht="15" customHeight="1">
      <c r="A250" s="438"/>
      <c r="B250" s="439"/>
      <c r="C250" s="439"/>
      <c r="D250" s="440"/>
    </row>
    <row r="251" spans="1:4" ht="15" customHeight="1">
      <c r="A251" s="438"/>
      <c r="B251" s="439"/>
      <c r="C251" s="439"/>
      <c r="D251" s="440"/>
    </row>
  </sheetData>
  <phoneticPr fontId="8" type="noConversion"/>
  <conditionalFormatting sqref="P2:P109 P120:P125 P151:P1048576">
    <cfRule type="cellIs" dxfId="4" priority="2" operator="greaterThan">
      <formula>1</formula>
    </cfRule>
  </conditionalFormatting>
  <dataValidations disablePrompts="1" count="5">
    <dataValidation type="list" allowBlank="1" showInputMessage="1" showErrorMessage="1" sqref="B80" xr:uid="{AFFFEA30-39F8-4B74-827B-58F7CA8837E5}">
      <formula1>Status</formula1>
    </dataValidation>
    <dataValidation type="list" allowBlank="1" showInputMessage="1" showErrorMessage="1" sqref="C80" xr:uid="{C1AF9D11-0202-445F-B7F4-06F18C865744}">
      <formula1>Supply_Chain_Segment</formula1>
    </dataValidation>
    <dataValidation type="list" allowBlank="1" showInputMessage="1" showErrorMessage="1" sqref="G67:G69 F54:F55 F57:F80 F2:F52" xr:uid="{92243DE2-DFB8-4035-8375-E249D10D75A9}">
      <formula1>Service_Type</formula1>
    </dataValidation>
    <dataValidation type="list" allowBlank="1" showInputMessage="1" showErrorMessage="1" sqref="G53" xr:uid="{499DB090-15B2-4DAF-B342-1A9221362DA5}">
      <formula1>Equip_Type</formula1>
    </dataValidation>
    <dataValidation type="list" allowBlank="1" showInputMessage="1" showErrorMessage="1" sqref="G87" xr:uid="{C655A0DB-B1CB-4DE8-A796-D86D5D89DD9B}">
      <formula1>IF(#REF!="Housing",Housing_Type,IF(#REF!="Electrode materials",Electrode_Material,""))</formula1>
    </dataValidation>
  </dataValidations>
  <hyperlinks>
    <hyperlink ref="H7" r:id="rId1" xr:uid="{6E77EA4C-C7A3-45D9-9572-8C97232AC7D2}"/>
    <hyperlink ref="AB15" r:id="rId2" display="https://www.belmontscientific.com/testing/" xr:uid="{7B13C927-FDBF-4C5C-85F1-F3CAF713310D}"/>
    <hyperlink ref="AB16" r:id="rId3" display="https://www.bitrode.com/" xr:uid="{D1FC8BFA-7E25-4BC3-BF09-4FAEF8FA8D4C}"/>
    <hyperlink ref="AB24" r:id="rId4" xr:uid="{F51992B1-A758-42D1-B341-E1E9E17AB1A4}"/>
    <hyperlink ref="AB25" r:id="rId5" display="https://www.calogysolutions.com/" xr:uid="{20961DEB-942F-45ED-9042-DB0F048EDF6B}"/>
    <hyperlink ref="AB27" r:id="rId6" display="https://www.concentricusa.com/" xr:uid="{83058723-A19A-49ED-BD2F-0C6E0C1C33AC}"/>
    <hyperlink ref="AB28" r:id="rId7" xr:uid="{4213A2EE-D13B-455E-8E5B-F08C155DBC86}"/>
    <hyperlink ref="AB29" r:id="rId8" display="https://www.csagroup.org/" xr:uid="{A35F9B67-F06D-4624-AB26-7F3AEDAADE21}"/>
    <hyperlink ref="AB30" r:id="rId9" display="https://www.ces-ltd.com/" xr:uid="{341DFE20-BC9D-46BC-A3EA-1D4A467C2C06}"/>
    <hyperlink ref="AB31" r:id="rId10" display="https://www.digatron.com/" xr:uid="{E4C9FF33-BF81-4198-A561-FA3993FCB496}"/>
    <hyperlink ref="AB34" r:id="rId11" display="http://www.eclipseenergy.us/" xr:uid="{38EDA338-7D2B-4FED-BB06-85B6F57724C1}"/>
    <hyperlink ref="AB35" r:id="rId12" display="https://www.ecobat.com/" xr:uid="{25513E08-BF60-4CDB-96C3-4FD6C437912D}"/>
    <hyperlink ref="AB38" r:id="rId13" display="https://www.electric-applications.com/" xr:uid="{5382CE56-30E7-4B75-9848-28DD70D0DB4D}"/>
    <hyperlink ref="AB41" r:id="rId14" display="https://www.integer.net/" xr:uid="{14062F43-2AA2-40EA-81EF-A0D693D33961}"/>
    <hyperlink ref="AB42" r:id="rId15" display="https://www.integer.net/" xr:uid="{B7FBDFB6-7F3D-4B8A-9FBB-E0C8BBAA9FCB}"/>
    <hyperlink ref="AB44" r:id="rId16" display="https://www.energy-assurance.com/" xr:uid="{243ADE65-06AF-4B63-8B19-D967163C18DD}"/>
    <hyperlink ref="AB45" r:id="rId17" display="https://www.energyresponsegroup.com/" xr:uid="{5B2931B9-D9D3-4D00-A70E-594430690BC5}"/>
    <hyperlink ref="AB46" r:id="rId18" display="https://www.enersys.com/" xr:uid="{7D8AE875-1D35-4FF6-A4D8-42E96110B2B0}"/>
    <hyperlink ref="AB47" r:id="rId19" display="https://www.epectec.com/" xr:uid="{CB451144-8C4E-4D4E-A6A3-A702EA18F2CF}"/>
    <hyperlink ref="AB48" r:id="rId20" display="https://www.exponent.com/" xr:uid="{8EBF5178-D2EC-42AF-9019-CFD5297CEBF8}"/>
    <hyperlink ref="AB49" r:id="rId21" xr:uid="{54CE4B02-8B73-4F8C-8754-0F51AB0FA3AC}"/>
    <hyperlink ref="AB52" r:id="rId22" xr:uid="{12C3425A-D6FB-4114-9B7C-8982D2EB5D51}"/>
    <hyperlink ref="AB53" r:id="rId23" display="https://guidehouseinsights.com/" xr:uid="{465B04A0-E634-4EAD-A805-B5B0DAAA10B0}"/>
    <hyperlink ref="AB56" r:id="rId24" display="https://www.jabil.com/" xr:uid="{C554F37D-DB05-4C20-8133-7EB8980EBD84}"/>
    <hyperlink ref="AB57" r:id="rId25" display="https://www.johnsoncontrols.com/" xr:uid="{DD9529CD-BBEC-4E2E-92AA-428F09E929DA}"/>
    <hyperlink ref="AB58" r:id="rId26" xr:uid="{A0B30F98-DE90-4AFA-99B4-D2968264A4C8}"/>
    <hyperlink ref="AB59" r:id="rId27" xr:uid="{93CFEE81-9659-4DDC-BA05-0C4C3C0C01E4}"/>
    <hyperlink ref="AB60" r:id="rId28" xr:uid="{F8327271-3883-4DBD-867C-39584D9AD041}"/>
    <hyperlink ref="AB61" r:id="rId29" xr:uid="{0257063C-323F-4B8E-948F-3C750E89411E}"/>
    <hyperlink ref="AB63" r:id="rId30" display="https://www.maxpowerinc.com/" xr:uid="{C175BC76-7383-4ABE-BB78-F8FCCE9521CA}"/>
    <hyperlink ref="AB65" r:id="rId31" xr:uid="{0B2BC20F-75B6-42C6-8590-17C7CC1BF197}"/>
    <hyperlink ref="AB66" r:id="rId32" display="https://www.nationalpower.com/" xr:uid="{DA1BF517-A55B-46E1-A0D1-3FD247217554}"/>
    <hyperlink ref="AB68" r:id="rId33" display="https://www.neicorporation.com/" xr:uid="{E4086E16-CB15-468F-A3C5-980E91165F6A}"/>
    <hyperlink ref="AB69" r:id="rId34" display="https://www.neicorporation.com/" xr:uid="{F0C19AAE-C97A-47C0-A065-E933EE0DF799}"/>
    <hyperlink ref="AB70" r:id="rId35" display="https://www.netzsch.com/" xr:uid="{21133B92-E1EC-4239-907A-F29D031A5E5F}"/>
    <hyperlink ref="AB71" r:id="rId36" display="https://www.netzsch.com/" xr:uid="{66C2F288-849F-40C7-B0F5-8264B56ADC1B}"/>
    <hyperlink ref="AB75" r:id="rId37" display="https://www.nslanalytical.com/" xr:uid="{9E1EA8FC-28E4-4D2F-901E-E784688DB21D}"/>
    <hyperlink ref="AB97" r:id="rId38" display="https://www.sionpower.com/" xr:uid="{E2312E6C-9080-43BE-8FA7-D6C2B3923418}"/>
    <hyperlink ref="AB76" r:id="rId39" display="https://www.nuvationenergy.com/" xr:uid="{75D0FC6E-1953-45BD-B4EF-2A7024F5F5F0}"/>
    <hyperlink ref="AB77" r:id="rId40" display="https://www.nuvationenergy.com/" xr:uid="{75D0FC6E-1953-45BD-B4EF-2A7024F5F5F0}"/>
    <hyperlink ref="AB84" r:id="rId41" display="https://www.phmatter.com/" xr:uid="{EAC5E7E1-DA9D-4A9C-AB97-3B4FB0639B4C}"/>
    <hyperlink ref="AB87" r:id="rId42" xr:uid="{3B9AF18B-DDB2-4CD2-8BF9-BE66839D3C73}"/>
    <hyperlink ref="AB88" r:id="rId43" xr:uid="{4F780BED-1330-4A56-9DA5-8D4A220CE697}"/>
    <hyperlink ref="AB89" r:id="rId44" xr:uid="{CC999E19-D801-4C27-85DE-88AF24E3D91F}"/>
    <hyperlink ref="AB91" r:id="rId45" display="https://www.batterystewardship.com/" xr:uid="{1B42E202-E5A5-4051-9D5E-4F7EE3BA6D0E}"/>
    <hyperlink ref="AB93" r:id="rId46" display="https://www.ricardo.com/" xr:uid="{391FBEB1-6722-41A2-8253-E68460DAA094}"/>
    <hyperlink ref="AB98" r:id="rId47" xr:uid="{E2312E6C-9080-43BE-8FA7-D6C2B3923418}"/>
    <hyperlink ref="AB100" r:id="rId48" display="https://www.swri.org/" xr:uid="{F1C7DDC8-533E-47DC-A27A-2EBF0D56892D}"/>
    <hyperlink ref="AB101" r:id="rId49" xr:uid="{A763C50E-862F-440A-9FCE-E0532C85FDA7}"/>
    <hyperlink ref="AB105" r:id="rId50" display="https://www.synthiochem.com/" xr:uid="{5644FFBE-B353-4FA3-A5B6-08BCE97C96C5}"/>
    <hyperlink ref="H2" r:id="rId51" xr:uid="{EC047FDF-7151-4FDA-8ED6-AE8C198FBE6D}"/>
    <hyperlink ref="H5" r:id="rId52" xr:uid="{54B9C8FB-4D14-48A2-BE64-DC2878AA8236}"/>
    <hyperlink ref="S8" r:id="rId53" xr:uid="{E95E675E-B047-48E8-BA05-D06835E03568}"/>
    <hyperlink ref="H9" r:id="rId54" xr:uid="{14DBE5BD-8E84-48EC-A754-B454B5525205}"/>
    <hyperlink ref="S9" r:id="rId55" xr:uid="{A5A12098-87AF-4229-A11D-43121D9BA981}"/>
    <hyperlink ref="H11" r:id="rId56" xr:uid="{20584AE2-8098-48BE-A137-44F0E2DB8C07}"/>
    <hyperlink ref="S11" r:id="rId57" xr:uid="{853CDC12-BCDD-45F6-AD0D-DCE233D39872}"/>
    <hyperlink ref="H12" r:id="rId58" xr:uid="{6397F48D-D43B-4088-89D0-4A90BF9B9C13}"/>
    <hyperlink ref="H13" r:id="rId59" xr:uid="{1838AA02-30B4-4795-9F3C-3A7CE3A265CD}"/>
    <hyperlink ref="S14" r:id="rId60" xr:uid="{8E1644EA-1B52-4A53-95AD-8002FB1AA02C}"/>
    <hyperlink ref="H15" r:id="rId61" xr:uid="{542109F4-0031-4E6A-94D2-F278A9FEDD95}"/>
    <hyperlink ref="H24" r:id="rId62" xr:uid="{CFA3B7E2-8EA8-429F-ADE5-A49EE90FFDEA}"/>
    <hyperlink ref="H25" r:id="rId63" xr:uid="{5FEB3239-99DF-47F4-AE8E-2086B6A3A1E3}"/>
    <hyperlink ref="H27" r:id="rId64" xr:uid="{E8131D8D-D59A-462E-9A9D-EA956338DE56}"/>
    <hyperlink ref="H28" r:id="rId65" xr:uid="{4C428A66-A420-4BCB-84F5-EE733149689A}"/>
    <hyperlink ref="H34" r:id="rId66" xr:uid="{9B154F3D-4313-4200-9D07-B0FB94FEDA65}"/>
    <hyperlink ref="H35" r:id="rId67" xr:uid="{E2123D4E-9A2E-4200-B89F-8CBD1DE11F0F}"/>
    <hyperlink ref="H41" r:id="rId68" xr:uid="{FD1D7CB0-5B07-40BD-AA42-AF95108D42EB}"/>
    <hyperlink ref="H47" r:id="rId69" xr:uid="{618A9E2A-B290-41DC-B4EB-3172C6A4E162}"/>
    <hyperlink ref="H48" r:id="rId70" xr:uid="{C96F1115-9D95-4BC4-9489-F719F406F543}"/>
    <hyperlink ref="H116" r:id="rId71" display="https://www.verisk.com/" xr:uid="{F80AFBDC-ACE2-8843-84A0-1BD47F783F51}"/>
    <hyperlink ref="S111" r:id="rId72" xr:uid="{27F0C7DE-20CF-6940-A88B-D70905C06741}"/>
    <hyperlink ref="AE5" r:id="rId73" xr:uid="{B0D8EB8C-9190-D948-B196-022DC299435A}"/>
    <hyperlink ref="H113" r:id="rId74" xr:uid="{C2F1454E-CA5C-A14A-831B-29B4AEC4907F}"/>
    <hyperlink ref="H10" r:id="rId75" xr:uid="{1EA2EAB2-F29F-45DD-94EA-6634C0136B80}"/>
    <hyperlink ref="S10" r:id="rId76" xr:uid="{D0DFA9B3-F4D0-41D0-9307-692AB25CAD93}"/>
    <hyperlink ref="AB54" r:id="rId77" xr:uid="{A8395721-5F0F-410A-8E51-C1E156E829C9}"/>
    <hyperlink ref="S54" r:id="rId78" xr:uid="{7791B6C3-031C-4D59-B98B-14C154EF07BD}"/>
    <hyperlink ref="H54" r:id="rId79" xr:uid="{D6A6DBD1-E4C9-43B6-95A4-C373D265ED3C}"/>
    <hyperlink ref="Y6" r:id="rId80" display="https://gcc02.safelinks.protection.outlook.com/?url=https%3A%2F%2Fwww.americase.com%2F&amp;data=05%7C02%7CSara.Dunn%40nrel.gov%7Caf6061286c2a4e8a455008dc97978877%7Ca0f29d7e28cd4f5484427885aee7c080%7C0%7C0%7C638551924304798402%7CUnknown%7CTWFpbGZsb3d8eyJWIjoiMC4wLjAwMDAiLCJQIjoiV2luMzIiLCJBTiI6Ik1haWwiLCJXVCI6Mn0%3D%7C0%7C%7C%7C&amp;sdata=cHJZBDNWJAAzui9of9jjE%2F3erzgMfgfd43O5dZSMX3s%3D&amp;reserved=0" xr:uid="{EB1DF991-09AC-472B-B915-055005AF3DCB}"/>
    <hyperlink ref="S6" r:id="rId81" display="https://gcc02.safelinks.protection.outlook.com/?url=https%3A%2F%2Fwww.americase.com%2F&amp;data=05%7C02%7CSara.Dunn%40nrel.gov%7Caf6061286c2a4e8a455008dc97978877%7Ca0f29d7e28cd4f5484427885aee7c080%7C0%7C0%7C638551924304798402%7CUnknown%7CTWFpbGZsb3d8eyJWIjoiMC4wLjAwMDAiLCJQIjoiV2luMzIiLCJBTiI6Ik1haWwiLCJXVCI6Mn0%3D%7C0%7C%7C%7C&amp;sdata=cHJZBDNWJAAzui9of9jjE%2F3erzgMfgfd43O5dZSMX3s%3D&amp;reserved=0" xr:uid="{393315E1-29BB-41C6-9196-B7E95256BA92}"/>
    <hyperlink ref="H6" r:id="rId82" display="https://gcc02.safelinks.protection.outlook.com/?url=https%3A%2F%2Fwww.americase.com%2F&amp;data=05%7C02%7CSara.Dunn%40nrel.gov%7Caf6061286c2a4e8a455008dc97978877%7Ca0f29d7e28cd4f5484427885aee7c080%7C0%7C0%7C638551924304798402%7CUnknown%7CTWFpbGZsb3d8eyJWIjoiMC4wLjAwMDAiLCJQIjoiV2luMzIiLCJBTiI6Ik1haWwiLCJXVCI6Mn0%3D%7C0%7C%7C%7C&amp;sdata=cHJZBDNWJAAzui9of9jjE%2F3erzgMfgfd43O5dZSMX3s%3D&amp;reserved=0" xr:uid="{C9DC9DC5-63E9-4F9C-AB67-4B8566FFF46F}"/>
    <hyperlink ref="H110" r:id="rId83" xr:uid="{3BD0F393-61D6-44D1-A823-2C284EFB6C48}"/>
    <hyperlink ref="AB110" r:id="rId84" xr:uid="{C07394F0-1D4D-44BA-8158-DA24F1ADA875}"/>
    <hyperlink ref="S110" r:id="rId85" xr:uid="{B49EEBD8-2A75-474B-B359-6C6D3B59B824}"/>
    <hyperlink ref="Y110" r:id="rId86" xr:uid="{10AF5023-98BF-4ED5-A6BD-CE8A2C8F305D}"/>
    <hyperlink ref="H64" r:id="rId87" xr:uid="{F0623EF9-139C-40EA-B2E7-C2A27F661B55}"/>
    <hyperlink ref="S64" r:id="rId88" xr:uid="{E2BD930A-3E8A-4B1D-9537-9F7EF56E6A83}"/>
    <hyperlink ref="Y64" r:id="rId89" xr:uid="{B6B719AD-5D10-4706-A70D-4A67BA9B8D0F}"/>
    <hyperlink ref="AB64" r:id="rId90" xr:uid="{1EDD7206-C440-489F-9BC0-F7C823D3DA0A}"/>
    <hyperlink ref="H40" r:id="rId91" xr:uid="{00B93424-59F2-49FF-8EA3-01CD2BA2C34D}"/>
    <hyperlink ref="S40" r:id="rId92" xr:uid="{55EE684F-8303-450D-8B40-74970FFDEB6A}"/>
    <hyperlink ref="Y40" r:id="rId93" xr:uid="{F5366CCA-D6C3-48CA-AACB-DDF579320CF0}"/>
    <hyperlink ref="AB40" r:id="rId94" xr:uid="{ACA408C8-148A-41E5-9AFF-7B85EF625CF2}"/>
    <hyperlink ref="H73" r:id="rId95" xr:uid="{80386F7E-651C-4723-9572-D95DEE134847}"/>
    <hyperlink ref="S73" r:id="rId96" xr:uid="{AD727E3A-817D-4043-8C21-436AA769CA0A}"/>
    <hyperlink ref="Y73" r:id="rId97" xr:uid="{5F04E17D-9C50-4AE6-A15C-3E5A138CB76B}"/>
    <hyperlink ref="AB73" r:id="rId98" xr:uid="{796492BD-8A6B-42AA-9E33-208AA581F6CC}"/>
    <hyperlink ref="H51" r:id="rId99" xr:uid="{E9E57D44-AAA3-468D-B933-F22853926C80}"/>
    <hyperlink ref="S51" r:id="rId100" xr:uid="{783E74C6-6DCC-4712-9221-AB798722BD6A}"/>
    <hyperlink ref="Y51" r:id="rId101" xr:uid="{85BCBC93-676C-42E5-BD46-4B206AE646C9}"/>
    <hyperlink ref="AB51" r:id="rId102" xr:uid="{AF4835F2-C4FC-4BE8-851A-0C6BC3B03D26}"/>
    <hyperlink ref="H103" r:id="rId103" xr:uid="{9027EBEF-98A3-49DB-9399-F4E3DFD1D192}"/>
    <hyperlink ref="S103" r:id="rId104" xr:uid="{7BC7E1C7-F3D7-495A-B969-E009EC5E4DA8}"/>
    <hyperlink ref="Y103" r:id="rId105" xr:uid="{0EB47D5A-EB02-4FCC-8D67-A5B6CB2DFA35}"/>
    <hyperlink ref="AB103" r:id="rId106" xr:uid="{9615C509-897E-460F-9E1B-426072F6AB14}"/>
    <hyperlink ref="H96" r:id="rId107" xr:uid="{F4D7E9AB-D8D7-4750-89CE-DCD600313F3F}"/>
    <hyperlink ref="S96" r:id="rId108" xr:uid="{21BE1B25-3B44-4FF0-8A04-94901448F701}"/>
    <hyperlink ref="Y96" r:id="rId109" xr:uid="{63E9B220-5222-4F72-A410-5DDEDD011FA1}"/>
    <hyperlink ref="AB96" r:id="rId110" xr:uid="{5261D7C8-490E-4337-B667-3F2C6EDC78D5}"/>
    <hyperlink ref="H85" r:id="rId111" xr:uid="{E3F5E2BF-54C3-46E9-83FF-6BE949A6D5F6}"/>
    <hyperlink ref="S85" r:id="rId112" xr:uid="{B78368A8-15A1-44C9-9EB3-0ADEEA392097}"/>
    <hyperlink ref="Y85" r:id="rId113" xr:uid="{8FE5617B-AEB1-453D-AAFF-842E9CD01100}"/>
    <hyperlink ref="AB85" r:id="rId114" xr:uid="{BFF4FFF0-BCD5-4C96-8ACF-8FC1B62AEB96}"/>
    <hyperlink ref="H82" r:id="rId115" xr:uid="{24E0FAC3-AEFB-4E4E-8334-80816CB031F9}"/>
    <hyperlink ref="S82" r:id="rId116" xr:uid="{E7FE16B1-B2BE-4E44-BA31-2958AAD1B6AB}"/>
    <hyperlink ref="Y82" r:id="rId117" xr:uid="{C0C3CD67-5A0D-473A-87C4-1E531A4BD986}"/>
    <hyperlink ref="AB82" r:id="rId118" xr:uid="{31AE21E7-5D03-4FD4-95F0-C72F24307B34}"/>
    <hyperlink ref="H79" r:id="rId119" xr:uid="{F41C4EA6-5E6C-4759-AEFA-DAE6D015E723}"/>
    <hyperlink ref="S79" r:id="rId120" xr:uid="{34B9E1DD-C54D-4820-839B-B7DA169C2DCC}"/>
    <hyperlink ref="Y79" r:id="rId121" xr:uid="{94B89BF0-187C-41CD-BF2E-6CB6C8980D8B}"/>
    <hyperlink ref="H78" r:id="rId122" xr:uid="{F4F75068-F232-417A-B6F7-8CE63713691A}"/>
    <hyperlink ref="S78" r:id="rId123" xr:uid="{002A7733-7984-437A-ACFB-128F8DF34793}"/>
    <hyperlink ref="Y78" r:id="rId124" xr:uid="{8E92A390-5508-46CD-B71D-98819FB67410}"/>
    <hyperlink ref="H26" r:id="rId125" xr:uid="{CE6F6293-7D81-CD4A-A9B5-CF30DF36DA4D}"/>
    <hyperlink ref="S26" r:id="rId126" xr:uid="{268AB28F-F3E2-0348-A315-3FEC280777A5}"/>
    <hyperlink ref="H94" r:id="rId127" xr:uid="{E7AD5BC4-27AC-B540-8BCF-BF3F062DC3E8}"/>
    <hyperlink ref="S94" r:id="rId128" xr:uid="{F4960B74-E824-3649-8AE4-6116C2C2E38E}"/>
    <hyperlink ref="Y94" r:id="rId129" xr:uid="{F792BA36-6F6A-584F-A0AC-4732F05EA830}"/>
    <hyperlink ref="AB94" r:id="rId130" display="https://rogerscorp.com/" xr:uid="{9A50E8A1-A75E-8C43-B739-7A2FB9ADFFCB}"/>
    <hyperlink ref="S80" r:id="rId131" xr:uid="{72D9EDA1-3FDC-B346-932E-DC40C74F19F4}"/>
    <hyperlink ref="AE80" r:id="rId132" xr:uid="{4E4C0901-1129-EB49-93B5-5D2A49B82010}"/>
    <hyperlink ref="AB72" r:id="rId133" xr:uid="{52E7D39F-BA57-4846-8D2D-91547C0C05B1}"/>
    <hyperlink ref="Y72" r:id="rId134" xr:uid="{2C68A7FD-99C0-CB4B-BFD7-435A4BC51E1E}"/>
    <hyperlink ref="S72" r:id="rId135" xr:uid="{B67BCA37-3A00-7249-AA6E-5287BD4201BF}"/>
    <hyperlink ref="H72" r:id="rId136" xr:uid="{26035F37-A914-864E-BD4E-215EBA0650DE}"/>
    <hyperlink ref="H57" r:id="rId137" xr:uid="{503F21A8-967B-F047-8D51-2F87BA239D65}"/>
    <hyperlink ref="H19" r:id="rId138" xr:uid="{0C233CEC-9B29-46FC-8E03-BC7663EB6938}"/>
    <hyperlink ref="S19" r:id="rId139" xr:uid="{853819BE-50D4-4D49-8F00-7485A9AAB924}"/>
    <hyperlink ref="Y36" r:id="rId140" xr:uid="{ADC1C029-69E0-44D7-A283-724F42046F69}"/>
    <hyperlink ref="S36" r:id="rId141" xr:uid="{C7A5DB7C-FDF2-4790-8FE3-42526EF1B908}"/>
    <hyperlink ref="Y50" r:id="rId142" display="https://gcc02.safelinks.protection.outlook.com/?url=https%3A%2F%2Fgalyenenergy.com%2F&amp;data=05%7C02%7CSara.Dunn%40nrel.gov%7Caf6061286c2a4e8a455008dc97978877%7Ca0f29d7e28cd4f5484427885aee7c080%7C0%7C0%7C638551924304788123%7CUnknown%7CTWFpbGZsb3d8eyJWIjoiMC4wLjAwMDAiLCJQIjoiV2luMzIiLCJBTiI6Ik1haWwiLCJXVCI6Mn0%3D%7C0%7C%7C%7C&amp;sdata=%2FcBbUZovrqfi40X3yaI5nBw1f5QdBbcy3YHeOcY4ZCg%3D&amp;reserved=0" xr:uid="{A8000565-8CCB-41E4-8E1E-67FBABA02254}"/>
    <hyperlink ref="S50" r:id="rId143" display="https://gcc02.safelinks.protection.outlook.com/?url=https%3A%2F%2Fgalyenenergy.com%2F&amp;data=05%7C02%7CSara.Dunn%40nrel.gov%7Caf6061286c2a4e8a455008dc97978877%7Ca0f29d7e28cd4f5484427885aee7c080%7C0%7C0%7C638551924304788123%7CUnknown%7CTWFpbGZsb3d8eyJWIjoiMC4wLjAwMDAiLCJQIjoiV2luMzIiLCJBTiI6Ik1haWwiLCJXVCI6Mn0%3D%7C0%7C%7C%7C&amp;sdata=%2FcBbUZovrqfi40X3yaI5nBw1f5QdBbcy3YHeOcY4ZCg%3D&amp;reserved=0" xr:uid="{4F154678-BE94-4CFA-ACF6-128F15E87026}"/>
    <hyperlink ref="H50" r:id="rId144" display="https://gcc02.safelinks.protection.outlook.com/?url=https%3A%2F%2Fgalyenenergy.com%2F&amp;data=05%7C02%7CSara.Dunn%40nrel.gov%7Caf6061286c2a4e8a455008dc97978877%7Ca0f29d7e28cd4f5484427885aee7c080%7C0%7C0%7C638551924304788123%7CUnknown%7CTWFpbGZsb3d8eyJWIjoiMC4wLjAwMDAiLCJQIjoiV2luMzIiLCJBTiI6Ik1haWwiLCJXVCI6Mn0%3D%7C0%7C%7C%7C&amp;sdata=%2FcBbUZovrqfi40X3yaI5nBw1f5QdBbcy3YHeOcY4ZCg%3D&amp;reserved=0" xr:uid="{518CDCD9-8F5F-427D-8EDF-A456237EAF9D}"/>
    <hyperlink ref="Y19" r:id="rId145" xr:uid="{A33AE84D-A000-456D-BEFD-47DCF2D4EAEA}"/>
    <hyperlink ref="AE118" r:id="rId146" xr:uid="{A82E6A00-0992-4BB0-88F9-ED4FCB4CEA0E}"/>
    <hyperlink ref="H119" r:id="rId147" xr:uid="{79CA8854-DC6A-4B08-AEC4-3F8052CF2D4D}"/>
    <hyperlink ref="S120" r:id="rId148" xr:uid="{99CA77EC-FEEF-4269-9108-D639DD87461B}"/>
    <hyperlink ref="H109" r:id="rId149" xr:uid="{21D79FB0-5F49-4B46-82E9-D1C8499567C1}"/>
    <hyperlink ref="Y117" r:id="rId150" xr:uid="{CD8D843C-3320-43FB-8059-CCB0853D1F64}"/>
    <hyperlink ref="H121" r:id="rId151" xr:uid="{083B44A7-9FCF-4532-BE62-619B9B1321CB}"/>
    <hyperlink ref="S122" r:id="rId152" tooltip="Original URL: https://westwoodaerogel.com/. Click or tap if you trust this link." display="https://gcc02.safelinks.protection.outlook.com/?url=https%3A%2F%2Fwestwoodaerogel.com%2F&amp;data=05%7C02%7CSara.Dunn%40nrel.gov%7Cdc339f0e2df34167960508dd4c6b9c87%7Ca0f29d7e28cd4f5484427885aee7c080%7C0%7C0%7C638750748270680990%7CUnknown%7CTWFpbGZsb3d8eyJFbXB0eU1hcGkiOnRydWUsIlYiOiIwLjAuMDAwMCIsIlAiOiJXaW4zMiIsIkFOIjoiTWFpbCIsIldUIjoyfQ%3D%3D%7C0%7C%7C%7C&amp;sdata=DuTngWdTeOypS0AUfObq1oO2gW5kumk%2B2hZNhZR5U5Q%3D&amp;reserved=0" xr:uid="{DDCBA7D0-8142-B14E-A4C5-281F6577B5F6}"/>
    <hyperlink ref="AE142" r:id="rId153" xr:uid="{BB104F6E-F241-4E12-8E08-3692342B0C85}"/>
    <hyperlink ref="H144" r:id="rId154" xr:uid="{4B4DDF71-2ADB-42BE-BFF2-DA482226584E}"/>
    <hyperlink ref="S144" r:id="rId155" xr:uid="{41D6F474-91B8-4274-9C39-5C072CE342FC}"/>
  </hyperlinks>
  <pageMargins left="0.7" right="0.7" top="0.75" bottom="0.75" header="0.3" footer="0.3"/>
  <pageSetup orientation="portrait" r:id="rId156"/>
  <ignoredErrors>
    <ignoredError sqref="AF129:AF132 AF142:AF145" calculatedColumn="1"/>
  </ignoredErrors>
  <drawing r:id="rId157"/>
  <legacyDrawing r:id="rId158"/>
  <tableParts count="1">
    <tablePart r:id="rId159"/>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DBBA2-97EF-4353-971B-CB8F12F81674}">
  <sheetPr codeName="Sheet17">
    <tabColor theme="5" tint="0.59999389629810485"/>
  </sheetPr>
  <dimension ref="A1:AP1161"/>
  <sheetViews>
    <sheetView zoomScale="93" zoomScaleNormal="93" workbookViewId="0">
      <pane xSplit="4" ySplit="1" topLeftCell="G36" activePane="bottomRight" state="frozen"/>
      <selection pane="topRight" activeCell="E1" sqref="E1"/>
      <selection pane="bottomLeft" activeCell="A2" sqref="A2"/>
      <selection pane="bottomRight" activeCell="A42" sqref="A42:A43"/>
    </sheetView>
  </sheetViews>
  <sheetFormatPr defaultColWidth="8.6328125" defaultRowHeight="15" customHeight="1"/>
  <cols>
    <col min="1" max="1" width="9" style="40" bestFit="1" customWidth="1"/>
    <col min="2" max="2" width="11" style="3" bestFit="1" customWidth="1"/>
    <col min="3" max="3" width="11.453125" style="3" customWidth="1"/>
    <col min="4" max="4" width="14.1796875" style="3" customWidth="1"/>
    <col min="5" max="5" width="14" style="3" customWidth="1"/>
    <col min="6" max="6" width="17.1796875" style="3" customWidth="1"/>
    <col min="7" max="7" width="28.36328125" style="3" customWidth="1"/>
    <col min="8" max="8" width="25" style="3" customWidth="1"/>
    <col min="9" max="9" width="23.36328125" style="3" customWidth="1"/>
    <col min="10" max="10" width="13.36328125" style="3" customWidth="1"/>
    <col min="11" max="11" width="10.6328125" style="3" customWidth="1"/>
    <col min="12" max="12" width="10.1796875" style="3" customWidth="1"/>
    <col min="13" max="13" width="11" style="3" customWidth="1"/>
    <col min="14" max="14" width="11.6328125" style="7" customWidth="1"/>
    <col min="15" max="15" width="11.1796875" style="3" customWidth="1"/>
    <col min="16" max="16" width="13.453125" style="3" customWidth="1"/>
    <col min="17" max="17" width="11.453125" style="3" customWidth="1"/>
    <col min="18" max="18" width="12.1796875" style="53" customWidth="1"/>
    <col min="19" max="20" width="10.36328125" style="3" customWidth="1"/>
    <col min="21" max="21" width="8.6328125" style="7" customWidth="1"/>
    <col min="22" max="22" width="14" style="47" customWidth="1"/>
    <col min="23" max="23" width="33.453125" style="3" customWidth="1"/>
    <col min="24" max="24" width="44.6328125" style="7" customWidth="1"/>
    <col min="25" max="25" width="13.6328125" style="15" customWidth="1"/>
    <col min="26" max="26" width="13.36328125" style="3" customWidth="1"/>
    <col min="27" max="27" width="32" style="7" customWidth="1"/>
    <col min="28" max="28" width="16.1796875" style="3" customWidth="1"/>
    <col min="29" max="29" width="20" style="3" customWidth="1"/>
    <col min="30" max="30" width="13.453125" style="3" customWidth="1"/>
    <col min="31" max="32" width="15.6328125" style="3" customWidth="1"/>
    <col min="33" max="33" width="32.453125" style="3" customWidth="1"/>
    <col min="34" max="16384" width="8.6328125" style="3"/>
  </cols>
  <sheetData>
    <row r="1" spans="1:33" s="56" customFormat="1" ht="43.5">
      <c r="A1" s="109" t="s">
        <v>113</v>
      </c>
      <c r="B1" s="110" t="s">
        <v>133</v>
      </c>
      <c r="C1" s="110" t="s">
        <v>160</v>
      </c>
      <c r="D1" s="110" t="s">
        <v>112</v>
      </c>
      <c r="E1" s="110" t="s">
        <v>134</v>
      </c>
      <c r="F1" s="110" t="s">
        <v>135</v>
      </c>
      <c r="G1" s="110" t="s">
        <v>132</v>
      </c>
      <c r="H1" s="110" t="s">
        <v>136</v>
      </c>
      <c r="I1" s="110" t="s">
        <v>137</v>
      </c>
      <c r="J1" s="110" t="s">
        <v>117</v>
      </c>
      <c r="K1" s="110" t="s">
        <v>118</v>
      </c>
      <c r="L1" s="110" t="s">
        <v>119</v>
      </c>
      <c r="M1" s="110" t="s">
        <v>138</v>
      </c>
      <c r="N1" s="110" t="s">
        <v>139</v>
      </c>
      <c r="O1" s="114" t="s">
        <v>142</v>
      </c>
      <c r="P1" s="110" t="s">
        <v>144</v>
      </c>
      <c r="Q1" s="110" t="s">
        <v>145</v>
      </c>
      <c r="R1" s="110" t="s">
        <v>146</v>
      </c>
      <c r="S1" s="110" t="s">
        <v>147</v>
      </c>
      <c r="T1" s="110" t="s">
        <v>148</v>
      </c>
      <c r="U1" s="110" t="s">
        <v>149</v>
      </c>
      <c r="V1" s="115" t="s">
        <v>150</v>
      </c>
      <c r="W1" s="110" t="s">
        <v>151</v>
      </c>
      <c r="X1" s="110" t="s">
        <v>154</v>
      </c>
      <c r="Y1" s="110" t="s">
        <v>140</v>
      </c>
      <c r="Z1" s="110" t="s">
        <v>141</v>
      </c>
      <c r="AA1" s="187" t="s">
        <v>152</v>
      </c>
      <c r="AB1" s="187" t="s">
        <v>158</v>
      </c>
      <c r="AC1" s="187" t="s">
        <v>153</v>
      </c>
      <c r="AD1" s="110" t="s">
        <v>155</v>
      </c>
      <c r="AE1" s="110" t="s">
        <v>156</v>
      </c>
      <c r="AF1" s="110" t="s">
        <v>157</v>
      </c>
      <c r="AG1" s="110" t="s">
        <v>6327</v>
      </c>
    </row>
    <row r="2" spans="1:33" ht="118.5" customHeight="1">
      <c r="A2" s="61">
        <v>10001</v>
      </c>
      <c r="B2" s="47" t="s">
        <v>174</v>
      </c>
      <c r="C2" s="47" t="s">
        <v>5309</v>
      </c>
      <c r="D2" s="65" t="s">
        <v>5300</v>
      </c>
      <c r="E2" s="47" t="s">
        <v>176</v>
      </c>
      <c r="F2" s="65" t="s">
        <v>5301</v>
      </c>
      <c r="G2" s="65" t="s">
        <v>5302</v>
      </c>
      <c r="H2" s="65" t="s">
        <v>4035</v>
      </c>
      <c r="I2" s="65" t="s">
        <v>5303</v>
      </c>
      <c r="J2" s="65" t="s">
        <v>1403</v>
      </c>
      <c r="K2" s="47" t="s">
        <v>436</v>
      </c>
      <c r="L2" s="47" t="s">
        <v>5</v>
      </c>
      <c r="M2" s="47">
        <v>48108</v>
      </c>
      <c r="N2" s="47" t="s">
        <v>5304</v>
      </c>
      <c r="O2" s="118"/>
      <c r="P2" s="65" t="s">
        <v>5305</v>
      </c>
      <c r="Q2" s="65" t="s">
        <v>4035</v>
      </c>
      <c r="R2" s="65" t="s">
        <v>2034</v>
      </c>
      <c r="S2" s="47" t="s">
        <v>170</v>
      </c>
      <c r="T2" s="47" t="s">
        <v>5</v>
      </c>
      <c r="U2" s="65" t="s">
        <v>172</v>
      </c>
      <c r="V2" s="119">
        <v>44435</v>
      </c>
      <c r="W2" s="65" t="s">
        <v>5306</v>
      </c>
      <c r="X2" s="65" t="s">
        <v>5308</v>
      </c>
      <c r="Y2" s="89">
        <v>42.219504971898402</v>
      </c>
      <c r="Z2" s="89">
        <v>-83.732322386930704</v>
      </c>
      <c r="AA2" s="308" t="s">
        <v>5307</v>
      </c>
      <c r="AB2" s="65"/>
      <c r="AC2" s="65">
        <f t="shared" ref="AC2:AC33" si="0">IF(LEN(TRIM(AA2))=0,0,LEN(TRIM(AA2))-LEN(SUBSTITUTE(AA2," ",""))+1)</f>
        <v>28</v>
      </c>
      <c r="AD2" s="65"/>
      <c r="AE2" s="65"/>
      <c r="AF2" s="65"/>
      <c r="AG2" s="65"/>
    </row>
    <row r="3" spans="1:33" ht="63" customHeight="1">
      <c r="A3" s="61">
        <v>10002</v>
      </c>
      <c r="B3" s="47" t="s">
        <v>174</v>
      </c>
      <c r="C3" s="47" t="s">
        <v>5309</v>
      </c>
      <c r="D3" s="65" t="s">
        <v>5310</v>
      </c>
      <c r="E3" s="47" t="s">
        <v>164</v>
      </c>
      <c r="F3" s="65" t="s">
        <v>5301</v>
      </c>
      <c r="G3" s="65" t="s">
        <v>5311</v>
      </c>
      <c r="H3" s="65" t="s">
        <v>5312</v>
      </c>
      <c r="I3" s="65" t="s">
        <v>5313</v>
      </c>
      <c r="J3" s="65" t="s">
        <v>981</v>
      </c>
      <c r="K3" s="47" t="s">
        <v>740</v>
      </c>
      <c r="L3" s="47" t="s">
        <v>5</v>
      </c>
      <c r="M3" s="47">
        <v>2108</v>
      </c>
      <c r="N3" s="139" t="s">
        <v>5314</v>
      </c>
      <c r="O3" s="103">
        <v>3</v>
      </c>
      <c r="P3" s="65" t="s">
        <v>5315</v>
      </c>
      <c r="Q3" s="65" t="s">
        <v>5312</v>
      </c>
      <c r="R3" s="65" t="s">
        <v>3453</v>
      </c>
      <c r="S3" s="47" t="s">
        <v>5316</v>
      </c>
      <c r="T3" s="47" t="s">
        <v>5317</v>
      </c>
      <c r="U3" s="65" t="s">
        <v>172</v>
      </c>
      <c r="V3" s="119">
        <v>45289</v>
      </c>
      <c r="W3" s="65" t="s">
        <v>5318</v>
      </c>
      <c r="X3" s="65"/>
      <c r="Y3" s="89">
        <v>42.358608407155501</v>
      </c>
      <c r="Z3" s="89">
        <v>-71.058423132552207</v>
      </c>
      <c r="AA3" s="65" t="s">
        <v>5319</v>
      </c>
      <c r="AB3" s="65"/>
      <c r="AC3" s="65">
        <f t="shared" si="0"/>
        <v>15</v>
      </c>
      <c r="AD3" s="65"/>
      <c r="AE3" s="65"/>
      <c r="AF3" s="65"/>
      <c r="AG3" s="65"/>
    </row>
    <row r="4" spans="1:33" ht="63" customHeight="1">
      <c r="A4" s="61">
        <v>10003</v>
      </c>
      <c r="B4" s="47" t="s">
        <v>174</v>
      </c>
      <c r="C4" s="47" t="s">
        <v>5309</v>
      </c>
      <c r="D4" s="65" t="s">
        <v>5320</v>
      </c>
      <c r="E4" s="47" t="s">
        <v>164</v>
      </c>
      <c r="F4" s="65" t="s">
        <v>5301</v>
      </c>
      <c r="G4" s="65" t="s">
        <v>5311</v>
      </c>
      <c r="H4" s="65" t="s">
        <v>5312</v>
      </c>
      <c r="I4" s="65" t="s">
        <v>5321</v>
      </c>
      <c r="J4" s="65" t="s">
        <v>5322</v>
      </c>
      <c r="K4" s="47" t="s">
        <v>959</v>
      </c>
      <c r="L4" s="47" t="s">
        <v>5</v>
      </c>
      <c r="M4" s="47">
        <v>59771</v>
      </c>
      <c r="N4" s="139" t="s">
        <v>5314</v>
      </c>
      <c r="O4" s="103">
        <v>1</v>
      </c>
      <c r="P4" s="65" t="s">
        <v>5315</v>
      </c>
      <c r="Q4" s="65" t="s">
        <v>5312</v>
      </c>
      <c r="R4" s="65" t="s">
        <v>3453</v>
      </c>
      <c r="S4" s="47" t="s">
        <v>5316</v>
      </c>
      <c r="T4" s="47" t="s">
        <v>5317</v>
      </c>
      <c r="U4" s="65" t="s">
        <v>172</v>
      </c>
      <c r="V4" s="119">
        <v>45289</v>
      </c>
      <c r="W4" s="65" t="s">
        <v>5318</v>
      </c>
      <c r="X4" s="65"/>
      <c r="Y4" s="89">
        <v>45.680298871043803</v>
      </c>
      <c r="Z4" s="89">
        <v>-111.040000056496</v>
      </c>
      <c r="AA4" s="65" t="s">
        <v>5319</v>
      </c>
      <c r="AB4" s="65"/>
      <c r="AC4" s="65">
        <f t="shared" si="0"/>
        <v>15</v>
      </c>
      <c r="AD4" s="65"/>
      <c r="AE4" s="65"/>
      <c r="AF4" s="65"/>
      <c r="AG4" s="65"/>
    </row>
    <row r="5" spans="1:33" ht="67.75" customHeight="1">
      <c r="A5" s="61">
        <v>10004</v>
      </c>
      <c r="B5" s="3" t="s">
        <v>174</v>
      </c>
      <c r="C5" s="3" t="s">
        <v>5309</v>
      </c>
      <c r="D5" s="3" t="s">
        <v>7776</v>
      </c>
      <c r="E5" s="3" t="s">
        <v>176</v>
      </c>
      <c r="F5" s="3" t="s">
        <v>5301</v>
      </c>
      <c r="G5" s="3" t="s">
        <v>7777</v>
      </c>
      <c r="H5" s="3" t="s">
        <v>7778</v>
      </c>
      <c r="I5" s="471" t="s">
        <v>7780</v>
      </c>
      <c r="J5" s="471" t="s">
        <v>4814</v>
      </c>
      <c r="K5" s="3" t="s">
        <v>740</v>
      </c>
      <c r="L5" s="3" t="s">
        <v>5</v>
      </c>
      <c r="M5" s="47" t="s">
        <v>5180</v>
      </c>
      <c r="P5" s="3" t="s">
        <v>7779</v>
      </c>
      <c r="Q5" s="3" t="s">
        <v>7778</v>
      </c>
      <c r="R5" s="471" t="s">
        <v>4814</v>
      </c>
      <c r="S5" s="3" t="s">
        <v>740</v>
      </c>
      <c r="T5" s="3" t="s">
        <v>5</v>
      </c>
      <c r="U5" s="7" t="s">
        <v>760</v>
      </c>
      <c r="V5" s="59">
        <v>45528</v>
      </c>
      <c r="X5" s="7" t="s">
        <v>8154</v>
      </c>
      <c r="Y5" s="3">
        <v>42.529819285599302</v>
      </c>
      <c r="Z5" s="3">
        <v>-71.144072921710901</v>
      </c>
      <c r="AA5" s="820" t="s">
        <v>8006</v>
      </c>
      <c r="AC5" s="381">
        <f t="shared" si="0"/>
        <v>18</v>
      </c>
    </row>
    <row r="6" spans="1:33" ht="105" customHeight="1">
      <c r="A6" s="61">
        <v>10005</v>
      </c>
      <c r="B6" s="47" t="s">
        <v>174</v>
      </c>
      <c r="C6" s="47" t="s">
        <v>5309</v>
      </c>
      <c r="D6" s="65" t="s">
        <v>5323</v>
      </c>
      <c r="E6" s="47" t="s">
        <v>164</v>
      </c>
      <c r="F6" s="65" t="s">
        <v>5301</v>
      </c>
      <c r="G6" s="65" t="s">
        <v>5324</v>
      </c>
      <c r="H6" s="65" t="s">
        <v>5325</v>
      </c>
      <c r="I6" s="65" t="s">
        <v>5326</v>
      </c>
      <c r="J6" s="65" t="s">
        <v>5327</v>
      </c>
      <c r="K6" s="47" t="s">
        <v>1300</v>
      </c>
      <c r="L6" s="47" t="s">
        <v>5</v>
      </c>
      <c r="M6" s="47">
        <v>15317</v>
      </c>
      <c r="N6" s="47" t="s">
        <v>5328</v>
      </c>
      <c r="O6" s="103"/>
      <c r="P6" s="65" t="s">
        <v>5329</v>
      </c>
      <c r="Q6" s="65" t="s">
        <v>5325</v>
      </c>
      <c r="R6" s="65" t="s">
        <v>5327</v>
      </c>
      <c r="S6" s="47" t="s">
        <v>1300</v>
      </c>
      <c r="T6" s="47" t="s">
        <v>5</v>
      </c>
      <c r="U6" s="65" t="s">
        <v>172</v>
      </c>
      <c r="V6" s="119">
        <v>44376</v>
      </c>
      <c r="W6" s="65" t="s">
        <v>5330</v>
      </c>
      <c r="X6" s="65" t="s">
        <v>5332</v>
      </c>
      <c r="Y6" s="89">
        <v>40.271978912346398</v>
      </c>
      <c r="Z6" s="89">
        <v>-80.165964951090999</v>
      </c>
      <c r="AA6" s="304" t="s">
        <v>5331</v>
      </c>
      <c r="AB6" s="213" t="s">
        <v>5333</v>
      </c>
      <c r="AC6" s="65">
        <f t="shared" si="0"/>
        <v>14</v>
      </c>
      <c r="AD6" s="65"/>
      <c r="AE6" s="65"/>
      <c r="AF6" s="65"/>
      <c r="AG6" s="65"/>
    </row>
    <row r="7" spans="1:33" ht="79.5" customHeight="1">
      <c r="A7" s="61">
        <v>10006</v>
      </c>
      <c r="B7" s="47" t="s">
        <v>174</v>
      </c>
      <c r="C7" s="47" t="s">
        <v>5309</v>
      </c>
      <c r="D7" s="65" t="s">
        <v>5334</v>
      </c>
      <c r="E7" s="47" t="s">
        <v>164</v>
      </c>
      <c r="F7" s="65" t="s">
        <v>5301</v>
      </c>
      <c r="G7" s="65" t="s">
        <v>5335</v>
      </c>
      <c r="H7" s="65" t="s">
        <v>5336</v>
      </c>
      <c r="I7" s="65" t="s">
        <v>5337</v>
      </c>
      <c r="J7" s="65" t="s">
        <v>4320</v>
      </c>
      <c r="K7" s="47" t="s">
        <v>723</v>
      </c>
      <c r="L7" s="47" t="s">
        <v>5</v>
      </c>
      <c r="M7" s="47">
        <v>80302</v>
      </c>
      <c r="N7" s="47" t="s">
        <v>5338</v>
      </c>
      <c r="O7" s="103">
        <v>40</v>
      </c>
      <c r="P7" s="65" t="s">
        <v>5334</v>
      </c>
      <c r="Q7" s="65" t="s">
        <v>5336</v>
      </c>
      <c r="R7" s="65" t="s">
        <v>4320</v>
      </c>
      <c r="S7" s="47" t="s">
        <v>723</v>
      </c>
      <c r="T7" s="47" t="s">
        <v>5</v>
      </c>
      <c r="U7" s="65" t="s">
        <v>172</v>
      </c>
      <c r="V7" s="119">
        <v>44779</v>
      </c>
      <c r="W7" s="65" t="s">
        <v>5339</v>
      </c>
      <c r="X7" s="117" t="s">
        <v>5341</v>
      </c>
      <c r="Y7" s="89">
        <v>40.016584247842403</v>
      </c>
      <c r="Z7" s="89">
        <v>-105.280159075577</v>
      </c>
      <c r="AA7" s="65" t="s">
        <v>5340</v>
      </c>
      <c r="AB7" s="213" t="s">
        <v>5342</v>
      </c>
      <c r="AC7" s="65">
        <f t="shared" si="0"/>
        <v>26</v>
      </c>
      <c r="AD7" s="65"/>
      <c r="AE7" s="65"/>
      <c r="AF7" s="65"/>
      <c r="AG7" s="65"/>
    </row>
    <row r="8" spans="1:33" ht="61.5" customHeight="1">
      <c r="A8" s="61">
        <v>10007</v>
      </c>
      <c r="B8" s="47" t="s">
        <v>174</v>
      </c>
      <c r="C8" s="47" t="s">
        <v>5309</v>
      </c>
      <c r="D8" s="65" t="s">
        <v>3362</v>
      </c>
      <c r="E8" s="47" t="s">
        <v>176</v>
      </c>
      <c r="F8" s="65" t="s">
        <v>5301</v>
      </c>
      <c r="G8" s="65" t="s">
        <v>5343</v>
      </c>
      <c r="H8" s="65" t="s">
        <v>3363</v>
      </c>
      <c r="I8" s="65" t="s">
        <v>3364</v>
      </c>
      <c r="J8" s="65" t="s">
        <v>491</v>
      </c>
      <c r="K8" s="47" t="s">
        <v>487</v>
      </c>
      <c r="L8" s="47" t="s">
        <v>5</v>
      </c>
      <c r="M8" s="47">
        <v>63123</v>
      </c>
      <c r="N8" s="47" t="s">
        <v>3365</v>
      </c>
      <c r="O8" s="103">
        <v>92</v>
      </c>
      <c r="P8" s="65" t="s">
        <v>3366</v>
      </c>
      <c r="Q8" s="65" t="s">
        <v>3367</v>
      </c>
      <c r="R8" s="65" t="s">
        <v>3368</v>
      </c>
      <c r="S8" s="47" t="s">
        <v>3369</v>
      </c>
      <c r="T8" s="47" t="s">
        <v>3370</v>
      </c>
      <c r="U8" s="65" t="s">
        <v>172</v>
      </c>
      <c r="V8" s="119">
        <v>44376</v>
      </c>
      <c r="W8" s="65" t="s">
        <v>5344</v>
      </c>
      <c r="X8" s="65" t="s">
        <v>5346</v>
      </c>
      <c r="Y8" s="89">
        <v>38.525190795696098</v>
      </c>
      <c r="Z8" s="89">
        <v>-90.332894315494698</v>
      </c>
      <c r="AA8" s="304" t="s">
        <v>5345</v>
      </c>
      <c r="AB8" s="213" t="s">
        <v>3373</v>
      </c>
      <c r="AC8" s="65">
        <f t="shared" si="0"/>
        <v>16</v>
      </c>
      <c r="AD8" s="65"/>
      <c r="AE8" s="65"/>
      <c r="AF8" s="65"/>
      <c r="AG8" s="65"/>
    </row>
    <row r="9" spans="1:33" ht="84" customHeight="1">
      <c r="A9" s="61">
        <v>10008</v>
      </c>
      <c r="B9" s="47" t="s">
        <v>174</v>
      </c>
      <c r="C9" s="47" t="s">
        <v>5309</v>
      </c>
      <c r="D9" s="65" t="s">
        <v>5347</v>
      </c>
      <c r="E9" s="47" t="s">
        <v>164</v>
      </c>
      <c r="F9" s="65" t="s">
        <v>5348</v>
      </c>
      <c r="G9" s="65" t="s">
        <v>5349</v>
      </c>
      <c r="H9" s="65" t="s">
        <v>5350</v>
      </c>
      <c r="I9" s="65" t="s">
        <v>5351</v>
      </c>
      <c r="J9" s="65" t="s">
        <v>5352</v>
      </c>
      <c r="K9" s="47" t="s">
        <v>2352</v>
      </c>
      <c r="L9" s="47" t="s">
        <v>5</v>
      </c>
      <c r="M9" s="146" t="s">
        <v>5353</v>
      </c>
      <c r="N9" s="47" t="s">
        <v>5354</v>
      </c>
      <c r="O9" s="103">
        <v>36</v>
      </c>
      <c r="P9" s="65" t="s">
        <v>5347</v>
      </c>
      <c r="Q9" s="65" t="s">
        <v>5350</v>
      </c>
      <c r="R9" s="65" t="s">
        <v>5352</v>
      </c>
      <c r="S9" s="47" t="s">
        <v>2352</v>
      </c>
      <c r="T9" s="47" t="s">
        <v>5</v>
      </c>
      <c r="U9" s="65" t="s">
        <v>172</v>
      </c>
      <c r="V9" s="119">
        <v>44779</v>
      </c>
      <c r="W9" s="65" t="s">
        <v>5355</v>
      </c>
      <c r="X9" s="65" t="s">
        <v>5357</v>
      </c>
      <c r="Y9" s="89"/>
      <c r="Z9" s="89"/>
      <c r="AA9" s="65" t="s">
        <v>5356</v>
      </c>
      <c r="AB9" s="213" t="s">
        <v>5358</v>
      </c>
      <c r="AC9" s="65">
        <f t="shared" si="0"/>
        <v>12</v>
      </c>
      <c r="AD9" s="65"/>
      <c r="AE9" s="65"/>
      <c r="AF9" s="65"/>
      <c r="AG9" s="65"/>
    </row>
    <row r="10" spans="1:33" ht="87.75" customHeight="1">
      <c r="A10" s="61">
        <v>10009</v>
      </c>
      <c r="B10" s="47" t="s">
        <v>174</v>
      </c>
      <c r="C10" s="47" t="s">
        <v>5309</v>
      </c>
      <c r="D10" s="65" t="s">
        <v>7569</v>
      </c>
      <c r="E10" s="47" t="s">
        <v>176</v>
      </c>
      <c r="F10" s="65" t="s">
        <v>5301</v>
      </c>
      <c r="G10" s="65" t="s">
        <v>5516</v>
      </c>
      <c r="H10" s="65" t="s">
        <v>7570</v>
      </c>
      <c r="I10" s="65" t="s">
        <v>7571</v>
      </c>
      <c r="J10" s="65" t="s">
        <v>5624</v>
      </c>
      <c r="K10" s="47" t="s">
        <v>170</v>
      </c>
      <c r="L10" s="47" t="s">
        <v>5</v>
      </c>
      <c r="M10" s="47">
        <v>94108</v>
      </c>
      <c r="N10" s="47"/>
      <c r="O10" s="175">
        <v>10</v>
      </c>
      <c r="P10" s="65" t="s">
        <v>7569</v>
      </c>
      <c r="Q10" s="65" t="s">
        <v>7570</v>
      </c>
      <c r="R10" s="175" t="s">
        <v>5624</v>
      </c>
      <c r="S10" s="47" t="s">
        <v>170</v>
      </c>
      <c r="T10" s="47" t="s">
        <v>5</v>
      </c>
      <c r="U10" s="65" t="s">
        <v>7759</v>
      </c>
      <c r="V10" s="119">
        <v>45475</v>
      </c>
      <c r="W10" s="65"/>
      <c r="X10" s="65"/>
      <c r="Y10" s="89"/>
      <c r="Z10" s="89"/>
      <c r="AA10" s="65" t="s">
        <v>8151</v>
      </c>
      <c r="AB10" s="65" t="s">
        <v>7570</v>
      </c>
      <c r="AC10" s="65">
        <f t="shared" si="0"/>
        <v>20</v>
      </c>
      <c r="AD10" s="65"/>
      <c r="AE10" s="65"/>
      <c r="AF10" s="65">
        <f>IF(LEN(TRIM(AD10))=0,0,LEN(TRIM(AD10))-LEN(SUBSTITUTE(AD10," ",""))+1)</f>
        <v>0</v>
      </c>
      <c r="AG10" s="65"/>
    </row>
    <row r="11" spans="1:33" ht="89.25" customHeight="1">
      <c r="A11" s="61">
        <v>10010</v>
      </c>
      <c r="B11" s="47" t="s">
        <v>174</v>
      </c>
      <c r="C11" s="47" t="s">
        <v>5309</v>
      </c>
      <c r="D11" s="65" t="s">
        <v>5359</v>
      </c>
      <c r="E11" s="47" t="s">
        <v>164</v>
      </c>
      <c r="F11" s="65" t="s">
        <v>5301</v>
      </c>
      <c r="G11" s="65" t="s">
        <v>5360</v>
      </c>
      <c r="H11" s="65" t="s">
        <v>5361</v>
      </c>
      <c r="I11" s="65" t="s">
        <v>5362</v>
      </c>
      <c r="J11" s="65" t="s">
        <v>4447</v>
      </c>
      <c r="K11" s="47" t="s">
        <v>740</v>
      </c>
      <c r="L11" s="47" t="s">
        <v>5</v>
      </c>
      <c r="M11" s="146" t="s">
        <v>4448</v>
      </c>
      <c r="N11" s="47" t="s">
        <v>5363</v>
      </c>
      <c r="O11" s="181">
        <v>20</v>
      </c>
      <c r="P11" s="65" t="s">
        <v>5359</v>
      </c>
      <c r="Q11" s="65" t="s">
        <v>5361</v>
      </c>
      <c r="R11" s="65" t="s">
        <v>2512</v>
      </c>
      <c r="S11" s="47" t="s">
        <v>5364</v>
      </c>
      <c r="T11" s="47" t="s">
        <v>2514</v>
      </c>
      <c r="U11" s="65" t="s">
        <v>172</v>
      </c>
      <c r="V11" s="119">
        <v>44779</v>
      </c>
      <c r="W11" s="65" t="s">
        <v>5365</v>
      </c>
      <c r="X11" s="65" t="s">
        <v>5367</v>
      </c>
      <c r="Y11" s="89">
        <v>42.485388858926299</v>
      </c>
      <c r="Z11" s="89">
        <v>-71.212085987241593</v>
      </c>
      <c r="AA11" s="65" t="s">
        <v>5366</v>
      </c>
      <c r="AB11" s="302" t="s">
        <v>5361</v>
      </c>
      <c r="AC11" s="65">
        <f t="shared" si="0"/>
        <v>10</v>
      </c>
      <c r="AD11" s="65"/>
      <c r="AE11" s="65"/>
      <c r="AF11" s="65"/>
      <c r="AG11" s="65"/>
    </row>
    <row r="12" spans="1:33" ht="122.25" customHeight="1">
      <c r="A12" s="61">
        <v>10011</v>
      </c>
      <c r="B12" s="220" t="s">
        <v>174</v>
      </c>
      <c r="C12" s="799" t="s">
        <v>5309</v>
      </c>
      <c r="D12" t="s">
        <v>7610</v>
      </c>
      <c r="E12" t="s">
        <v>176</v>
      </c>
      <c r="F12" s="799" t="s">
        <v>5301</v>
      </c>
      <c r="G12" t="s">
        <v>7837</v>
      </c>
      <c r="H12" t="s">
        <v>7611</v>
      </c>
      <c r="I12" t="s">
        <v>7838</v>
      </c>
      <c r="J12" s="3" t="s">
        <v>7839</v>
      </c>
      <c r="K12" t="s">
        <v>170</v>
      </c>
      <c r="L12" t="s">
        <v>5</v>
      </c>
      <c r="M12" s="379">
        <v>94133</v>
      </c>
      <c r="N12"/>
      <c r="O12">
        <v>10</v>
      </c>
      <c r="P12" t="s">
        <v>7610</v>
      </c>
      <c r="Q12" t="s">
        <v>7611</v>
      </c>
      <c r="R12" t="s">
        <v>7839</v>
      </c>
      <c r="S12" t="s">
        <v>170</v>
      </c>
      <c r="T12" t="s">
        <v>5</v>
      </c>
      <c r="U12" t="s">
        <v>6334</v>
      </c>
      <c r="V12" s="242" t="s">
        <v>7843</v>
      </c>
      <c r="W12" t="s">
        <v>7611</v>
      </c>
      <c r="X12"/>
      <c r="Y12"/>
      <c r="Z12"/>
      <c r="AA12" s="1" t="s">
        <v>8152</v>
      </c>
      <c r="AB12" t="s">
        <v>7611</v>
      </c>
      <c r="AC12" s="220">
        <f t="shared" si="0"/>
        <v>27</v>
      </c>
      <c r="AD12" t="s">
        <v>7840</v>
      </c>
      <c r="AE12" s="389" t="s">
        <v>7841</v>
      </c>
      <c r="AF12" t="s">
        <v>7842</v>
      </c>
      <c r="AG12"/>
    </row>
    <row r="13" spans="1:33" ht="45" customHeight="1">
      <c r="A13" s="61">
        <v>10012</v>
      </c>
      <c r="B13" s="47" t="s">
        <v>174</v>
      </c>
      <c r="C13" s="47" t="s">
        <v>5309</v>
      </c>
      <c r="D13" s="65" t="s">
        <v>5368</v>
      </c>
      <c r="E13" s="47" t="s">
        <v>164</v>
      </c>
      <c r="F13" s="65" t="s">
        <v>5301</v>
      </c>
      <c r="G13" s="65" t="s">
        <v>5369</v>
      </c>
      <c r="H13" s="65" t="s">
        <v>5370</v>
      </c>
      <c r="I13" s="65" t="s">
        <v>5371</v>
      </c>
      <c r="J13" s="65" t="s">
        <v>4684</v>
      </c>
      <c r="K13" s="47" t="s">
        <v>740</v>
      </c>
      <c r="L13" s="47" t="s">
        <v>5</v>
      </c>
      <c r="M13" s="146" t="s">
        <v>5039</v>
      </c>
      <c r="N13" s="47" t="s">
        <v>5372</v>
      </c>
      <c r="O13" s="181">
        <v>6670</v>
      </c>
      <c r="P13" s="65" t="s">
        <v>5373</v>
      </c>
      <c r="Q13" s="65" t="s">
        <v>5370</v>
      </c>
      <c r="R13" s="65" t="s">
        <v>5374</v>
      </c>
      <c r="S13" s="47" t="s">
        <v>2056</v>
      </c>
      <c r="T13" s="47" t="s">
        <v>2057</v>
      </c>
      <c r="U13" s="65" t="s">
        <v>172</v>
      </c>
      <c r="V13" s="119">
        <v>44376</v>
      </c>
      <c r="W13" s="65" t="s">
        <v>5375</v>
      </c>
      <c r="X13" s="117" t="s">
        <v>5377</v>
      </c>
      <c r="Y13" s="89">
        <v>42.402192894131403</v>
      </c>
      <c r="Z13" s="89">
        <v>-71.258857002588201</v>
      </c>
      <c r="AA13" s="65" t="s">
        <v>5376</v>
      </c>
      <c r="AB13" s="302" t="s">
        <v>5378</v>
      </c>
      <c r="AC13" s="65">
        <f t="shared" si="0"/>
        <v>29</v>
      </c>
      <c r="AD13" s="65"/>
      <c r="AE13" s="65"/>
      <c r="AF13" s="65"/>
      <c r="AG13" s="65"/>
    </row>
    <row r="14" spans="1:33" ht="141.75" customHeight="1">
      <c r="A14" s="61">
        <v>10013</v>
      </c>
      <c r="B14" s="47" t="s">
        <v>174</v>
      </c>
      <c r="C14" s="47" t="s">
        <v>5309</v>
      </c>
      <c r="D14" s="65" t="s">
        <v>5379</v>
      </c>
      <c r="E14" s="47" t="s">
        <v>176</v>
      </c>
      <c r="F14" s="65" t="s">
        <v>5301</v>
      </c>
      <c r="G14" s="65" t="s">
        <v>5380</v>
      </c>
      <c r="H14" s="65" t="s">
        <v>5381</v>
      </c>
      <c r="I14" s="65" t="s">
        <v>5382</v>
      </c>
      <c r="J14" s="65" t="s">
        <v>1712</v>
      </c>
      <c r="K14" s="47" t="s">
        <v>214</v>
      </c>
      <c r="L14" s="47" t="s">
        <v>6</v>
      </c>
      <c r="M14" s="146" t="s">
        <v>5383</v>
      </c>
      <c r="N14" s="47" t="s">
        <v>5384</v>
      </c>
      <c r="O14" s="181">
        <v>63</v>
      </c>
      <c r="P14" s="65" t="s">
        <v>5379</v>
      </c>
      <c r="Q14" s="65" t="s">
        <v>5381</v>
      </c>
      <c r="R14" s="65" t="s">
        <v>1712</v>
      </c>
      <c r="S14" s="47" t="s">
        <v>214</v>
      </c>
      <c r="T14" s="47" t="s">
        <v>6</v>
      </c>
      <c r="U14" s="65" t="s">
        <v>172</v>
      </c>
      <c r="V14" s="119">
        <v>44801</v>
      </c>
      <c r="W14" s="65" t="s">
        <v>5385</v>
      </c>
      <c r="X14" s="65"/>
      <c r="Y14" s="89">
        <v>43.622348545328201</v>
      </c>
      <c r="Z14" s="89">
        <v>-79.667930356413905</v>
      </c>
      <c r="AA14" s="65" t="s">
        <v>5386</v>
      </c>
      <c r="AB14" s="302" t="s">
        <v>5387</v>
      </c>
      <c r="AC14" s="65">
        <f t="shared" si="0"/>
        <v>30</v>
      </c>
      <c r="AD14" s="65"/>
      <c r="AE14" s="65"/>
      <c r="AF14" s="65"/>
      <c r="AG14" s="65"/>
    </row>
    <row r="15" spans="1:33" ht="141.75" customHeight="1">
      <c r="A15" s="61">
        <v>10014</v>
      </c>
      <c r="B15" s="47" t="s">
        <v>174</v>
      </c>
      <c r="C15" s="47" t="s">
        <v>5309</v>
      </c>
      <c r="D15" s="65" t="s">
        <v>5379</v>
      </c>
      <c r="E15" s="47" t="s">
        <v>176</v>
      </c>
      <c r="F15" s="65" t="s">
        <v>5301</v>
      </c>
      <c r="G15" s="65" t="s">
        <v>5380</v>
      </c>
      <c r="H15" s="65" t="s">
        <v>5381</v>
      </c>
      <c r="I15" s="65" t="s">
        <v>5388</v>
      </c>
      <c r="J15" s="65" t="s">
        <v>5389</v>
      </c>
      <c r="K15" s="47" t="s">
        <v>755</v>
      </c>
      <c r="L15" s="47" t="s">
        <v>5</v>
      </c>
      <c r="M15" s="146" t="s">
        <v>5390</v>
      </c>
      <c r="N15" s="47" t="s">
        <v>5384</v>
      </c>
      <c r="O15" s="181">
        <v>97</v>
      </c>
      <c r="P15" s="65" t="s">
        <v>5379</v>
      </c>
      <c r="Q15" s="65" t="s">
        <v>5381</v>
      </c>
      <c r="R15" s="65" t="s">
        <v>1712</v>
      </c>
      <c r="S15" s="47" t="s">
        <v>214</v>
      </c>
      <c r="T15" s="47" t="s">
        <v>6</v>
      </c>
      <c r="U15" s="65" t="s">
        <v>172</v>
      </c>
      <c r="V15" s="119">
        <v>44801</v>
      </c>
      <c r="W15" s="65" t="s">
        <v>5391</v>
      </c>
      <c r="X15" s="65"/>
      <c r="Y15" s="89">
        <v>33.110091921518297</v>
      </c>
      <c r="Z15" s="89">
        <v>-96.817264202795997</v>
      </c>
      <c r="AA15" s="65" t="s">
        <v>5386</v>
      </c>
      <c r="AB15" s="302" t="s">
        <v>5387</v>
      </c>
      <c r="AC15" s="65">
        <f t="shared" si="0"/>
        <v>30</v>
      </c>
      <c r="AD15" s="65"/>
      <c r="AE15" s="65"/>
      <c r="AF15" s="65"/>
      <c r="AG15" s="65"/>
    </row>
    <row r="16" spans="1:33" ht="153" customHeight="1">
      <c r="A16" s="61">
        <v>10015</v>
      </c>
      <c r="B16" s="47" t="s">
        <v>174</v>
      </c>
      <c r="C16" s="47" t="s">
        <v>5309</v>
      </c>
      <c r="D16" s="65" t="s">
        <v>5392</v>
      </c>
      <c r="E16" s="47" t="s">
        <v>164</v>
      </c>
      <c r="F16" s="65" t="s">
        <v>5301</v>
      </c>
      <c r="G16" s="65" t="s">
        <v>5393</v>
      </c>
      <c r="H16" s="65" t="s">
        <v>5394</v>
      </c>
      <c r="I16" s="65" t="s">
        <v>5395</v>
      </c>
      <c r="J16" s="65" t="s">
        <v>3387</v>
      </c>
      <c r="K16" s="47" t="s">
        <v>436</v>
      </c>
      <c r="L16" s="47" t="s">
        <v>5</v>
      </c>
      <c r="M16" s="47">
        <v>48170</v>
      </c>
      <c r="N16" s="47" t="s">
        <v>5396</v>
      </c>
      <c r="O16" s="181">
        <v>124</v>
      </c>
      <c r="P16" s="65" t="s">
        <v>5397</v>
      </c>
      <c r="Q16" s="65" t="s">
        <v>5398</v>
      </c>
      <c r="R16" s="65" t="s">
        <v>1605</v>
      </c>
      <c r="S16" s="47" t="s">
        <v>1606</v>
      </c>
      <c r="T16" s="47" t="s">
        <v>907</v>
      </c>
      <c r="U16" s="65" t="s">
        <v>172</v>
      </c>
      <c r="V16" s="119">
        <v>44376</v>
      </c>
      <c r="W16" s="65" t="s">
        <v>5399</v>
      </c>
      <c r="X16" s="65" t="s">
        <v>5401</v>
      </c>
      <c r="Y16" s="89">
        <v>42.3914713653717</v>
      </c>
      <c r="Z16" s="89">
        <v>-83.484952400737996</v>
      </c>
      <c r="AA16" s="65" t="s">
        <v>5400</v>
      </c>
      <c r="AB16" s="302" t="s">
        <v>5394</v>
      </c>
      <c r="AC16" s="65">
        <f t="shared" si="0"/>
        <v>29</v>
      </c>
      <c r="AD16" s="65"/>
      <c r="AE16" s="65"/>
      <c r="AF16" s="65"/>
      <c r="AG16" s="65"/>
    </row>
    <row r="17" spans="1:42" ht="72.5">
      <c r="A17" s="61">
        <v>10016</v>
      </c>
      <c r="B17" s="47" t="s">
        <v>174</v>
      </c>
      <c r="C17" s="47" t="s">
        <v>5309</v>
      </c>
      <c r="D17" s="65" t="s">
        <v>5402</v>
      </c>
      <c r="E17" s="47" t="s">
        <v>164</v>
      </c>
      <c r="F17" s="65" t="s">
        <v>5301</v>
      </c>
      <c r="G17" s="65" t="s">
        <v>5403</v>
      </c>
      <c r="H17" s="65" t="s">
        <v>5404</v>
      </c>
      <c r="I17" s="65" t="s">
        <v>5405</v>
      </c>
      <c r="J17" s="65" t="s">
        <v>5406</v>
      </c>
      <c r="K17" s="47" t="s">
        <v>836</v>
      </c>
      <c r="L17" s="47" t="s">
        <v>5</v>
      </c>
      <c r="M17" s="47">
        <v>60559</v>
      </c>
      <c r="N17" s="47" t="s">
        <v>5407</v>
      </c>
      <c r="O17" s="181">
        <v>114</v>
      </c>
      <c r="P17" s="65" t="s">
        <v>5408</v>
      </c>
      <c r="Q17" s="65" t="s">
        <v>5409</v>
      </c>
      <c r="R17" s="65" t="s">
        <v>5406</v>
      </c>
      <c r="S17" s="47" t="s">
        <v>836</v>
      </c>
      <c r="T17" s="47" t="s">
        <v>5</v>
      </c>
      <c r="U17" s="65" t="s">
        <v>172</v>
      </c>
      <c r="V17" s="119">
        <v>44376</v>
      </c>
      <c r="W17" s="65" t="s">
        <v>5410</v>
      </c>
      <c r="X17" s="65" t="s">
        <v>5412</v>
      </c>
      <c r="Y17" s="89">
        <v>41.820511112275902</v>
      </c>
      <c r="Z17" s="89">
        <v>-87.961340875626504</v>
      </c>
      <c r="AA17" s="65" t="s">
        <v>5411</v>
      </c>
      <c r="AB17" s="302" t="s">
        <v>5404</v>
      </c>
      <c r="AC17" s="65">
        <f t="shared" si="0"/>
        <v>23</v>
      </c>
      <c r="AD17" s="65"/>
      <c r="AE17" s="65"/>
      <c r="AF17" s="65"/>
      <c r="AG17" s="65"/>
    </row>
    <row r="18" spans="1:42" ht="116">
      <c r="A18" s="61">
        <v>10017</v>
      </c>
      <c r="B18" s="47" t="s">
        <v>174</v>
      </c>
      <c r="C18" s="47" t="s">
        <v>5309</v>
      </c>
      <c r="D18" s="65" t="s">
        <v>5413</v>
      </c>
      <c r="E18" s="47" t="s">
        <v>164</v>
      </c>
      <c r="F18" s="65" t="s">
        <v>5348</v>
      </c>
      <c r="G18" s="65" t="s">
        <v>8155</v>
      </c>
      <c r="H18" s="65" t="s">
        <v>5414</v>
      </c>
      <c r="I18" s="65" t="s">
        <v>5415</v>
      </c>
      <c r="J18" s="65" t="s">
        <v>4388</v>
      </c>
      <c r="K18" s="47" t="s">
        <v>4389</v>
      </c>
      <c r="L18" s="47" t="s">
        <v>5</v>
      </c>
      <c r="M18" s="139" t="s">
        <v>4390</v>
      </c>
      <c r="N18" s="47"/>
      <c r="O18" s="181">
        <v>150</v>
      </c>
      <c r="P18" s="65" t="s">
        <v>5416</v>
      </c>
      <c r="Q18" s="65" t="s">
        <v>5417</v>
      </c>
      <c r="R18" s="65" t="s">
        <v>2512</v>
      </c>
      <c r="S18" s="47"/>
      <c r="T18" s="47" t="s">
        <v>2514</v>
      </c>
      <c r="U18" s="65" t="s">
        <v>172</v>
      </c>
      <c r="V18" s="119">
        <v>45339</v>
      </c>
      <c r="W18" s="65" t="s">
        <v>5418</v>
      </c>
      <c r="X18" s="65"/>
      <c r="Y18" s="89">
        <v>41.588470491246802</v>
      </c>
      <c r="Z18" s="89">
        <v>-71.430165261429195</v>
      </c>
      <c r="AA18" s="186" t="s">
        <v>8156</v>
      </c>
      <c r="AB18" s="342"/>
      <c r="AC18" s="65">
        <f t="shared" si="0"/>
        <v>30</v>
      </c>
      <c r="AD18" t="s">
        <v>5419</v>
      </c>
      <c r="AE18" t="s">
        <v>5420</v>
      </c>
      <c r="AF18" s="65"/>
      <c r="AG18" s="65"/>
    </row>
    <row r="19" spans="1:42" ht="100" customHeight="1">
      <c r="A19" s="61">
        <v>10018</v>
      </c>
      <c r="B19" s="47" t="s">
        <v>174</v>
      </c>
      <c r="C19" s="47" t="s">
        <v>5309</v>
      </c>
      <c r="D19" s="65" t="s">
        <v>2731</v>
      </c>
      <c r="E19" s="47" t="s">
        <v>164</v>
      </c>
      <c r="F19" s="65" t="s">
        <v>5348</v>
      </c>
      <c r="G19" s="65" t="s">
        <v>5421</v>
      </c>
      <c r="H19" s="65" t="s">
        <v>2733</v>
      </c>
      <c r="I19" s="65" t="s">
        <v>2734</v>
      </c>
      <c r="J19" s="65" t="s">
        <v>1483</v>
      </c>
      <c r="K19" s="65" t="s">
        <v>755</v>
      </c>
      <c r="L19" s="47" t="s">
        <v>5</v>
      </c>
      <c r="M19" s="58">
        <v>28202</v>
      </c>
      <c r="N19" s="47" t="s">
        <v>2735</v>
      </c>
      <c r="O19" s="47">
        <v>850</v>
      </c>
      <c r="P19" s="65" t="s">
        <v>2731</v>
      </c>
      <c r="Q19" s="65" t="s">
        <v>2733</v>
      </c>
      <c r="R19" s="68" t="s">
        <v>187</v>
      </c>
      <c r="S19" s="58" t="s">
        <v>188</v>
      </c>
      <c r="T19" s="58" t="s">
        <v>5</v>
      </c>
      <c r="U19" s="65" t="s">
        <v>172</v>
      </c>
      <c r="V19" s="119">
        <v>45295</v>
      </c>
      <c r="W19" s="65" t="s">
        <v>2736</v>
      </c>
      <c r="X19" s="65"/>
      <c r="Y19" s="89">
        <v>29.7424134917134</v>
      </c>
      <c r="Z19" s="89">
        <v>-95.560475946623797</v>
      </c>
      <c r="AA19" s="89" t="s">
        <v>2737</v>
      </c>
      <c r="AB19" s="342" t="s">
        <v>2738</v>
      </c>
      <c r="AC19" s="65">
        <f t="shared" si="0"/>
        <v>27</v>
      </c>
      <c r="AD19" s="65" t="s">
        <v>2748</v>
      </c>
      <c r="AE19" s="65" t="s">
        <v>2749</v>
      </c>
      <c r="AF19" s="143" t="s">
        <v>2750</v>
      </c>
      <c r="AG19" s="65"/>
    </row>
    <row r="20" spans="1:42" ht="147" customHeight="1">
      <c r="A20" s="61">
        <v>10019</v>
      </c>
      <c r="B20" s="47" t="s">
        <v>174</v>
      </c>
      <c r="C20" s="47" t="s">
        <v>5309</v>
      </c>
      <c r="D20" s="65" t="s">
        <v>5422</v>
      </c>
      <c r="E20" s="47" t="s">
        <v>164</v>
      </c>
      <c r="F20" s="65" t="s">
        <v>5423</v>
      </c>
      <c r="G20" s="65" t="s">
        <v>5424</v>
      </c>
      <c r="H20" s="65" t="s">
        <v>5425</v>
      </c>
      <c r="I20" s="65" t="s">
        <v>5426</v>
      </c>
      <c r="J20" s="65" t="s">
        <v>1483</v>
      </c>
      <c r="K20" s="47" t="s">
        <v>755</v>
      </c>
      <c r="L20" s="47" t="s">
        <v>5</v>
      </c>
      <c r="M20" s="47">
        <v>77079</v>
      </c>
      <c r="N20" s="47" t="s">
        <v>5427</v>
      </c>
      <c r="O20" s="181">
        <v>2400</v>
      </c>
      <c r="P20" s="65" t="s">
        <v>5428</v>
      </c>
      <c r="Q20" s="65" t="s">
        <v>5425</v>
      </c>
      <c r="R20" s="65" t="s">
        <v>279</v>
      </c>
      <c r="S20" s="47" t="s">
        <v>279</v>
      </c>
      <c r="T20" s="47" t="s">
        <v>311</v>
      </c>
      <c r="U20" s="65" t="s">
        <v>172</v>
      </c>
      <c r="V20" s="119">
        <v>44376</v>
      </c>
      <c r="W20" s="65" t="s">
        <v>5429</v>
      </c>
      <c r="X20" s="65" t="s">
        <v>5431</v>
      </c>
      <c r="Y20" s="89">
        <v>29.783085845677299</v>
      </c>
      <c r="Z20" s="89">
        <v>-95.630669310974</v>
      </c>
      <c r="AA20" s="65" t="s">
        <v>5430</v>
      </c>
      <c r="AB20" s="302" t="s">
        <v>5432</v>
      </c>
      <c r="AC20" s="65">
        <f t="shared" si="0"/>
        <v>22</v>
      </c>
      <c r="AD20" s="65"/>
      <c r="AE20" s="65"/>
      <c r="AF20" s="65"/>
      <c r="AG20" s="65"/>
    </row>
    <row r="21" spans="1:42" ht="105" customHeight="1">
      <c r="A21" s="61">
        <v>10020</v>
      </c>
      <c r="B21" s="47" t="s">
        <v>174</v>
      </c>
      <c r="C21" s="47" t="s">
        <v>5309</v>
      </c>
      <c r="D21" s="65" t="s">
        <v>5433</v>
      </c>
      <c r="E21" s="47" t="s">
        <v>164</v>
      </c>
      <c r="F21" s="65" t="s">
        <v>5301</v>
      </c>
      <c r="G21" s="65" t="s">
        <v>5434</v>
      </c>
      <c r="H21" s="65" t="s">
        <v>5435</v>
      </c>
      <c r="I21" s="65" t="s">
        <v>5436</v>
      </c>
      <c r="J21" s="65" t="s">
        <v>4583</v>
      </c>
      <c r="K21" s="47" t="s">
        <v>755</v>
      </c>
      <c r="L21" s="47" t="s">
        <v>5</v>
      </c>
      <c r="M21" s="47">
        <v>78229</v>
      </c>
      <c r="N21" s="47" t="s">
        <v>5437</v>
      </c>
      <c r="O21" s="181">
        <v>8</v>
      </c>
      <c r="P21" s="65" t="s">
        <v>5438</v>
      </c>
      <c r="Q21" s="65" t="s">
        <v>5435</v>
      </c>
      <c r="R21" s="65" t="s">
        <v>4583</v>
      </c>
      <c r="S21" s="47" t="s">
        <v>755</v>
      </c>
      <c r="T21" s="47" t="s">
        <v>5</v>
      </c>
      <c r="U21" s="65" t="s">
        <v>172</v>
      </c>
      <c r="V21" s="119">
        <v>44779</v>
      </c>
      <c r="W21" s="65" t="s">
        <v>5439</v>
      </c>
      <c r="X21" s="65" t="s">
        <v>5441</v>
      </c>
      <c r="Y21" s="89">
        <v>29.503042097078598</v>
      </c>
      <c r="Z21" s="89">
        <v>-98.556970975873398</v>
      </c>
      <c r="AA21" s="441" t="s">
        <v>5440</v>
      </c>
      <c r="AB21" s="302" t="s">
        <v>5435</v>
      </c>
      <c r="AC21" s="65">
        <f t="shared" si="0"/>
        <v>18</v>
      </c>
      <c r="AD21" s="65"/>
      <c r="AE21" s="65"/>
      <c r="AF21" s="65"/>
      <c r="AG21" s="65"/>
    </row>
    <row r="22" spans="1:42" ht="109" customHeight="1">
      <c r="A22" s="61">
        <v>10021</v>
      </c>
      <c r="B22" s="47" t="s">
        <v>174</v>
      </c>
      <c r="C22" s="47" t="s">
        <v>5309</v>
      </c>
      <c r="D22" s="65" t="s">
        <v>5442</v>
      </c>
      <c r="E22" s="47" t="s">
        <v>164</v>
      </c>
      <c r="F22" s="65" t="s">
        <v>5301</v>
      </c>
      <c r="G22" s="65" t="s">
        <v>5443</v>
      </c>
      <c r="H22" s="65" t="s">
        <v>5444</v>
      </c>
      <c r="I22" s="65" t="s">
        <v>5445</v>
      </c>
      <c r="J22" s="65" t="s">
        <v>2938</v>
      </c>
      <c r="K22" s="47" t="s">
        <v>214</v>
      </c>
      <c r="L22" s="47" t="s">
        <v>6</v>
      </c>
      <c r="M22" s="47" t="s">
        <v>5446</v>
      </c>
      <c r="N22" s="47" t="s">
        <v>5447</v>
      </c>
      <c r="O22" s="181">
        <v>142</v>
      </c>
      <c r="P22" s="65" t="s">
        <v>5442</v>
      </c>
      <c r="Q22" s="65" t="s">
        <v>5448</v>
      </c>
      <c r="R22" s="65" t="s">
        <v>2938</v>
      </c>
      <c r="S22" s="47" t="s">
        <v>214</v>
      </c>
      <c r="T22" s="47" t="s">
        <v>6</v>
      </c>
      <c r="U22" s="65" t="s">
        <v>172</v>
      </c>
      <c r="V22" s="119">
        <v>44376</v>
      </c>
      <c r="W22" s="65" t="s">
        <v>5449</v>
      </c>
      <c r="X22" s="65" t="s">
        <v>5451</v>
      </c>
      <c r="Y22" s="89">
        <v>43.506106840471098</v>
      </c>
      <c r="Z22" s="89">
        <v>-80.547734002542995</v>
      </c>
      <c r="AA22" s="65" t="s">
        <v>5450</v>
      </c>
      <c r="AB22" s="302" t="s">
        <v>5452</v>
      </c>
      <c r="AC22" s="65">
        <f t="shared" si="0"/>
        <v>21</v>
      </c>
      <c r="AD22" s="65"/>
      <c r="AE22" s="65"/>
      <c r="AF22" s="65"/>
      <c r="AG22" s="65"/>
    </row>
    <row r="23" spans="1:42" ht="157.75" customHeight="1">
      <c r="A23" s="61">
        <v>10022</v>
      </c>
      <c r="B23" s="47" t="s">
        <v>174</v>
      </c>
      <c r="C23" s="47" t="s">
        <v>5309</v>
      </c>
      <c r="D23" s="65" t="s">
        <v>5453</v>
      </c>
      <c r="E23" s="47" t="s">
        <v>164</v>
      </c>
      <c r="F23" s="65" t="s">
        <v>5301</v>
      </c>
      <c r="G23" s="65" t="s">
        <v>5454</v>
      </c>
      <c r="H23" s="65" t="s">
        <v>5455</v>
      </c>
      <c r="I23" s="65" t="s">
        <v>5456</v>
      </c>
      <c r="J23" s="65" t="s">
        <v>5457</v>
      </c>
      <c r="K23" s="47" t="s">
        <v>740</v>
      </c>
      <c r="L23" s="47" t="s">
        <v>5</v>
      </c>
      <c r="M23" s="146" t="s">
        <v>5458</v>
      </c>
      <c r="N23" s="47" t="s">
        <v>5459</v>
      </c>
      <c r="O23" s="181">
        <v>4200</v>
      </c>
      <c r="P23" s="65" t="s">
        <v>5453</v>
      </c>
      <c r="Q23" s="65" t="s">
        <v>5460</v>
      </c>
      <c r="R23" s="65" t="s">
        <v>5457</v>
      </c>
      <c r="S23" s="47" t="s">
        <v>740</v>
      </c>
      <c r="T23" s="47" t="s">
        <v>5</v>
      </c>
      <c r="U23" s="65" t="s">
        <v>172</v>
      </c>
      <c r="V23" s="119">
        <v>44376</v>
      </c>
      <c r="W23" s="65" t="s">
        <v>5461</v>
      </c>
      <c r="X23" s="65"/>
      <c r="Y23" s="89">
        <v>42.299484733696303</v>
      </c>
      <c r="Z23" s="89">
        <v>-71.350841817935603</v>
      </c>
      <c r="AA23" s="65" t="s">
        <v>5462</v>
      </c>
      <c r="AB23" s="302" t="s">
        <v>5455</v>
      </c>
      <c r="AC23" s="65">
        <f t="shared" si="0"/>
        <v>30</v>
      </c>
      <c r="AD23" s="65"/>
      <c r="AE23" s="65"/>
      <c r="AF23" s="65"/>
      <c r="AG23" s="65"/>
    </row>
    <row r="24" spans="1:42" ht="58">
      <c r="A24" s="61">
        <v>10023</v>
      </c>
      <c r="B24" s="220" t="s">
        <v>174</v>
      </c>
      <c r="C24" s="799" t="s">
        <v>5309</v>
      </c>
      <c r="D24" t="s">
        <v>7967</v>
      </c>
      <c r="E24" t="s">
        <v>164</v>
      </c>
      <c r="F24" s="799" t="s">
        <v>5301</v>
      </c>
      <c r="G24" t="s">
        <v>7968</v>
      </c>
      <c r="H24" t="s">
        <v>7969</v>
      </c>
      <c r="I24" t="s">
        <v>7970</v>
      </c>
      <c r="J24" s="3" t="s">
        <v>4320</v>
      </c>
      <c r="K24" t="s">
        <v>723</v>
      </c>
      <c r="L24" t="s">
        <v>5</v>
      </c>
      <c r="M24" s="379">
        <v>80302</v>
      </c>
      <c r="N24"/>
      <c r="O24">
        <v>25</v>
      </c>
      <c r="P24" t="s">
        <v>7967</v>
      </c>
      <c r="Q24" t="s">
        <v>7969</v>
      </c>
      <c r="R24" t="s">
        <v>4320</v>
      </c>
      <c r="S24" t="s">
        <v>723</v>
      </c>
      <c r="T24" t="s">
        <v>5</v>
      </c>
      <c r="U24" t="s">
        <v>7984</v>
      </c>
      <c r="V24" s="242" t="s">
        <v>7985</v>
      </c>
      <c r="W24" t="s">
        <v>7972</v>
      </c>
      <c r="X24"/>
      <c r="Y24">
        <v>40.014328880033801</v>
      </c>
      <c r="Z24">
        <v>-105.294417239727</v>
      </c>
      <c r="AA24" s="1" t="s">
        <v>8157</v>
      </c>
      <c r="AB24" t="s">
        <v>8686</v>
      </c>
      <c r="AC24" s="220">
        <f t="shared" si="0"/>
        <v>11</v>
      </c>
      <c r="AD24" t="s">
        <v>7973</v>
      </c>
      <c r="AE24" s="389" t="s">
        <v>7974</v>
      </c>
      <c r="AF24" t="s">
        <v>7971</v>
      </c>
      <c r="AG24"/>
    </row>
    <row r="25" spans="1:42" ht="116">
      <c r="A25" s="61">
        <v>10024</v>
      </c>
      <c r="B25" s="47" t="s">
        <v>174</v>
      </c>
      <c r="C25" s="47" t="s">
        <v>5309</v>
      </c>
      <c r="D25" s="65" t="s">
        <v>5463</v>
      </c>
      <c r="E25" s="47" t="s">
        <v>164</v>
      </c>
      <c r="F25" s="65" t="s">
        <v>5301</v>
      </c>
      <c r="G25" s="65" t="s">
        <v>5464</v>
      </c>
      <c r="H25" s="65" t="s">
        <v>5465</v>
      </c>
      <c r="I25" s="65" t="s">
        <v>5466</v>
      </c>
      <c r="J25" s="65" t="s">
        <v>1403</v>
      </c>
      <c r="K25" s="47" t="s">
        <v>436</v>
      </c>
      <c r="L25" s="47" t="s">
        <v>5</v>
      </c>
      <c r="M25" s="47">
        <v>48104</v>
      </c>
      <c r="N25" s="47" t="s">
        <v>5467</v>
      </c>
      <c r="O25" s="181">
        <v>100</v>
      </c>
      <c r="P25" s="65" t="s">
        <v>5463</v>
      </c>
      <c r="Q25" s="65" t="s">
        <v>5465</v>
      </c>
      <c r="R25" s="65" t="s">
        <v>5468</v>
      </c>
      <c r="S25" s="47" t="s">
        <v>5469</v>
      </c>
      <c r="T25" s="47" t="s">
        <v>2514</v>
      </c>
      <c r="U25" s="65" t="s">
        <v>172</v>
      </c>
      <c r="V25" s="119">
        <v>44435</v>
      </c>
      <c r="W25" s="65" t="s">
        <v>5470</v>
      </c>
      <c r="X25" s="117" t="s">
        <v>5472</v>
      </c>
      <c r="Y25" s="89">
        <v>42.284007315064301</v>
      </c>
      <c r="Z25" s="89">
        <v>-83.747902629578206</v>
      </c>
      <c r="AA25" s="65" t="s">
        <v>5471</v>
      </c>
      <c r="AB25" s="302" t="s">
        <v>5473</v>
      </c>
      <c r="AC25" s="65">
        <f t="shared" si="0"/>
        <v>21</v>
      </c>
      <c r="AD25" s="65"/>
      <c r="AE25" s="65"/>
      <c r="AF25" s="65"/>
      <c r="AG25" s="65"/>
    </row>
    <row r="26" spans="1:42" ht="203">
      <c r="A26" s="61">
        <v>10025</v>
      </c>
      <c r="B26" s="47" t="s">
        <v>174</v>
      </c>
      <c r="C26" s="47" t="s">
        <v>5309</v>
      </c>
      <c r="D26" s="65" t="s">
        <v>7579</v>
      </c>
      <c r="E26" s="47" t="s">
        <v>176</v>
      </c>
      <c r="F26" s="47" t="s">
        <v>7519</v>
      </c>
      <c r="G26" s="65" t="s">
        <v>5301</v>
      </c>
      <c r="H26" s="390" t="s">
        <v>7580</v>
      </c>
      <c r="I26" s="65" t="s">
        <v>7581</v>
      </c>
      <c r="J26" s="65" t="s">
        <v>855</v>
      </c>
      <c r="K26" s="47" t="s">
        <v>170</v>
      </c>
      <c r="L26" s="47" t="s">
        <v>5</v>
      </c>
      <c r="M26" s="61">
        <v>95050</v>
      </c>
      <c r="N26" s="47" t="s">
        <v>7582</v>
      </c>
      <c r="O26" s="173">
        <v>365</v>
      </c>
      <c r="P26" s="65" t="s">
        <v>7583</v>
      </c>
      <c r="Q26" s="395" t="s">
        <v>7580</v>
      </c>
      <c r="R26" s="175" t="s">
        <v>855</v>
      </c>
      <c r="S26" s="47" t="s">
        <v>170</v>
      </c>
      <c r="T26" s="65" t="s">
        <v>5</v>
      </c>
      <c r="U26" s="47" t="s">
        <v>7853</v>
      </c>
      <c r="V26" s="59" t="s">
        <v>7857</v>
      </c>
      <c r="W26" s="395" t="s">
        <v>7580</v>
      </c>
      <c r="X26" s="59" t="s">
        <v>7858</v>
      </c>
      <c r="Y26" s="505">
        <v>37.37086</v>
      </c>
      <c r="Z26" s="505">
        <v>-121.94488</v>
      </c>
      <c r="AA26" s="65" t="s">
        <v>7856</v>
      </c>
      <c r="AB26" s="395" t="s">
        <v>7580</v>
      </c>
      <c r="AC26" s="65">
        <f t="shared" si="0"/>
        <v>29</v>
      </c>
      <c r="AD26" s="65"/>
      <c r="AE26" s="65"/>
      <c r="AF26" s="65">
        <f>IF(LEN(TRIM(AD26))=0,0,LEN(TRIM(AD26))-LEN(SUBSTITUTE(AD26," ",""))+1)</f>
        <v>0</v>
      </c>
      <c r="AG26" s="65" t="s">
        <v>7584</v>
      </c>
    </row>
    <row r="27" spans="1:42" s="594" customFormat="1" ht="87">
      <c r="A27" s="61">
        <v>10026</v>
      </c>
      <c r="B27" s="427" t="s">
        <v>174</v>
      </c>
      <c r="C27" s="427" t="s">
        <v>5309</v>
      </c>
      <c r="D27" s="410" t="s">
        <v>5474</v>
      </c>
      <c r="E27" s="427" t="s">
        <v>164</v>
      </c>
      <c r="F27" s="410" t="s">
        <v>5301</v>
      </c>
      <c r="G27" s="410" t="s">
        <v>5475</v>
      </c>
      <c r="H27" s="410" t="s">
        <v>5476</v>
      </c>
      <c r="I27" s="410" t="s">
        <v>5477</v>
      </c>
      <c r="J27" s="410" t="s">
        <v>2034</v>
      </c>
      <c r="K27" s="427" t="s">
        <v>170</v>
      </c>
      <c r="L27" s="427" t="s">
        <v>5</v>
      </c>
      <c r="M27" s="427">
        <v>95131</v>
      </c>
      <c r="N27" s="427" t="s">
        <v>5478</v>
      </c>
      <c r="O27" s="460">
        <v>41</v>
      </c>
      <c r="P27" s="410" t="s">
        <v>5474</v>
      </c>
      <c r="Q27" s="410" t="s">
        <v>5476</v>
      </c>
      <c r="R27" s="410" t="s">
        <v>2034</v>
      </c>
      <c r="S27" s="427" t="s">
        <v>170</v>
      </c>
      <c r="T27" s="427" t="s">
        <v>5</v>
      </c>
      <c r="U27" s="410" t="s">
        <v>172</v>
      </c>
      <c r="V27" s="467">
        <v>44801</v>
      </c>
      <c r="W27" s="410" t="s">
        <v>5479</v>
      </c>
      <c r="X27" s="410" t="s">
        <v>5481</v>
      </c>
      <c r="Y27" s="582">
        <v>37.382518307821996</v>
      </c>
      <c r="Z27" s="582">
        <v>-121.918740518012</v>
      </c>
      <c r="AA27" s="410" t="s">
        <v>5480</v>
      </c>
      <c r="AB27" s="463" t="s">
        <v>5482</v>
      </c>
      <c r="AC27" s="410">
        <f t="shared" si="0"/>
        <v>26</v>
      </c>
      <c r="AD27" s="410"/>
      <c r="AE27" s="410"/>
      <c r="AF27" s="410"/>
      <c r="AG27" s="410"/>
    </row>
    <row r="28" spans="1:42" s="427" customFormat="1" ht="58">
      <c r="A28" s="61">
        <v>10027</v>
      </c>
      <c r="B28" s="427" t="s">
        <v>174</v>
      </c>
      <c r="C28" s="427" t="s">
        <v>5309</v>
      </c>
      <c r="D28" s="410" t="s">
        <v>5483</v>
      </c>
      <c r="E28" s="427" t="s">
        <v>176</v>
      </c>
      <c r="F28" s="410" t="s">
        <v>5301</v>
      </c>
      <c r="G28" s="410" t="s">
        <v>5484</v>
      </c>
      <c r="H28" s="410" t="s">
        <v>5485</v>
      </c>
      <c r="I28" s="410" t="s">
        <v>5486</v>
      </c>
      <c r="J28" s="410" t="s">
        <v>5487</v>
      </c>
      <c r="K28" s="427" t="s">
        <v>842</v>
      </c>
      <c r="L28" s="427" t="s">
        <v>5</v>
      </c>
      <c r="M28" s="427">
        <v>30097</v>
      </c>
      <c r="N28" s="427" t="s">
        <v>5488</v>
      </c>
      <c r="O28" s="460">
        <v>1000</v>
      </c>
      <c r="P28" s="410" t="s">
        <v>5489</v>
      </c>
      <c r="Q28" s="410" t="s">
        <v>5485</v>
      </c>
      <c r="R28" s="410" t="s">
        <v>5490</v>
      </c>
      <c r="S28" s="427" t="s">
        <v>170</v>
      </c>
      <c r="T28" s="427" t="s">
        <v>5</v>
      </c>
      <c r="U28" s="410" t="s">
        <v>172</v>
      </c>
      <c r="V28" s="467">
        <v>44801</v>
      </c>
      <c r="W28" s="410" t="s">
        <v>5491</v>
      </c>
      <c r="X28" s="410" t="s">
        <v>5493</v>
      </c>
      <c r="Y28" s="582">
        <v>34.062648013299203</v>
      </c>
      <c r="Z28" s="582">
        <v>-84.172982818114207</v>
      </c>
      <c r="AA28" s="410" t="s">
        <v>5492</v>
      </c>
      <c r="AB28" s="463" t="s">
        <v>5494</v>
      </c>
      <c r="AC28" s="410">
        <f t="shared" si="0"/>
        <v>12</v>
      </c>
      <c r="AD28" s="410"/>
      <c r="AE28" s="410"/>
      <c r="AF28" s="410"/>
      <c r="AG28" s="410"/>
    </row>
    <row r="29" spans="1:42" s="594" customFormat="1" ht="87">
      <c r="A29" s="61">
        <v>10028</v>
      </c>
      <c r="B29" s="427" t="s">
        <v>174</v>
      </c>
      <c r="C29" s="427" t="s">
        <v>5309</v>
      </c>
      <c r="D29" s="410" t="s">
        <v>8681</v>
      </c>
      <c r="E29" s="427" t="s">
        <v>164</v>
      </c>
      <c r="F29" s="410" t="s">
        <v>5301</v>
      </c>
      <c r="G29" s="410" t="s">
        <v>8682</v>
      </c>
      <c r="H29" s="410" t="s">
        <v>8683</v>
      </c>
      <c r="I29" s="410" t="s">
        <v>8684</v>
      </c>
      <c r="J29" s="410" t="s">
        <v>4891</v>
      </c>
      <c r="K29" s="427" t="s">
        <v>170</v>
      </c>
      <c r="L29" s="427" t="s">
        <v>5</v>
      </c>
      <c r="M29" s="580">
        <v>94301</v>
      </c>
      <c r="N29" s="427"/>
      <c r="O29" s="460">
        <v>286</v>
      </c>
      <c r="P29" s="410" t="s">
        <v>8681</v>
      </c>
      <c r="Q29" s="410" t="s">
        <v>8683</v>
      </c>
      <c r="R29" s="410" t="s">
        <v>4891</v>
      </c>
      <c r="S29" s="427" t="s">
        <v>170</v>
      </c>
      <c r="T29" s="427" t="s">
        <v>5</v>
      </c>
      <c r="U29" s="410" t="s">
        <v>7932</v>
      </c>
      <c r="V29" s="467">
        <v>45689</v>
      </c>
      <c r="W29" s="410" t="s">
        <v>8685</v>
      </c>
      <c r="X29" s="410"/>
      <c r="Y29" s="582">
        <v>37.442104823105701</v>
      </c>
      <c r="Z29" s="582">
        <v>-122.16028121592301</v>
      </c>
      <c r="AA29" s="352" t="s">
        <v>9012</v>
      </c>
      <c r="AB29" s="410"/>
      <c r="AC29" s="410">
        <f t="shared" si="0"/>
        <v>19</v>
      </c>
      <c r="AD29" s="410"/>
      <c r="AE29" s="462"/>
      <c r="AF29" s="410"/>
      <c r="AG29" s="410"/>
    </row>
    <row r="30" spans="1:42" s="351" customFormat="1" ht="101.5">
      <c r="A30" s="61">
        <v>10029</v>
      </c>
      <c r="B30" s="427" t="s">
        <v>174</v>
      </c>
      <c r="C30" s="427" t="s">
        <v>5309</v>
      </c>
      <c r="D30" s="410" t="s">
        <v>5495</v>
      </c>
      <c r="E30" s="427" t="s">
        <v>164</v>
      </c>
      <c r="F30" s="410" t="s">
        <v>5301</v>
      </c>
      <c r="G30" s="410" t="s">
        <v>5496</v>
      </c>
      <c r="H30" s="410" t="s">
        <v>5497</v>
      </c>
      <c r="I30" s="410" t="s">
        <v>5498</v>
      </c>
      <c r="J30" s="410" t="s">
        <v>3821</v>
      </c>
      <c r="K30" s="427" t="s">
        <v>808</v>
      </c>
      <c r="L30" s="427" t="s">
        <v>5</v>
      </c>
      <c r="M30" s="427">
        <v>10013</v>
      </c>
      <c r="N30" s="427" t="s">
        <v>5499</v>
      </c>
      <c r="O30" s="460">
        <v>14</v>
      </c>
      <c r="P30" s="410" t="s">
        <v>5495</v>
      </c>
      <c r="Q30" s="410" t="s">
        <v>5497</v>
      </c>
      <c r="R30" s="410" t="s">
        <v>3821</v>
      </c>
      <c r="S30" s="427" t="s">
        <v>808</v>
      </c>
      <c r="T30" s="427" t="s">
        <v>5</v>
      </c>
      <c r="U30" s="410" t="s">
        <v>172</v>
      </c>
      <c r="V30" s="467">
        <v>44779</v>
      </c>
      <c r="W30" s="410" t="s">
        <v>5500</v>
      </c>
      <c r="X30" s="410" t="s">
        <v>5502</v>
      </c>
      <c r="Y30" s="582">
        <v>40.720195945277197</v>
      </c>
      <c r="Z30" s="582">
        <v>-74.006121717883005</v>
      </c>
      <c r="AA30" s="410" t="s">
        <v>5501</v>
      </c>
      <c r="AB30" s="463" t="s">
        <v>5503</v>
      </c>
      <c r="AC30" s="410">
        <f t="shared" si="0"/>
        <v>29</v>
      </c>
      <c r="AD30" s="410"/>
      <c r="AE30" s="410"/>
      <c r="AF30" s="410"/>
      <c r="AG30" s="410"/>
    </row>
    <row r="31" spans="1:42" s="594" customFormat="1" ht="101.5">
      <c r="A31" s="61">
        <v>10030</v>
      </c>
      <c r="B31" s="427" t="s">
        <v>174</v>
      </c>
      <c r="C31" s="427" t="s">
        <v>5309</v>
      </c>
      <c r="D31" s="410" t="s">
        <v>5504</v>
      </c>
      <c r="E31" s="427" t="s">
        <v>164</v>
      </c>
      <c r="F31" s="410" t="s">
        <v>5301</v>
      </c>
      <c r="G31" s="410" t="s">
        <v>5505</v>
      </c>
      <c r="H31" s="410" t="s">
        <v>5506</v>
      </c>
      <c r="I31" s="410" t="s">
        <v>5507</v>
      </c>
      <c r="J31" s="410" t="s">
        <v>4133</v>
      </c>
      <c r="K31" s="427" t="s">
        <v>4134</v>
      </c>
      <c r="L31" s="427" t="s">
        <v>5</v>
      </c>
      <c r="M31" s="427">
        <v>20001</v>
      </c>
      <c r="N31" s="427" t="s">
        <v>5508</v>
      </c>
      <c r="O31" s="460"/>
      <c r="P31" s="410" t="s">
        <v>5509</v>
      </c>
      <c r="Q31" s="410" t="s">
        <v>5510</v>
      </c>
      <c r="R31" s="410" t="s">
        <v>1605</v>
      </c>
      <c r="S31" s="427" t="s">
        <v>1606</v>
      </c>
      <c r="T31" s="427" t="s">
        <v>907</v>
      </c>
      <c r="U31" s="410" t="s">
        <v>172</v>
      </c>
      <c r="V31" s="467">
        <v>44376</v>
      </c>
      <c r="W31" s="410" t="s">
        <v>5511</v>
      </c>
      <c r="X31" s="679" t="s">
        <v>5513</v>
      </c>
      <c r="Y31" s="582">
        <v>38.894775383813602</v>
      </c>
      <c r="Z31" s="582">
        <v>-77.011237602725302</v>
      </c>
      <c r="AA31" s="410" t="s">
        <v>5512</v>
      </c>
      <c r="AB31" s="463" t="s">
        <v>5514</v>
      </c>
      <c r="AC31" s="410">
        <f t="shared" si="0"/>
        <v>30</v>
      </c>
      <c r="AD31" s="410"/>
      <c r="AE31" s="410"/>
      <c r="AF31" s="410"/>
      <c r="AG31" s="410"/>
    </row>
    <row r="32" spans="1:42" s="594" customFormat="1" ht="145">
      <c r="A32" s="61">
        <v>10031</v>
      </c>
      <c r="B32" s="946" t="s">
        <v>174</v>
      </c>
      <c r="C32" s="946" t="s">
        <v>5309</v>
      </c>
      <c r="D32" s="947" t="s">
        <v>7572</v>
      </c>
      <c r="E32" s="946" t="s">
        <v>164</v>
      </c>
      <c r="F32" s="947" t="s">
        <v>5301</v>
      </c>
      <c r="G32" s="947" t="s">
        <v>7887</v>
      </c>
      <c r="H32" s="948" t="s">
        <v>7573</v>
      </c>
      <c r="I32" s="947" t="s">
        <v>7574</v>
      </c>
      <c r="J32" s="947" t="s">
        <v>835</v>
      </c>
      <c r="K32" s="946" t="s">
        <v>836</v>
      </c>
      <c r="L32" s="946" t="s">
        <v>5</v>
      </c>
      <c r="M32" s="946">
        <v>60601</v>
      </c>
      <c r="N32" s="946" t="s">
        <v>7575</v>
      </c>
      <c r="O32" s="949">
        <v>100</v>
      </c>
      <c r="P32" s="947" t="s">
        <v>7572</v>
      </c>
      <c r="Q32" s="948" t="s">
        <v>7573</v>
      </c>
      <c r="R32" s="949" t="s">
        <v>1605</v>
      </c>
      <c r="S32" s="946"/>
      <c r="T32" s="946" t="s">
        <v>907</v>
      </c>
      <c r="U32" s="947" t="s">
        <v>7853</v>
      </c>
      <c r="V32" s="950" t="s">
        <v>7884</v>
      </c>
      <c r="W32" s="948" t="s">
        <v>7576</v>
      </c>
      <c r="X32" s="947" t="s">
        <v>7886</v>
      </c>
      <c r="Y32" s="951">
        <v>41.884981258416701</v>
      </c>
      <c r="Z32" s="951">
        <v>-87.624960704337795</v>
      </c>
      <c r="AA32" s="947" t="s">
        <v>8153</v>
      </c>
      <c r="AB32" s="948" t="s">
        <v>7577</v>
      </c>
      <c r="AC32" s="947">
        <f t="shared" si="0"/>
        <v>29</v>
      </c>
      <c r="AD32" s="947"/>
      <c r="AE32" s="947"/>
      <c r="AF32" s="947">
        <f>IF(LEN(TRIM(AD32))=0,0,LEN(TRIM(AD32))-LEN(SUBSTITUTE(AD32," ",""))+1)</f>
        <v>0</v>
      </c>
      <c r="AG32" s="947" t="s">
        <v>7578</v>
      </c>
      <c r="AH32" s="952"/>
      <c r="AI32" s="952"/>
      <c r="AJ32" s="952"/>
      <c r="AK32" s="952"/>
      <c r="AL32" s="952"/>
      <c r="AM32" s="952"/>
      <c r="AN32" s="952"/>
      <c r="AO32" s="952"/>
      <c r="AP32" s="952"/>
    </row>
    <row r="33" spans="1:42" ht="73" customHeight="1">
      <c r="A33" s="61">
        <v>10032</v>
      </c>
      <c r="B33" s="427" t="s">
        <v>174</v>
      </c>
      <c r="C33" s="427" t="s">
        <v>5309</v>
      </c>
      <c r="D33" s="410" t="s">
        <v>5515</v>
      </c>
      <c r="E33" s="427" t="s">
        <v>176</v>
      </c>
      <c r="F33" s="410" t="s">
        <v>5301</v>
      </c>
      <c r="G33" s="410" t="s">
        <v>5516</v>
      </c>
      <c r="H33" s="410" t="s">
        <v>5517</v>
      </c>
      <c r="I33" s="410" t="s">
        <v>5518</v>
      </c>
      <c r="J33" s="410" t="s">
        <v>5519</v>
      </c>
      <c r="K33" s="427" t="s">
        <v>170</v>
      </c>
      <c r="L33" s="427" t="s">
        <v>5</v>
      </c>
      <c r="M33" s="427">
        <v>95014</v>
      </c>
      <c r="N33" s="427" t="s">
        <v>5520</v>
      </c>
      <c r="O33" s="460">
        <v>28</v>
      </c>
      <c r="P33" s="410" t="s">
        <v>5515</v>
      </c>
      <c r="Q33" s="410" t="s">
        <v>5517</v>
      </c>
      <c r="R33" s="410" t="s">
        <v>5521</v>
      </c>
      <c r="S33" s="427" t="s">
        <v>170</v>
      </c>
      <c r="T33" s="427" t="s">
        <v>5</v>
      </c>
      <c r="U33" s="410" t="s">
        <v>172</v>
      </c>
      <c r="V33" s="467">
        <v>44801</v>
      </c>
      <c r="W33" s="410" t="s">
        <v>5522</v>
      </c>
      <c r="X33" s="410" t="s">
        <v>5524</v>
      </c>
      <c r="Y33" s="582">
        <v>37.321978320239801</v>
      </c>
      <c r="Z33" s="582">
        <v>-122.035032416159</v>
      </c>
      <c r="AA33" s="410" t="s">
        <v>5523</v>
      </c>
      <c r="AB33" s="463" t="s">
        <v>5525</v>
      </c>
      <c r="AC33" s="410">
        <f t="shared" si="0"/>
        <v>30</v>
      </c>
      <c r="AD33" s="410"/>
      <c r="AE33" s="410"/>
      <c r="AF33" s="410"/>
      <c r="AG33" s="410"/>
      <c r="AH33" s="594"/>
      <c r="AI33" s="594"/>
      <c r="AJ33" s="594"/>
      <c r="AK33" s="594"/>
      <c r="AL33" s="594"/>
      <c r="AM33" s="594"/>
      <c r="AN33" s="594"/>
      <c r="AO33" s="594"/>
      <c r="AP33" s="594"/>
    </row>
    <row r="34" spans="1:42" ht="57.75" customHeight="1">
      <c r="A34" s="61">
        <v>10033</v>
      </c>
      <c r="B34" s="427" t="s">
        <v>174</v>
      </c>
      <c r="C34" s="427" t="s">
        <v>5309</v>
      </c>
      <c r="D34" s="410" t="s">
        <v>8870</v>
      </c>
      <c r="E34" s="427" t="s">
        <v>164</v>
      </c>
      <c r="F34" s="410" t="s">
        <v>5301</v>
      </c>
      <c r="G34" s="410" t="s">
        <v>2282</v>
      </c>
      <c r="H34" s="351" t="s">
        <v>8871</v>
      </c>
      <c r="I34" s="410" t="s">
        <v>8872</v>
      </c>
      <c r="J34" s="410" t="s">
        <v>8873</v>
      </c>
      <c r="K34" s="427" t="s">
        <v>363</v>
      </c>
      <c r="L34" s="427" t="s">
        <v>5</v>
      </c>
      <c r="M34" s="427">
        <v>98105</v>
      </c>
      <c r="N34" s="427" t="s">
        <v>8874</v>
      </c>
      <c r="O34" s="460"/>
      <c r="P34" s="410" t="s">
        <v>8870</v>
      </c>
      <c r="Q34" s="351" t="s">
        <v>8871</v>
      </c>
      <c r="R34" s="410" t="s">
        <v>8873</v>
      </c>
      <c r="S34" s="427" t="s">
        <v>363</v>
      </c>
      <c r="T34" s="427" t="s">
        <v>5</v>
      </c>
      <c r="U34" s="410" t="s">
        <v>7932</v>
      </c>
      <c r="V34" s="467">
        <v>45692</v>
      </c>
      <c r="W34" s="410" t="s">
        <v>8875</v>
      </c>
      <c r="X34" s="352"/>
      <c r="Y34" s="582">
        <v>47.663899999999998</v>
      </c>
      <c r="Z34" s="582">
        <v>-122.2906</v>
      </c>
      <c r="AA34" s="352" t="s">
        <v>8876</v>
      </c>
      <c r="AB34" s="462"/>
      <c r="AC34" s="410">
        <f>IF(LEN(TRIM(AA34))=0,0,LEN(TRIM(AA34))-LEN(SUBSTITUTE(AA34," ",""))+1)</f>
        <v>11</v>
      </c>
      <c r="AD34" s="410"/>
      <c r="AE34" s="410"/>
      <c r="AF34" s="410"/>
      <c r="AG34" s="410"/>
      <c r="AH34" s="594"/>
      <c r="AI34" s="594"/>
      <c r="AJ34" s="594"/>
      <c r="AK34" s="594"/>
      <c r="AL34" s="594"/>
      <c r="AM34" s="594"/>
      <c r="AN34" s="594"/>
      <c r="AO34" s="594"/>
      <c r="AP34" s="594"/>
    </row>
    <row r="35" spans="1:42" ht="52" customHeight="1">
      <c r="A35" s="61">
        <v>10034</v>
      </c>
      <c r="B35" s="946" t="s">
        <v>174</v>
      </c>
      <c r="C35" s="946" t="s">
        <v>5309</v>
      </c>
      <c r="D35" s="947" t="s">
        <v>8886</v>
      </c>
      <c r="E35" s="946" t="s">
        <v>164</v>
      </c>
      <c r="F35" s="947" t="s">
        <v>5301</v>
      </c>
      <c r="G35" s="947" t="s">
        <v>8887</v>
      </c>
      <c r="H35" s="997" t="s">
        <v>8888</v>
      </c>
      <c r="I35" s="997" t="s">
        <v>8889</v>
      </c>
      <c r="J35" s="947" t="s">
        <v>4891</v>
      </c>
      <c r="K35" s="946" t="s">
        <v>170</v>
      </c>
      <c r="L35" s="946" t="s">
        <v>5</v>
      </c>
      <c r="M35" s="946">
        <v>94302</v>
      </c>
      <c r="N35" s="946"/>
      <c r="O35" s="949"/>
      <c r="P35" s="947" t="s">
        <v>8886</v>
      </c>
      <c r="Q35" s="997" t="s">
        <v>8888</v>
      </c>
      <c r="R35" s="947" t="s">
        <v>4891</v>
      </c>
      <c r="S35" s="946" t="s">
        <v>170</v>
      </c>
      <c r="T35" s="946" t="s">
        <v>5</v>
      </c>
      <c r="U35" s="947" t="s">
        <v>7932</v>
      </c>
      <c r="V35" s="950">
        <v>45692</v>
      </c>
      <c r="W35" s="947" t="s">
        <v>8890</v>
      </c>
      <c r="X35" s="947"/>
      <c r="Y35" s="951">
        <v>37.445970730529297</v>
      </c>
      <c r="Z35" s="951">
        <v>-122.159238417772</v>
      </c>
      <c r="AA35" s="998" t="s">
        <v>8891</v>
      </c>
      <c r="AB35" s="948"/>
      <c r="AC35" s="947">
        <f>IF(LEN(TRIM(AA35))=0,0,LEN(TRIM(AA35))-LEN(SUBSTITUTE(AA35," ",""))+1)</f>
        <v>13</v>
      </c>
      <c r="AD35" s="947"/>
      <c r="AE35" s="947"/>
      <c r="AF35" s="947"/>
      <c r="AG35" s="947"/>
      <c r="AH35" s="952"/>
      <c r="AI35" s="952"/>
      <c r="AJ35" s="952"/>
      <c r="AK35" s="952"/>
      <c r="AL35" s="952"/>
      <c r="AM35" s="952"/>
      <c r="AN35" s="952"/>
      <c r="AO35" s="952"/>
      <c r="AP35" s="952"/>
    </row>
    <row r="36" spans="1:42" s="1000" customFormat="1" ht="116">
      <c r="A36" s="61">
        <v>10035</v>
      </c>
      <c r="B36" s="914" t="s">
        <v>174</v>
      </c>
      <c r="C36" s="914" t="s">
        <v>5309</v>
      </c>
      <c r="D36" s="913" t="s">
        <v>9042</v>
      </c>
      <c r="E36" s="914"/>
      <c r="F36" s="913"/>
      <c r="G36" s="913"/>
      <c r="H36" s="931" t="s">
        <v>9043</v>
      </c>
      <c r="I36" s="913" t="s">
        <v>9044</v>
      </c>
      <c r="J36" s="913" t="s">
        <v>9045</v>
      </c>
      <c r="K36" s="914" t="s">
        <v>170</v>
      </c>
      <c r="L36" s="914" t="s">
        <v>5</v>
      </c>
      <c r="M36" s="914">
        <v>94114</v>
      </c>
      <c r="N36" s="914"/>
      <c r="O36" s="918">
        <v>7</v>
      </c>
      <c r="P36" s="913" t="s">
        <v>9042</v>
      </c>
      <c r="Q36" s="931" t="s">
        <v>9043</v>
      </c>
      <c r="R36" s="918" t="s">
        <v>9046</v>
      </c>
      <c r="S36" s="914" t="s">
        <v>170</v>
      </c>
      <c r="T36" s="914" t="s">
        <v>5</v>
      </c>
      <c r="U36" s="913" t="s">
        <v>312</v>
      </c>
      <c r="V36" s="999">
        <v>45702</v>
      </c>
      <c r="W36" s="913" t="s">
        <v>9024</v>
      </c>
      <c r="X36" s="913"/>
      <c r="Y36" s="916">
        <v>37.765046479002002</v>
      </c>
      <c r="Z36" s="916">
        <v>-122.432047632932</v>
      </c>
      <c r="AA36" s="913" t="s">
        <v>9047</v>
      </c>
      <c r="AB36" s="913"/>
      <c r="AC36" s="913">
        <f>IF(LEN(TRIM(AA36))=0,0,LEN(TRIM(AA36))-LEN(SUBSTITUTE(AA36," ",""))+1)</f>
        <v>30</v>
      </c>
      <c r="AD36" s="947"/>
      <c r="AE36" s="947"/>
      <c r="AF36" s="947"/>
      <c r="AG36" s="947"/>
    </row>
    <row r="37" spans="1:42" ht="89.25" customHeight="1">
      <c r="A37" s="61">
        <v>10036</v>
      </c>
      <c r="B37" s="1016" t="s">
        <v>174</v>
      </c>
      <c r="C37" s="1016" t="s">
        <v>5309</v>
      </c>
      <c r="D37" s="1017" t="s">
        <v>10252</v>
      </c>
      <c r="E37" s="1016" t="s">
        <v>164</v>
      </c>
      <c r="F37" s="1017" t="s">
        <v>5301</v>
      </c>
      <c r="G37" s="1017" t="s">
        <v>10253</v>
      </c>
      <c r="H37" s="1188" t="s">
        <v>10254</v>
      </c>
      <c r="I37" s="1017" t="s">
        <v>10255</v>
      </c>
      <c r="J37" s="1017" t="s">
        <v>5624</v>
      </c>
      <c r="K37" s="1016" t="s">
        <v>170</v>
      </c>
      <c r="L37" s="1016" t="s">
        <v>5</v>
      </c>
      <c r="M37" s="1016">
        <v>94111</v>
      </c>
      <c r="N37" s="1016" t="s">
        <v>10256</v>
      </c>
      <c r="O37" s="1066"/>
      <c r="P37" s="1017" t="s">
        <v>10252</v>
      </c>
      <c r="Q37" s="1188" t="s">
        <v>10254</v>
      </c>
      <c r="R37" s="1298" t="s">
        <v>9046</v>
      </c>
      <c r="S37" s="1099" t="s">
        <v>170</v>
      </c>
      <c r="T37" s="1099" t="s">
        <v>5</v>
      </c>
      <c r="U37" s="1017" t="s">
        <v>7932</v>
      </c>
      <c r="V37" s="1077">
        <v>45924</v>
      </c>
      <c r="W37" s="1017" t="s">
        <v>313</v>
      </c>
      <c r="X37" s="1017"/>
      <c r="Y37" s="1060">
        <v>37.794400000000003</v>
      </c>
      <c r="Z37" s="1060">
        <v>122.3991</v>
      </c>
      <c r="AA37" s="1026" t="s">
        <v>10358</v>
      </c>
      <c r="AB37" s="1017"/>
      <c r="AC37" s="1017">
        <f>IF(LEN(TRIM(AA37))=0,0,LEN(TRIM(AA37))-LEN(SUBSTITUTE(AA37," ",""))+1)</f>
        <v>29</v>
      </c>
      <c r="AD37" s="1299" t="s">
        <v>10257</v>
      </c>
      <c r="AE37" s="1058" t="s">
        <v>10258</v>
      </c>
      <c r="AF37" s="1154" t="s">
        <v>10256</v>
      </c>
      <c r="AG37" s="947"/>
    </row>
    <row r="38" spans="1:42" ht="14.5"/>
    <row r="39" spans="1:42" ht="14.5">
      <c r="A39" s="40" t="s">
        <v>7383</v>
      </c>
    </row>
    <row r="40" spans="1:42" ht="14.5">
      <c r="A40" s="40" t="s">
        <v>7383</v>
      </c>
    </row>
    <row r="41" spans="1:42" ht="14.5">
      <c r="A41" s="40" t="s">
        <v>7383</v>
      </c>
    </row>
    <row r="42" spans="1:42" ht="14.5">
      <c r="A42" s="40" t="s">
        <v>7383</v>
      </c>
    </row>
    <row r="43" spans="1:42" ht="14.5">
      <c r="A43" s="40" t="s">
        <v>7383</v>
      </c>
    </row>
    <row r="44" spans="1:42" ht="14.5">
      <c r="A44" s="40" t="s">
        <v>7383</v>
      </c>
    </row>
    <row r="45" spans="1:42" ht="14.5">
      <c r="A45" s="40" t="s">
        <v>7383</v>
      </c>
    </row>
    <row r="46" spans="1:42" ht="14.5">
      <c r="A46" s="40" t="s">
        <v>7383</v>
      </c>
    </row>
    <row r="47" spans="1:42" ht="14.5">
      <c r="A47" s="40" t="s">
        <v>7383</v>
      </c>
    </row>
    <row r="48" spans="1:42" ht="14.5">
      <c r="A48" s="40" t="s">
        <v>7383</v>
      </c>
    </row>
    <row r="49" spans="1:1" ht="14.5">
      <c r="A49" s="40" t="s">
        <v>7383</v>
      </c>
    </row>
    <row r="50" spans="1:1" ht="14.5">
      <c r="A50" s="40" t="s">
        <v>7383</v>
      </c>
    </row>
    <row r="51" spans="1:1" ht="14.5">
      <c r="A51" s="40" t="s">
        <v>7383</v>
      </c>
    </row>
    <row r="52" spans="1:1" ht="14.5">
      <c r="A52" s="40" t="s">
        <v>7383</v>
      </c>
    </row>
    <row r="53" spans="1:1" ht="14.5">
      <c r="A53" s="40" t="s">
        <v>7383</v>
      </c>
    </row>
    <row r="54" spans="1:1" ht="14.5">
      <c r="A54" s="40" t="s">
        <v>7383</v>
      </c>
    </row>
    <row r="55" spans="1:1" ht="14.5">
      <c r="A55" s="40" t="s">
        <v>7383</v>
      </c>
    </row>
    <row r="56" spans="1:1" ht="14.5">
      <c r="A56" s="40" t="s">
        <v>7383</v>
      </c>
    </row>
    <row r="57" spans="1:1" ht="14.5">
      <c r="A57" s="40" t="s">
        <v>7383</v>
      </c>
    </row>
    <row r="58" spans="1:1" ht="14.5">
      <c r="A58" s="40" t="s">
        <v>7383</v>
      </c>
    </row>
    <row r="59" spans="1:1" ht="14.5">
      <c r="A59" s="40" t="s">
        <v>7383</v>
      </c>
    </row>
    <row r="60" spans="1:1" ht="14.5">
      <c r="A60" s="40" t="s">
        <v>7383</v>
      </c>
    </row>
    <row r="61" spans="1:1" ht="14.5">
      <c r="A61" s="40" t="s">
        <v>7383</v>
      </c>
    </row>
    <row r="62" spans="1:1" ht="14.5">
      <c r="A62" s="40" t="s">
        <v>7383</v>
      </c>
    </row>
    <row r="63" spans="1:1" ht="14.5">
      <c r="A63" s="40" t="s">
        <v>7383</v>
      </c>
    </row>
    <row r="64" spans="1:1" ht="14.5">
      <c r="A64" s="40" t="s">
        <v>7383</v>
      </c>
    </row>
    <row r="65" spans="1:1" ht="14.5">
      <c r="A65" s="40" t="s">
        <v>7383</v>
      </c>
    </row>
    <row r="66" spans="1:1" ht="14.5">
      <c r="A66" s="40" t="s">
        <v>7383</v>
      </c>
    </row>
    <row r="67" spans="1:1" ht="14.5">
      <c r="A67" s="40" t="s">
        <v>7383</v>
      </c>
    </row>
    <row r="68" spans="1:1" ht="14.5">
      <c r="A68" s="40" t="s">
        <v>7383</v>
      </c>
    </row>
    <row r="69" spans="1:1" ht="14.5">
      <c r="A69" s="40" t="s">
        <v>7383</v>
      </c>
    </row>
    <row r="70" spans="1:1" ht="14.5">
      <c r="A70" s="40" t="s">
        <v>7383</v>
      </c>
    </row>
    <row r="71" spans="1:1" ht="14.5">
      <c r="A71" s="40" t="s">
        <v>7383</v>
      </c>
    </row>
    <row r="72" spans="1:1" ht="14.5">
      <c r="A72" s="40" t="s">
        <v>7383</v>
      </c>
    </row>
    <row r="73" spans="1:1" ht="14.5">
      <c r="A73" s="40" t="s">
        <v>7383</v>
      </c>
    </row>
    <row r="74" spans="1:1" ht="14.5">
      <c r="A74" s="40" t="s">
        <v>7383</v>
      </c>
    </row>
    <row r="75" spans="1:1" ht="14.5">
      <c r="A75" s="40" t="s">
        <v>7383</v>
      </c>
    </row>
    <row r="76" spans="1:1" ht="14.5">
      <c r="A76" s="40" t="s">
        <v>7383</v>
      </c>
    </row>
    <row r="77" spans="1:1" ht="14.5">
      <c r="A77" s="40" t="s">
        <v>7383</v>
      </c>
    </row>
    <row r="78" spans="1:1" ht="14.5">
      <c r="A78" s="40" t="s">
        <v>7383</v>
      </c>
    </row>
    <row r="79" spans="1:1" ht="14.5">
      <c r="A79" s="40" t="s">
        <v>7383</v>
      </c>
    </row>
    <row r="80" spans="1:1" ht="14.5">
      <c r="A80" s="40" t="s">
        <v>7383</v>
      </c>
    </row>
    <row r="81" spans="1:1" ht="14.5">
      <c r="A81" s="40" t="s">
        <v>7383</v>
      </c>
    </row>
    <row r="82" spans="1:1" ht="14.5">
      <c r="A82" s="40" t="s">
        <v>7383</v>
      </c>
    </row>
    <row r="83" spans="1:1" ht="14.5">
      <c r="A83" s="40" t="s">
        <v>7383</v>
      </c>
    </row>
    <row r="84" spans="1:1" ht="14.5">
      <c r="A84" s="40" t="s">
        <v>7383</v>
      </c>
    </row>
    <row r="85" spans="1:1" ht="14.5">
      <c r="A85" s="40" t="s">
        <v>7383</v>
      </c>
    </row>
    <row r="86" spans="1:1" ht="14.5">
      <c r="A86" s="40" t="s">
        <v>7383</v>
      </c>
    </row>
    <row r="87" spans="1:1" ht="14.5">
      <c r="A87" s="40" t="s">
        <v>7383</v>
      </c>
    </row>
    <row r="88" spans="1:1" ht="14.5">
      <c r="A88" s="40" t="s">
        <v>7383</v>
      </c>
    </row>
    <row r="89" spans="1:1" ht="14.5">
      <c r="A89" s="40" t="s">
        <v>7383</v>
      </c>
    </row>
    <row r="90" spans="1:1" ht="14.5">
      <c r="A90" s="40" t="s">
        <v>7383</v>
      </c>
    </row>
    <row r="91" spans="1:1" ht="14.5">
      <c r="A91" s="40" t="s">
        <v>7383</v>
      </c>
    </row>
    <row r="92" spans="1:1" ht="14.5">
      <c r="A92" s="40" t="s">
        <v>7383</v>
      </c>
    </row>
    <row r="93" spans="1:1" ht="14.5">
      <c r="A93" s="40" t="s">
        <v>7383</v>
      </c>
    </row>
    <row r="94" spans="1:1" ht="14.5">
      <c r="A94" s="40" t="s">
        <v>7383</v>
      </c>
    </row>
    <row r="95" spans="1:1" ht="14.5">
      <c r="A95" s="40" t="s">
        <v>7383</v>
      </c>
    </row>
    <row r="96" spans="1:1" ht="14.5">
      <c r="A96" s="40" t="s">
        <v>7383</v>
      </c>
    </row>
    <row r="97" spans="1:1" ht="14.5">
      <c r="A97" s="40" t="s">
        <v>7383</v>
      </c>
    </row>
    <row r="98" spans="1:1" ht="14.5">
      <c r="A98" s="40" t="s">
        <v>7383</v>
      </c>
    </row>
    <row r="99" spans="1:1" ht="14.5">
      <c r="A99" s="40" t="s">
        <v>7383</v>
      </c>
    </row>
    <row r="100" spans="1:1" ht="14.5">
      <c r="A100" s="40" t="s">
        <v>7383</v>
      </c>
    </row>
    <row r="101" spans="1:1" ht="14.5">
      <c r="A101" s="40" t="s">
        <v>7383</v>
      </c>
    </row>
    <row r="102" spans="1:1" ht="14.5">
      <c r="A102" s="40" t="s">
        <v>7383</v>
      </c>
    </row>
    <row r="103" spans="1:1" ht="14.5">
      <c r="A103" s="40" t="s">
        <v>7383</v>
      </c>
    </row>
    <row r="104" spans="1:1" ht="14.5">
      <c r="A104" s="40" t="s">
        <v>7383</v>
      </c>
    </row>
    <row r="105" spans="1:1" ht="14.5">
      <c r="A105" s="40" t="s">
        <v>7383</v>
      </c>
    </row>
    <row r="106" spans="1:1" ht="14.5">
      <c r="A106" s="40" t="s">
        <v>7383</v>
      </c>
    </row>
    <row r="107" spans="1:1" ht="14.5">
      <c r="A107" s="40" t="s">
        <v>7383</v>
      </c>
    </row>
    <row r="108" spans="1:1" ht="14.5">
      <c r="A108" s="40" t="s">
        <v>7383</v>
      </c>
    </row>
    <row r="109" spans="1:1" ht="14.5">
      <c r="A109" s="40" t="s">
        <v>7383</v>
      </c>
    </row>
    <row r="110" spans="1:1" ht="14.5">
      <c r="A110" s="40" t="s">
        <v>7383</v>
      </c>
    </row>
    <row r="111" spans="1:1" ht="14.5">
      <c r="A111" s="40" t="s">
        <v>7383</v>
      </c>
    </row>
    <row r="112" spans="1:1" ht="14.5">
      <c r="A112" s="40" t="s">
        <v>7383</v>
      </c>
    </row>
    <row r="113" spans="1:1" ht="14.5">
      <c r="A113" s="40" t="s">
        <v>7383</v>
      </c>
    </row>
    <row r="114" spans="1:1" ht="14.5">
      <c r="A114" s="40" t="s">
        <v>7383</v>
      </c>
    </row>
    <row r="115" spans="1:1" ht="14.5">
      <c r="A115" s="40" t="s">
        <v>7383</v>
      </c>
    </row>
    <row r="116" spans="1:1" ht="14.5">
      <c r="A116" s="40" t="s">
        <v>7383</v>
      </c>
    </row>
    <row r="117" spans="1:1" ht="14.5">
      <c r="A117" s="40" t="s">
        <v>7383</v>
      </c>
    </row>
    <row r="118" spans="1:1" ht="14.5">
      <c r="A118" s="40" t="s">
        <v>7383</v>
      </c>
    </row>
    <row r="119" spans="1:1" ht="14.5">
      <c r="A119" s="40" t="s">
        <v>7383</v>
      </c>
    </row>
    <row r="120" spans="1:1" ht="14.5">
      <c r="A120" s="40" t="s">
        <v>7383</v>
      </c>
    </row>
    <row r="121" spans="1:1" ht="14.5">
      <c r="A121" s="40" t="s">
        <v>7383</v>
      </c>
    </row>
    <row r="122" spans="1:1" ht="14.5">
      <c r="A122" s="40" t="s">
        <v>7383</v>
      </c>
    </row>
    <row r="123" spans="1:1" ht="14.5">
      <c r="A123" s="40" t="s">
        <v>7383</v>
      </c>
    </row>
    <row r="124" spans="1:1" ht="14.5">
      <c r="A124" s="40" t="s">
        <v>7383</v>
      </c>
    </row>
    <row r="125" spans="1:1" ht="14.5">
      <c r="A125" s="40" t="s">
        <v>7383</v>
      </c>
    </row>
    <row r="126" spans="1:1" ht="14.5">
      <c r="A126" s="40" t="s">
        <v>7383</v>
      </c>
    </row>
    <row r="127" spans="1:1" ht="14.5">
      <c r="A127" s="40" t="s">
        <v>7383</v>
      </c>
    </row>
    <row r="128" spans="1:1" ht="14.5">
      <c r="A128" s="40" t="s">
        <v>7383</v>
      </c>
    </row>
    <row r="129" spans="1:1" ht="14.5">
      <c r="A129" s="40" t="s">
        <v>7383</v>
      </c>
    </row>
    <row r="130" spans="1:1" ht="14.5">
      <c r="A130" s="40" t="s">
        <v>7383</v>
      </c>
    </row>
    <row r="131" spans="1:1" ht="14.5">
      <c r="A131" s="40" t="s">
        <v>7383</v>
      </c>
    </row>
    <row r="132" spans="1:1" ht="14.5">
      <c r="A132" s="40" t="s">
        <v>7383</v>
      </c>
    </row>
    <row r="133" spans="1:1" ht="14.5">
      <c r="A133" s="40" t="s">
        <v>7383</v>
      </c>
    </row>
    <row r="134" spans="1:1" ht="14.5">
      <c r="A134" s="40" t="s">
        <v>7383</v>
      </c>
    </row>
    <row r="135" spans="1:1" ht="14.5">
      <c r="A135" s="40" t="s">
        <v>7383</v>
      </c>
    </row>
    <row r="136" spans="1:1" ht="14.5">
      <c r="A136" s="40" t="s">
        <v>7383</v>
      </c>
    </row>
    <row r="137" spans="1:1" ht="14.5">
      <c r="A137" s="40" t="s">
        <v>7383</v>
      </c>
    </row>
    <row r="138" spans="1:1" ht="14.5">
      <c r="A138" s="40" t="s">
        <v>7383</v>
      </c>
    </row>
    <row r="139" spans="1:1" ht="14.5">
      <c r="A139" s="40" t="s">
        <v>7383</v>
      </c>
    </row>
    <row r="140" spans="1:1" ht="14.5">
      <c r="A140" s="40" t="s">
        <v>7383</v>
      </c>
    </row>
    <row r="141" spans="1:1" ht="14.5">
      <c r="A141" s="40" t="s">
        <v>7383</v>
      </c>
    </row>
    <row r="142" spans="1:1" ht="14.5">
      <c r="A142" s="40" t="s">
        <v>7383</v>
      </c>
    </row>
    <row r="143" spans="1:1" ht="14.5">
      <c r="A143" s="40" t="s">
        <v>7383</v>
      </c>
    </row>
    <row r="144" spans="1:1" ht="14.5">
      <c r="A144" s="40" t="s">
        <v>7383</v>
      </c>
    </row>
    <row r="145" spans="1:1" ht="14.5">
      <c r="A145" s="40" t="s">
        <v>7383</v>
      </c>
    </row>
    <row r="146" spans="1:1" ht="14.5">
      <c r="A146" s="40" t="s">
        <v>7383</v>
      </c>
    </row>
    <row r="147" spans="1:1" ht="14.5">
      <c r="A147" s="40" t="s">
        <v>7383</v>
      </c>
    </row>
    <row r="148" spans="1:1" ht="14.5">
      <c r="A148" s="40" t="s">
        <v>7383</v>
      </c>
    </row>
    <row r="149" spans="1:1" ht="14.5">
      <c r="A149" s="40" t="s">
        <v>7383</v>
      </c>
    </row>
    <row r="150" spans="1:1" ht="14.5">
      <c r="A150" s="40" t="s">
        <v>7383</v>
      </c>
    </row>
    <row r="151" spans="1:1" ht="14.5">
      <c r="A151" s="40" t="s">
        <v>7383</v>
      </c>
    </row>
    <row r="152" spans="1:1" ht="14.5">
      <c r="A152" s="40" t="s">
        <v>7383</v>
      </c>
    </row>
    <row r="153" spans="1:1" ht="14.5">
      <c r="A153" s="40" t="s">
        <v>7383</v>
      </c>
    </row>
    <row r="154" spans="1:1" ht="14.5">
      <c r="A154" s="40" t="s">
        <v>7383</v>
      </c>
    </row>
    <row r="155" spans="1:1" ht="14.5">
      <c r="A155" s="40" t="s">
        <v>7383</v>
      </c>
    </row>
    <row r="156" spans="1:1" ht="14.5">
      <c r="A156" s="40" t="s">
        <v>7383</v>
      </c>
    </row>
    <row r="157" spans="1:1" ht="14.5">
      <c r="A157" s="40" t="s">
        <v>7383</v>
      </c>
    </row>
    <row r="158" spans="1:1" ht="14.5">
      <c r="A158" s="40" t="s">
        <v>7383</v>
      </c>
    </row>
    <row r="159" spans="1:1" ht="14.5">
      <c r="A159" s="40" t="s">
        <v>7383</v>
      </c>
    </row>
    <row r="160" spans="1:1" ht="14.5">
      <c r="A160" s="40" t="s">
        <v>7383</v>
      </c>
    </row>
    <row r="161" spans="1:1" ht="14.5">
      <c r="A161" s="40" t="s">
        <v>7383</v>
      </c>
    </row>
    <row r="162" spans="1:1" ht="14.5">
      <c r="A162" s="40" t="s">
        <v>7383</v>
      </c>
    </row>
    <row r="163" spans="1:1" ht="14.5">
      <c r="A163" s="40" t="s">
        <v>7383</v>
      </c>
    </row>
    <row r="164" spans="1:1" ht="14.5">
      <c r="A164" s="40" t="s">
        <v>7383</v>
      </c>
    </row>
    <row r="165" spans="1:1" ht="14.5">
      <c r="A165" s="40" t="s">
        <v>7383</v>
      </c>
    </row>
    <row r="166" spans="1:1" ht="14.5">
      <c r="A166" s="40" t="s">
        <v>7383</v>
      </c>
    </row>
    <row r="167" spans="1:1" ht="14.5">
      <c r="A167" s="40" t="s">
        <v>7383</v>
      </c>
    </row>
    <row r="168" spans="1:1" ht="14.5">
      <c r="A168" s="40" t="s">
        <v>7383</v>
      </c>
    </row>
    <row r="169" spans="1:1" ht="14.5">
      <c r="A169" s="40" t="s">
        <v>7383</v>
      </c>
    </row>
    <row r="170" spans="1:1" ht="14.5">
      <c r="A170" s="40" t="s">
        <v>7383</v>
      </c>
    </row>
    <row r="171" spans="1:1" ht="14.5">
      <c r="A171" s="40" t="s">
        <v>7383</v>
      </c>
    </row>
    <row r="172" spans="1:1" ht="14.5">
      <c r="A172" s="40" t="s">
        <v>7383</v>
      </c>
    </row>
    <row r="173" spans="1:1" ht="14.5">
      <c r="A173" s="40" t="s">
        <v>7383</v>
      </c>
    </row>
    <row r="174" spans="1:1" ht="14.5">
      <c r="A174" s="40" t="s">
        <v>7383</v>
      </c>
    </row>
    <row r="175" spans="1:1" ht="14.5">
      <c r="A175" s="40" t="s">
        <v>7383</v>
      </c>
    </row>
    <row r="176" spans="1:1" ht="14.5">
      <c r="A176" s="40" t="s">
        <v>7383</v>
      </c>
    </row>
    <row r="177" spans="1:1" ht="14.5">
      <c r="A177" s="40" t="s">
        <v>7383</v>
      </c>
    </row>
    <row r="178" spans="1:1" ht="14.5">
      <c r="A178" s="40" t="s">
        <v>7383</v>
      </c>
    </row>
    <row r="179" spans="1:1" ht="14.5">
      <c r="A179" s="40" t="s">
        <v>7383</v>
      </c>
    </row>
    <row r="180" spans="1:1" ht="14.5">
      <c r="A180" s="40" t="s">
        <v>7383</v>
      </c>
    </row>
    <row r="181" spans="1:1" ht="14.5">
      <c r="A181" s="40" t="s">
        <v>7383</v>
      </c>
    </row>
    <row r="182" spans="1:1" ht="14.5">
      <c r="A182" s="40" t="s">
        <v>7383</v>
      </c>
    </row>
    <row r="183" spans="1:1" ht="14.5">
      <c r="A183" s="40" t="s">
        <v>7383</v>
      </c>
    </row>
    <row r="184" spans="1:1" ht="14.5">
      <c r="A184" s="40" t="s">
        <v>7383</v>
      </c>
    </row>
    <row r="185" spans="1:1" ht="14.5">
      <c r="A185" s="40" t="s">
        <v>7383</v>
      </c>
    </row>
    <row r="186" spans="1:1" ht="14.5">
      <c r="A186" s="40" t="s">
        <v>7383</v>
      </c>
    </row>
    <row r="187" spans="1:1" ht="14.5">
      <c r="A187" s="40" t="s">
        <v>7383</v>
      </c>
    </row>
    <row r="188" spans="1:1" ht="14.5">
      <c r="A188" s="40" t="s">
        <v>7383</v>
      </c>
    </row>
    <row r="189" spans="1:1" ht="14.5">
      <c r="A189" s="40" t="s">
        <v>7383</v>
      </c>
    </row>
    <row r="190" spans="1:1" ht="14.5">
      <c r="A190" s="40" t="s">
        <v>7383</v>
      </c>
    </row>
    <row r="191" spans="1:1" ht="14.5">
      <c r="A191" s="40" t="s">
        <v>7383</v>
      </c>
    </row>
    <row r="192" spans="1:1" ht="14.5">
      <c r="A192" s="40" t="s">
        <v>7383</v>
      </c>
    </row>
    <row r="193" spans="1:1" ht="14.5">
      <c r="A193" s="40" t="s">
        <v>7383</v>
      </c>
    </row>
    <row r="194" spans="1:1" ht="14.5">
      <c r="A194" s="40" t="s">
        <v>7383</v>
      </c>
    </row>
    <row r="195" spans="1:1" ht="14.5">
      <c r="A195" s="40" t="s">
        <v>7383</v>
      </c>
    </row>
    <row r="196" spans="1:1" ht="14.5">
      <c r="A196" s="40" t="s">
        <v>7383</v>
      </c>
    </row>
    <row r="197" spans="1:1" ht="14.5">
      <c r="A197" s="40" t="s">
        <v>7383</v>
      </c>
    </row>
    <row r="198" spans="1:1" ht="14.5">
      <c r="A198" s="40" t="s">
        <v>7383</v>
      </c>
    </row>
    <row r="199" spans="1:1" ht="14.5">
      <c r="A199" s="40" t="s">
        <v>7383</v>
      </c>
    </row>
    <row r="200" spans="1:1" ht="14.5">
      <c r="A200" s="40" t="s">
        <v>7383</v>
      </c>
    </row>
    <row r="201" spans="1:1" ht="14.5">
      <c r="A201" s="40" t="s">
        <v>7383</v>
      </c>
    </row>
    <row r="202" spans="1:1" ht="14.5">
      <c r="A202" s="40" t="s">
        <v>7383</v>
      </c>
    </row>
    <row r="203" spans="1:1" ht="14.5">
      <c r="A203" s="40" t="s">
        <v>7383</v>
      </c>
    </row>
    <row r="204" spans="1:1" ht="14.5">
      <c r="A204" s="40" t="s">
        <v>7383</v>
      </c>
    </row>
    <row r="205" spans="1:1" ht="14.5">
      <c r="A205" s="40" t="s">
        <v>7383</v>
      </c>
    </row>
    <row r="206" spans="1:1" ht="14.5">
      <c r="A206" s="40" t="s">
        <v>7383</v>
      </c>
    </row>
    <row r="207" spans="1:1" ht="14.5">
      <c r="A207" s="40" t="s">
        <v>7383</v>
      </c>
    </row>
    <row r="208" spans="1:1" ht="14.5">
      <c r="A208" s="40" t="s">
        <v>7383</v>
      </c>
    </row>
    <row r="209" spans="1:1" ht="14.5">
      <c r="A209" s="40" t="s">
        <v>7383</v>
      </c>
    </row>
    <row r="210" spans="1:1" ht="14.5">
      <c r="A210" s="40" t="s">
        <v>7383</v>
      </c>
    </row>
    <row r="211" spans="1:1" ht="14.5">
      <c r="A211" s="40" t="s">
        <v>7383</v>
      </c>
    </row>
    <row r="212" spans="1:1" ht="14.5">
      <c r="A212" s="40" t="s">
        <v>7383</v>
      </c>
    </row>
    <row r="213" spans="1:1" ht="14.5">
      <c r="A213" s="40" t="s">
        <v>7383</v>
      </c>
    </row>
    <row r="214" spans="1:1" ht="14.5">
      <c r="A214" s="40" t="s">
        <v>7383</v>
      </c>
    </row>
    <row r="215" spans="1:1" ht="14.5">
      <c r="A215" s="40" t="s">
        <v>7383</v>
      </c>
    </row>
    <row r="216" spans="1:1" ht="14.5">
      <c r="A216" s="40" t="s">
        <v>7383</v>
      </c>
    </row>
    <row r="217" spans="1:1" ht="14.5">
      <c r="A217" s="40" t="s">
        <v>7383</v>
      </c>
    </row>
    <row r="218" spans="1:1" ht="14.5">
      <c r="A218" s="40" t="s">
        <v>7383</v>
      </c>
    </row>
    <row r="219" spans="1:1" ht="14.5">
      <c r="A219" s="40" t="s">
        <v>7383</v>
      </c>
    </row>
    <row r="220" spans="1:1" ht="14.5">
      <c r="A220" s="40" t="s">
        <v>7383</v>
      </c>
    </row>
    <row r="221" spans="1:1" ht="14.5">
      <c r="A221" s="40" t="s">
        <v>7383</v>
      </c>
    </row>
    <row r="222" spans="1:1" ht="14.5">
      <c r="A222" s="40" t="s">
        <v>7383</v>
      </c>
    </row>
    <row r="223" spans="1:1" ht="14.5">
      <c r="A223" s="40" t="s">
        <v>7383</v>
      </c>
    </row>
    <row r="224" spans="1:1" ht="14.5">
      <c r="A224" s="40" t="s">
        <v>7383</v>
      </c>
    </row>
    <row r="225" spans="1:1" ht="14.5">
      <c r="A225" s="40" t="s">
        <v>7383</v>
      </c>
    </row>
    <row r="226" spans="1:1" ht="14.5">
      <c r="A226" s="40" t="s">
        <v>7383</v>
      </c>
    </row>
    <row r="227" spans="1:1" ht="14.5">
      <c r="A227" s="40" t="s">
        <v>7383</v>
      </c>
    </row>
    <row r="228" spans="1:1" ht="14.5">
      <c r="A228" s="40" t="s">
        <v>7383</v>
      </c>
    </row>
    <row r="229" spans="1:1" ht="14.5">
      <c r="A229" s="40" t="s">
        <v>7383</v>
      </c>
    </row>
    <row r="230" spans="1:1" ht="14.5">
      <c r="A230" s="40" t="s">
        <v>7383</v>
      </c>
    </row>
    <row r="231" spans="1:1" ht="14.5">
      <c r="A231" s="40" t="s">
        <v>7383</v>
      </c>
    </row>
    <row r="232" spans="1:1" ht="14.5">
      <c r="A232" s="40" t="s">
        <v>7383</v>
      </c>
    </row>
    <row r="233" spans="1:1" ht="14.5">
      <c r="A233" s="40" t="s">
        <v>7383</v>
      </c>
    </row>
    <row r="234" spans="1:1" ht="14.5">
      <c r="A234" s="40" t="s">
        <v>7383</v>
      </c>
    </row>
    <row r="235" spans="1:1" ht="14.5">
      <c r="A235" s="40" t="s">
        <v>7383</v>
      </c>
    </row>
    <row r="236" spans="1:1" ht="14.5">
      <c r="A236" s="40" t="s">
        <v>7383</v>
      </c>
    </row>
    <row r="237" spans="1:1" ht="14.5">
      <c r="A237" s="40" t="s">
        <v>7383</v>
      </c>
    </row>
    <row r="238" spans="1:1" ht="14.5">
      <c r="A238" s="40" t="s">
        <v>7383</v>
      </c>
    </row>
    <row r="239" spans="1:1" ht="14.5">
      <c r="A239" s="40" t="s">
        <v>7383</v>
      </c>
    </row>
    <row r="240" spans="1:1" ht="14.5">
      <c r="A240" s="40" t="s">
        <v>7383</v>
      </c>
    </row>
    <row r="241" spans="1:1" ht="14.5">
      <c r="A241" s="40" t="s">
        <v>7383</v>
      </c>
    </row>
    <row r="242" spans="1:1" ht="14.5">
      <c r="A242" s="40" t="s">
        <v>7383</v>
      </c>
    </row>
    <row r="243" spans="1:1" ht="14.5">
      <c r="A243" s="40" t="s">
        <v>7383</v>
      </c>
    </row>
    <row r="244" spans="1:1" ht="14.5">
      <c r="A244" s="40" t="s">
        <v>7383</v>
      </c>
    </row>
    <row r="245" spans="1:1" ht="14.5">
      <c r="A245" s="40" t="s">
        <v>7383</v>
      </c>
    </row>
    <row r="246" spans="1:1" ht="14.5">
      <c r="A246" s="40" t="s">
        <v>7383</v>
      </c>
    </row>
    <row r="247" spans="1:1" ht="14.5">
      <c r="A247" s="40" t="s">
        <v>7383</v>
      </c>
    </row>
    <row r="248" spans="1:1" ht="14.5">
      <c r="A248" s="40" t="s">
        <v>7383</v>
      </c>
    </row>
    <row r="249" spans="1:1" ht="14.5">
      <c r="A249" s="40" t="s">
        <v>7383</v>
      </c>
    </row>
    <row r="250" spans="1:1" ht="14.5">
      <c r="A250" s="40" t="s">
        <v>7383</v>
      </c>
    </row>
    <row r="251" spans="1:1" ht="14.5">
      <c r="A251" s="40" t="s">
        <v>7383</v>
      </c>
    </row>
    <row r="252" spans="1:1" ht="14.5">
      <c r="A252" s="40" t="s">
        <v>7383</v>
      </c>
    </row>
    <row r="253" spans="1:1" ht="14.5">
      <c r="A253" s="40" t="s">
        <v>7383</v>
      </c>
    </row>
    <row r="254" spans="1:1" ht="14.5">
      <c r="A254" s="40" t="s">
        <v>7383</v>
      </c>
    </row>
    <row r="255" spans="1:1" ht="14.5">
      <c r="A255" s="40" t="s">
        <v>7383</v>
      </c>
    </row>
    <row r="256" spans="1:1" ht="14.5">
      <c r="A256" s="40" t="s">
        <v>7383</v>
      </c>
    </row>
    <row r="257" spans="1:1" ht="14.5">
      <c r="A257" s="40" t="s">
        <v>7383</v>
      </c>
    </row>
    <row r="258" spans="1:1" ht="14.5">
      <c r="A258" s="40" t="s">
        <v>7383</v>
      </c>
    </row>
    <row r="259" spans="1:1" ht="14.5">
      <c r="A259" s="40" t="s">
        <v>7383</v>
      </c>
    </row>
    <row r="260" spans="1:1" ht="14.5">
      <c r="A260" s="40" t="s">
        <v>7383</v>
      </c>
    </row>
    <row r="261" spans="1:1" ht="14.5">
      <c r="A261" s="40" t="s">
        <v>7383</v>
      </c>
    </row>
    <row r="262" spans="1:1" ht="14.5">
      <c r="A262" s="40" t="s">
        <v>7383</v>
      </c>
    </row>
    <row r="263" spans="1:1" ht="14.5">
      <c r="A263" s="40" t="s">
        <v>7383</v>
      </c>
    </row>
    <row r="264" spans="1:1" ht="14.5">
      <c r="A264" s="40" t="s">
        <v>7383</v>
      </c>
    </row>
    <row r="265" spans="1:1" ht="14.5">
      <c r="A265" s="40" t="s">
        <v>7383</v>
      </c>
    </row>
    <row r="266" spans="1:1" ht="14.5">
      <c r="A266" s="40" t="s">
        <v>7383</v>
      </c>
    </row>
    <row r="267" spans="1:1" ht="14.5">
      <c r="A267" s="40" t="s">
        <v>7383</v>
      </c>
    </row>
    <row r="268" spans="1:1" ht="14.5">
      <c r="A268" s="40" t="s">
        <v>7383</v>
      </c>
    </row>
    <row r="269" spans="1:1" ht="14.5">
      <c r="A269" s="40" t="s">
        <v>7383</v>
      </c>
    </row>
    <row r="270" spans="1:1" ht="14.5">
      <c r="A270" s="40" t="s">
        <v>7383</v>
      </c>
    </row>
    <row r="271" spans="1:1" ht="14.5">
      <c r="A271" s="40" t="s">
        <v>7383</v>
      </c>
    </row>
    <row r="272" spans="1:1" ht="14.5">
      <c r="A272" s="40" t="s">
        <v>7383</v>
      </c>
    </row>
    <row r="273" spans="1:1" ht="14.5">
      <c r="A273" s="40" t="s">
        <v>7383</v>
      </c>
    </row>
    <row r="274" spans="1:1" ht="14.5">
      <c r="A274" s="40" t="s">
        <v>7383</v>
      </c>
    </row>
    <row r="275" spans="1:1" ht="14.5">
      <c r="A275" s="40" t="s">
        <v>7383</v>
      </c>
    </row>
    <row r="276" spans="1:1" ht="14.5">
      <c r="A276" s="40" t="s">
        <v>7383</v>
      </c>
    </row>
    <row r="277" spans="1:1" ht="14.5">
      <c r="A277" s="40" t="s">
        <v>7383</v>
      </c>
    </row>
    <row r="278" spans="1:1" ht="14.5">
      <c r="A278" s="40" t="s">
        <v>7383</v>
      </c>
    </row>
    <row r="279" spans="1:1" ht="14.5">
      <c r="A279" s="40" t="s">
        <v>7383</v>
      </c>
    </row>
    <row r="280" spans="1:1" ht="14.5">
      <c r="A280" s="40" t="s">
        <v>7383</v>
      </c>
    </row>
    <row r="281" spans="1:1" ht="14.5">
      <c r="A281" s="40" t="s">
        <v>7383</v>
      </c>
    </row>
    <row r="282" spans="1:1" ht="14.5">
      <c r="A282" s="40" t="s">
        <v>7383</v>
      </c>
    </row>
    <row r="283" spans="1:1" ht="14.5">
      <c r="A283" s="40" t="s">
        <v>7383</v>
      </c>
    </row>
    <row r="284" spans="1:1" ht="14.5">
      <c r="A284" s="40" t="s">
        <v>7383</v>
      </c>
    </row>
    <row r="285" spans="1:1" ht="14.5">
      <c r="A285" s="40" t="s">
        <v>7383</v>
      </c>
    </row>
    <row r="286" spans="1:1" ht="14.5">
      <c r="A286" s="40" t="s">
        <v>7383</v>
      </c>
    </row>
    <row r="287" spans="1:1" ht="14.5">
      <c r="A287" s="40" t="s">
        <v>7383</v>
      </c>
    </row>
    <row r="288" spans="1:1" ht="14.5">
      <c r="A288" s="40" t="s">
        <v>7383</v>
      </c>
    </row>
    <row r="289" spans="1:1" ht="14.5">
      <c r="A289" s="40" t="s">
        <v>7383</v>
      </c>
    </row>
    <row r="290" spans="1:1" ht="14.5">
      <c r="A290" s="40" t="s">
        <v>7383</v>
      </c>
    </row>
    <row r="291" spans="1:1" ht="14.5">
      <c r="A291" s="40" t="s">
        <v>7383</v>
      </c>
    </row>
    <row r="292" spans="1:1" ht="14.5">
      <c r="A292" s="40" t="s">
        <v>7383</v>
      </c>
    </row>
    <row r="293" spans="1:1" ht="14.5">
      <c r="A293" s="40" t="s">
        <v>7383</v>
      </c>
    </row>
    <row r="294" spans="1:1" ht="14.5">
      <c r="A294" s="40" t="s">
        <v>7383</v>
      </c>
    </row>
    <row r="295" spans="1:1" ht="14.5">
      <c r="A295" s="40" t="s">
        <v>7383</v>
      </c>
    </row>
    <row r="296" spans="1:1" ht="14.5">
      <c r="A296" s="40" t="s">
        <v>7383</v>
      </c>
    </row>
    <row r="297" spans="1:1" ht="14.5">
      <c r="A297" s="40" t="s">
        <v>7383</v>
      </c>
    </row>
    <row r="298" spans="1:1" ht="14.5">
      <c r="A298" s="40" t="s">
        <v>7383</v>
      </c>
    </row>
    <row r="299" spans="1:1" ht="14.5">
      <c r="A299" s="40" t="s">
        <v>7383</v>
      </c>
    </row>
    <row r="300" spans="1:1" ht="14.5">
      <c r="A300" s="40" t="s">
        <v>7383</v>
      </c>
    </row>
    <row r="301" spans="1:1" ht="14.5">
      <c r="A301" s="40" t="s">
        <v>7383</v>
      </c>
    </row>
    <row r="302" spans="1:1" ht="14.5">
      <c r="A302" s="40" t="s">
        <v>7383</v>
      </c>
    </row>
    <row r="303" spans="1:1" ht="14.5">
      <c r="A303" s="40" t="s">
        <v>7383</v>
      </c>
    </row>
    <row r="304" spans="1:1" ht="14.5">
      <c r="A304" s="40" t="s">
        <v>7383</v>
      </c>
    </row>
    <row r="305" spans="1:1" ht="14.5">
      <c r="A305" s="40" t="s">
        <v>7383</v>
      </c>
    </row>
    <row r="306" spans="1:1" ht="14.5">
      <c r="A306" s="40" t="s">
        <v>7383</v>
      </c>
    </row>
    <row r="307" spans="1:1" ht="14.5">
      <c r="A307" s="40" t="s">
        <v>7383</v>
      </c>
    </row>
    <row r="308" spans="1:1" ht="14.5">
      <c r="A308" s="40" t="s">
        <v>7383</v>
      </c>
    </row>
    <row r="309" spans="1:1" ht="14.5">
      <c r="A309" s="40" t="s">
        <v>7383</v>
      </c>
    </row>
    <row r="310" spans="1:1" ht="14.5">
      <c r="A310" s="40" t="s">
        <v>7383</v>
      </c>
    </row>
    <row r="311" spans="1:1" ht="14.5">
      <c r="A311" s="40" t="s">
        <v>7383</v>
      </c>
    </row>
    <row r="312" spans="1:1" ht="14.5">
      <c r="A312" s="40" t="s">
        <v>7383</v>
      </c>
    </row>
    <row r="313" spans="1:1" ht="14.5">
      <c r="A313" s="40" t="s">
        <v>7383</v>
      </c>
    </row>
    <row r="314" spans="1:1" ht="14.5">
      <c r="A314" s="40" t="s">
        <v>7383</v>
      </c>
    </row>
    <row r="315" spans="1:1" ht="14.5">
      <c r="A315" s="40" t="s">
        <v>7383</v>
      </c>
    </row>
    <row r="316" spans="1:1" ht="14.5">
      <c r="A316" s="40" t="s">
        <v>7383</v>
      </c>
    </row>
    <row r="317" spans="1:1" ht="14.5">
      <c r="A317" s="40" t="s">
        <v>7383</v>
      </c>
    </row>
    <row r="318" spans="1:1" ht="14.5">
      <c r="A318" s="40" t="s">
        <v>7383</v>
      </c>
    </row>
    <row r="319" spans="1:1" ht="14.5">
      <c r="A319" s="40" t="s">
        <v>7383</v>
      </c>
    </row>
    <row r="320" spans="1:1" ht="14.5">
      <c r="A320" s="40" t="s">
        <v>7383</v>
      </c>
    </row>
    <row r="321" spans="1:1" ht="14.5">
      <c r="A321" s="40" t="s">
        <v>7383</v>
      </c>
    </row>
    <row r="322" spans="1:1" ht="14.5">
      <c r="A322" s="40" t="s">
        <v>7383</v>
      </c>
    </row>
    <row r="323" spans="1:1" ht="14.5">
      <c r="A323" s="40" t="s">
        <v>7383</v>
      </c>
    </row>
    <row r="324" spans="1:1" ht="14.5">
      <c r="A324" s="40" t="s">
        <v>7383</v>
      </c>
    </row>
    <row r="325" spans="1:1" ht="14.5">
      <c r="A325" s="40" t="s">
        <v>7383</v>
      </c>
    </row>
    <row r="326" spans="1:1" ht="14.5">
      <c r="A326" s="40" t="s">
        <v>7383</v>
      </c>
    </row>
    <row r="327" spans="1:1" ht="14.5">
      <c r="A327" s="40" t="s">
        <v>7383</v>
      </c>
    </row>
    <row r="328" spans="1:1" ht="14.5">
      <c r="A328" s="40" t="s">
        <v>7383</v>
      </c>
    </row>
    <row r="329" spans="1:1" ht="14.5">
      <c r="A329" s="40" t="s">
        <v>7383</v>
      </c>
    </row>
    <row r="330" spans="1:1" ht="14.5">
      <c r="A330" s="40" t="s">
        <v>7383</v>
      </c>
    </row>
    <row r="331" spans="1:1" ht="14.5">
      <c r="A331" s="40" t="s">
        <v>7383</v>
      </c>
    </row>
    <row r="332" spans="1:1" ht="14.5">
      <c r="A332" s="40" t="s">
        <v>7383</v>
      </c>
    </row>
    <row r="333" spans="1:1" ht="14.5">
      <c r="A333" s="40" t="s">
        <v>7383</v>
      </c>
    </row>
    <row r="334" spans="1:1" ht="14.5">
      <c r="A334" s="40" t="s">
        <v>7383</v>
      </c>
    </row>
    <row r="335" spans="1:1" ht="14.5">
      <c r="A335" s="40" t="s">
        <v>7383</v>
      </c>
    </row>
    <row r="336" spans="1:1" ht="14.5">
      <c r="A336" s="40" t="s">
        <v>7383</v>
      </c>
    </row>
    <row r="337" spans="1:1" ht="14.5">
      <c r="A337" s="40" t="s">
        <v>7383</v>
      </c>
    </row>
    <row r="338" spans="1:1" ht="14.5">
      <c r="A338" s="40" t="s">
        <v>7383</v>
      </c>
    </row>
    <row r="339" spans="1:1" ht="14.5">
      <c r="A339" s="40" t="s">
        <v>7383</v>
      </c>
    </row>
    <row r="340" spans="1:1" ht="14.5">
      <c r="A340" s="40" t="s">
        <v>7383</v>
      </c>
    </row>
    <row r="341" spans="1:1" ht="14.5">
      <c r="A341" s="40" t="s">
        <v>7383</v>
      </c>
    </row>
    <row r="342" spans="1:1" ht="14.5">
      <c r="A342" s="40" t="s">
        <v>7383</v>
      </c>
    </row>
    <row r="343" spans="1:1" ht="14.5">
      <c r="A343" s="40" t="s">
        <v>7383</v>
      </c>
    </row>
    <row r="344" spans="1:1" ht="14.5">
      <c r="A344" s="40" t="s">
        <v>7383</v>
      </c>
    </row>
    <row r="345" spans="1:1" ht="14.5">
      <c r="A345" s="40" t="s">
        <v>7383</v>
      </c>
    </row>
    <row r="346" spans="1:1" ht="14.5">
      <c r="A346" s="40" t="s">
        <v>7383</v>
      </c>
    </row>
    <row r="347" spans="1:1" ht="14.5">
      <c r="A347" s="40" t="s">
        <v>7383</v>
      </c>
    </row>
    <row r="348" spans="1:1" ht="14.5">
      <c r="A348" s="40" t="s">
        <v>7383</v>
      </c>
    </row>
    <row r="349" spans="1:1" ht="14.5">
      <c r="A349" s="40" t="s">
        <v>7383</v>
      </c>
    </row>
    <row r="350" spans="1:1" ht="14.5">
      <c r="A350" s="40" t="s">
        <v>7383</v>
      </c>
    </row>
    <row r="351" spans="1:1" ht="14.5">
      <c r="A351" s="40" t="s">
        <v>7383</v>
      </c>
    </row>
    <row r="352" spans="1:1" ht="14.5">
      <c r="A352" s="40" t="s">
        <v>7383</v>
      </c>
    </row>
    <row r="353" spans="1:1" ht="14.5">
      <c r="A353" s="40" t="s">
        <v>7383</v>
      </c>
    </row>
    <row r="354" spans="1:1" ht="14.5">
      <c r="A354" s="40" t="s">
        <v>7383</v>
      </c>
    </row>
    <row r="355" spans="1:1" ht="14.5">
      <c r="A355" s="40" t="s">
        <v>7383</v>
      </c>
    </row>
    <row r="356" spans="1:1" ht="14.5">
      <c r="A356" s="40" t="s">
        <v>7383</v>
      </c>
    </row>
    <row r="357" spans="1:1" ht="14.5">
      <c r="A357" s="40" t="s">
        <v>7383</v>
      </c>
    </row>
    <row r="358" spans="1:1" ht="14.5">
      <c r="A358" s="40" t="s">
        <v>7383</v>
      </c>
    </row>
    <row r="359" spans="1:1" ht="14.5">
      <c r="A359" s="40" t="s">
        <v>7383</v>
      </c>
    </row>
    <row r="360" spans="1:1" ht="14.5">
      <c r="A360" s="40" t="s">
        <v>7383</v>
      </c>
    </row>
    <row r="361" spans="1:1" ht="14.5">
      <c r="A361" s="40" t="s">
        <v>7383</v>
      </c>
    </row>
    <row r="362" spans="1:1" ht="14.5">
      <c r="A362" s="40" t="s">
        <v>7383</v>
      </c>
    </row>
    <row r="363" spans="1:1" ht="14.5">
      <c r="A363" s="40" t="s">
        <v>7383</v>
      </c>
    </row>
    <row r="364" spans="1:1" ht="14.5">
      <c r="A364" s="40" t="s">
        <v>7383</v>
      </c>
    </row>
    <row r="365" spans="1:1" ht="14.5">
      <c r="A365" s="40" t="s">
        <v>7383</v>
      </c>
    </row>
    <row r="366" spans="1:1" ht="14.5">
      <c r="A366" s="40" t="s">
        <v>7383</v>
      </c>
    </row>
    <row r="367" spans="1:1" ht="14.5">
      <c r="A367" s="40" t="s">
        <v>7383</v>
      </c>
    </row>
    <row r="368" spans="1:1" ht="14.5">
      <c r="A368" s="40" t="s">
        <v>7383</v>
      </c>
    </row>
    <row r="369" spans="1:1" ht="14.5">
      <c r="A369" s="40" t="s">
        <v>7383</v>
      </c>
    </row>
    <row r="370" spans="1:1" ht="14.5">
      <c r="A370" s="40" t="s">
        <v>7383</v>
      </c>
    </row>
    <row r="371" spans="1:1" ht="14.5">
      <c r="A371" s="40" t="s">
        <v>7383</v>
      </c>
    </row>
    <row r="372" spans="1:1" ht="14.5">
      <c r="A372" s="40" t="s">
        <v>7383</v>
      </c>
    </row>
    <row r="373" spans="1:1" ht="14.5">
      <c r="A373" s="40" t="s">
        <v>7383</v>
      </c>
    </row>
    <row r="374" spans="1:1" ht="14.5">
      <c r="A374" s="40" t="s">
        <v>7383</v>
      </c>
    </row>
    <row r="375" spans="1:1" ht="14.5">
      <c r="A375" s="40" t="s">
        <v>7383</v>
      </c>
    </row>
    <row r="376" spans="1:1" ht="14.5">
      <c r="A376" s="40" t="s">
        <v>7383</v>
      </c>
    </row>
    <row r="377" spans="1:1" ht="14.5">
      <c r="A377" s="40" t="s">
        <v>7383</v>
      </c>
    </row>
    <row r="378" spans="1:1" ht="14.5">
      <c r="A378" s="40" t="s">
        <v>7383</v>
      </c>
    </row>
    <row r="379" spans="1:1" ht="14.5">
      <c r="A379" s="40" t="s">
        <v>7383</v>
      </c>
    </row>
    <row r="380" spans="1:1" ht="14.5">
      <c r="A380" s="40" t="s">
        <v>7383</v>
      </c>
    </row>
    <row r="381" spans="1:1" ht="14.5">
      <c r="A381" s="40" t="s">
        <v>7383</v>
      </c>
    </row>
    <row r="382" spans="1:1" ht="14.5">
      <c r="A382" s="40" t="s">
        <v>7383</v>
      </c>
    </row>
    <row r="383" spans="1:1" ht="14.5">
      <c r="A383" s="40" t="s">
        <v>7383</v>
      </c>
    </row>
    <row r="384" spans="1:1" ht="14.5">
      <c r="A384" s="40" t="s">
        <v>7383</v>
      </c>
    </row>
    <row r="385" spans="1:1" ht="14.5">
      <c r="A385" s="40" t="s">
        <v>7383</v>
      </c>
    </row>
    <row r="386" spans="1:1" ht="14.5">
      <c r="A386" s="40" t="s">
        <v>7383</v>
      </c>
    </row>
    <row r="387" spans="1:1" ht="14.5">
      <c r="A387" s="40" t="s">
        <v>7383</v>
      </c>
    </row>
    <row r="388" spans="1:1" ht="14.5">
      <c r="A388" s="40" t="s">
        <v>7383</v>
      </c>
    </row>
    <row r="389" spans="1:1" ht="14.5">
      <c r="A389" s="40" t="s">
        <v>7383</v>
      </c>
    </row>
    <row r="390" spans="1:1" ht="14.5">
      <c r="A390" s="40" t="s">
        <v>7383</v>
      </c>
    </row>
    <row r="391" spans="1:1" ht="14.5">
      <c r="A391" s="40" t="s">
        <v>7383</v>
      </c>
    </row>
    <row r="392" spans="1:1" ht="14.5">
      <c r="A392" s="40" t="s">
        <v>7383</v>
      </c>
    </row>
    <row r="393" spans="1:1" ht="14.5">
      <c r="A393" s="40" t="s">
        <v>7383</v>
      </c>
    </row>
    <row r="394" spans="1:1" ht="14.5">
      <c r="A394" s="40" t="s">
        <v>7383</v>
      </c>
    </row>
    <row r="395" spans="1:1" ht="14.5">
      <c r="A395" s="40" t="s">
        <v>7383</v>
      </c>
    </row>
    <row r="396" spans="1:1" ht="14.5">
      <c r="A396" s="40" t="s">
        <v>7383</v>
      </c>
    </row>
    <row r="397" spans="1:1" ht="14.5">
      <c r="A397" s="40" t="s">
        <v>7383</v>
      </c>
    </row>
    <row r="398" spans="1:1" ht="14.5">
      <c r="A398" s="40" t="s">
        <v>7383</v>
      </c>
    </row>
    <row r="399" spans="1:1" ht="14.5">
      <c r="A399" s="40" t="s">
        <v>7383</v>
      </c>
    </row>
    <row r="400" spans="1:1" ht="14.5">
      <c r="A400" s="40" t="s">
        <v>7383</v>
      </c>
    </row>
    <row r="401" spans="1:1" ht="14.5">
      <c r="A401" s="40" t="s">
        <v>7383</v>
      </c>
    </row>
    <row r="402" spans="1:1" ht="14.5">
      <c r="A402" s="40" t="s">
        <v>7383</v>
      </c>
    </row>
    <row r="403" spans="1:1" ht="14.5">
      <c r="A403" s="40" t="s">
        <v>7383</v>
      </c>
    </row>
    <row r="404" spans="1:1" ht="14.5">
      <c r="A404" s="40" t="s">
        <v>7383</v>
      </c>
    </row>
    <row r="405" spans="1:1" ht="14.5">
      <c r="A405" s="40" t="s">
        <v>7383</v>
      </c>
    </row>
    <row r="406" spans="1:1" ht="14.5">
      <c r="A406" s="40" t="s">
        <v>7383</v>
      </c>
    </row>
    <row r="407" spans="1:1" ht="14.5">
      <c r="A407" s="40" t="s">
        <v>7383</v>
      </c>
    </row>
    <row r="408" spans="1:1" ht="14.5">
      <c r="A408" s="40" t="s">
        <v>7383</v>
      </c>
    </row>
    <row r="409" spans="1:1" ht="14.5">
      <c r="A409" s="40" t="s">
        <v>7383</v>
      </c>
    </row>
    <row r="410" spans="1:1" ht="14.5">
      <c r="A410" s="40" t="s">
        <v>7383</v>
      </c>
    </row>
    <row r="411" spans="1:1" ht="14.5">
      <c r="A411" s="40" t="s">
        <v>7383</v>
      </c>
    </row>
    <row r="412" spans="1:1" ht="14.5">
      <c r="A412" s="40" t="s">
        <v>7383</v>
      </c>
    </row>
    <row r="413" spans="1:1" ht="14.5">
      <c r="A413" s="40" t="s">
        <v>7383</v>
      </c>
    </row>
    <row r="414" spans="1:1" ht="14.5">
      <c r="A414" s="40" t="s">
        <v>7383</v>
      </c>
    </row>
    <row r="415" spans="1:1" ht="14.5">
      <c r="A415" s="40" t="s">
        <v>7383</v>
      </c>
    </row>
    <row r="416" spans="1:1" ht="14.5">
      <c r="A416" s="40" t="s">
        <v>7383</v>
      </c>
    </row>
    <row r="417" spans="1:1" ht="14.5">
      <c r="A417" s="40" t="s">
        <v>7383</v>
      </c>
    </row>
    <row r="418" spans="1:1" ht="14.5">
      <c r="A418" s="40" t="s">
        <v>7383</v>
      </c>
    </row>
    <row r="419" spans="1:1" ht="14.5">
      <c r="A419" s="40" t="s">
        <v>7383</v>
      </c>
    </row>
    <row r="420" spans="1:1" ht="14.5">
      <c r="A420" s="40" t="s">
        <v>7383</v>
      </c>
    </row>
    <row r="421" spans="1:1" ht="14.5">
      <c r="A421" s="40" t="s">
        <v>7383</v>
      </c>
    </row>
    <row r="422" spans="1:1" ht="14.5">
      <c r="A422" s="40" t="s">
        <v>7383</v>
      </c>
    </row>
    <row r="423" spans="1:1" ht="14.5">
      <c r="A423" s="40" t="s">
        <v>7383</v>
      </c>
    </row>
    <row r="424" spans="1:1" ht="14.5">
      <c r="A424" s="40" t="s">
        <v>7383</v>
      </c>
    </row>
    <row r="425" spans="1:1" ht="14.5">
      <c r="A425" s="40" t="s">
        <v>7383</v>
      </c>
    </row>
    <row r="426" spans="1:1" ht="14.5">
      <c r="A426" s="40" t="s">
        <v>7383</v>
      </c>
    </row>
    <row r="427" spans="1:1" ht="14.5">
      <c r="A427" s="40" t="s">
        <v>7383</v>
      </c>
    </row>
    <row r="428" spans="1:1" ht="14.5">
      <c r="A428" s="40" t="s">
        <v>7383</v>
      </c>
    </row>
    <row r="429" spans="1:1" ht="14.5">
      <c r="A429" s="40" t="s">
        <v>7383</v>
      </c>
    </row>
    <row r="430" spans="1:1" ht="14.5">
      <c r="A430" s="40" t="s">
        <v>7383</v>
      </c>
    </row>
    <row r="431" spans="1:1" ht="14.5">
      <c r="A431" s="40" t="s">
        <v>7383</v>
      </c>
    </row>
    <row r="432" spans="1:1" ht="14.5">
      <c r="A432" s="40" t="s">
        <v>7383</v>
      </c>
    </row>
    <row r="433" spans="1:1" ht="14.5">
      <c r="A433" s="40" t="s">
        <v>7383</v>
      </c>
    </row>
    <row r="434" spans="1:1" ht="14.5">
      <c r="A434" s="40" t="s">
        <v>7383</v>
      </c>
    </row>
    <row r="435" spans="1:1" ht="14.5">
      <c r="A435" s="40" t="s">
        <v>7383</v>
      </c>
    </row>
    <row r="436" spans="1:1" ht="14.5">
      <c r="A436" s="40" t="s">
        <v>7383</v>
      </c>
    </row>
    <row r="437" spans="1:1" ht="14.5">
      <c r="A437" s="40" t="s">
        <v>7383</v>
      </c>
    </row>
    <row r="438" spans="1:1" ht="14.5">
      <c r="A438" s="40" t="s">
        <v>7383</v>
      </c>
    </row>
    <row r="439" spans="1:1" ht="14.5">
      <c r="A439" s="40" t="s">
        <v>7383</v>
      </c>
    </row>
    <row r="440" spans="1:1" ht="14.5">
      <c r="A440" s="40" t="s">
        <v>7383</v>
      </c>
    </row>
    <row r="441" spans="1:1" ht="14.5">
      <c r="A441" s="40" t="s">
        <v>7383</v>
      </c>
    </row>
    <row r="442" spans="1:1" ht="14.5">
      <c r="A442" s="40" t="s">
        <v>7383</v>
      </c>
    </row>
    <row r="443" spans="1:1" ht="14.5">
      <c r="A443" s="40" t="s">
        <v>7383</v>
      </c>
    </row>
    <row r="444" spans="1:1" ht="14.5">
      <c r="A444" s="40" t="s">
        <v>7383</v>
      </c>
    </row>
    <row r="445" spans="1:1" ht="14.5">
      <c r="A445" s="40" t="s">
        <v>7383</v>
      </c>
    </row>
    <row r="446" spans="1:1" ht="14.5">
      <c r="A446" s="40" t="s">
        <v>7383</v>
      </c>
    </row>
    <row r="447" spans="1:1" ht="14.5">
      <c r="A447" s="40" t="s">
        <v>7383</v>
      </c>
    </row>
    <row r="448" spans="1:1" ht="14.5">
      <c r="A448" s="40" t="s">
        <v>7383</v>
      </c>
    </row>
    <row r="449" spans="1:1" ht="14.5">
      <c r="A449" s="40" t="s">
        <v>7383</v>
      </c>
    </row>
    <row r="450" spans="1:1" ht="14.5">
      <c r="A450" s="40" t="s">
        <v>7383</v>
      </c>
    </row>
    <row r="451" spans="1:1" ht="14.5">
      <c r="A451" s="40" t="s">
        <v>7383</v>
      </c>
    </row>
    <row r="452" spans="1:1" ht="14.5">
      <c r="A452" s="40" t="s">
        <v>7383</v>
      </c>
    </row>
    <row r="453" spans="1:1" ht="14.5">
      <c r="A453" s="40" t="s">
        <v>7383</v>
      </c>
    </row>
    <row r="454" spans="1:1" ht="14.5">
      <c r="A454" s="40" t="s">
        <v>7383</v>
      </c>
    </row>
    <row r="455" spans="1:1" ht="14.5">
      <c r="A455" s="40" t="s">
        <v>7383</v>
      </c>
    </row>
    <row r="456" spans="1:1" ht="14.5">
      <c r="A456" s="40" t="s">
        <v>7383</v>
      </c>
    </row>
    <row r="457" spans="1:1" ht="14.5">
      <c r="A457" s="40" t="s">
        <v>7383</v>
      </c>
    </row>
    <row r="458" spans="1:1" ht="14.5">
      <c r="A458" s="40" t="s">
        <v>7383</v>
      </c>
    </row>
    <row r="459" spans="1:1" ht="14.5">
      <c r="A459" s="40" t="s">
        <v>7383</v>
      </c>
    </row>
    <row r="460" spans="1:1" ht="14.5">
      <c r="A460" s="40" t="s">
        <v>7383</v>
      </c>
    </row>
    <row r="461" spans="1:1" ht="14.5">
      <c r="A461" s="40" t="s">
        <v>7383</v>
      </c>
    </row>
    <row r="462" spans="1:1" ht="14.5">
      <c r="A462" s="40" t="s">
        <v>7383</v>
      </c>
    </row>
    <row r="463" spans="1:1" ht="14.5">
      <c r="A463" s="40" t="s">
        <v>7383</v>
      </c>
    </row>
    <row r="464" spans="1:1" ht="14.5">
      <c r="A464" s="40" t="s">
        <v>7383</v>
      </c>
    </row>
    <row r="465" spans="1:1" ht="14.5">
      <c r="A465" s="40" t="s">
        <v>7383</v>
      </c>
    </row>
    <row r="466" spans="1:1" ht="14.5">
      <c r="A466" s="40" t="s">
        <v>7383</v>
      </c>
    </row>
    <row r="467" spans="1:1" ht="14.5">
      <c r="A467" s="40" t="s">
        <v>7383</v>
      </c>
    </row>
    <row r="468" spans="1:1" ht="14.5">
      <c r="A468" s="40" t="s">
        <v>7383</v>
      </c>
    </row>
    <row r="469" spans="1:1" ht="14.5">
      <c r="A469" s="40" t="s">
        <v>7383</v>
      </c>
    </row>
    <row r="470" spans="1:1" ht="14.5">
      <c r="A470" s="40" t="s">
        <v>7383</v>
      </c>
    </row>
    <row r="471" spans="1:1" ht="14.5">
      <c r="A471" s="40" t="s">
        <v>7383</v>
      </c>
    </row>
    <row r="472" spans="1:1" ht="14.5">
      <c r="A472" s="40" t="s">
        <v>7383</v>
      </c>
    </row>
    <row r="473" spans="1:1" ht="14.5">
      <c r="A473" s="40" t="s">
        <v>7383</v>
      </c>
    </row>
    <row r="474" spans="1:1" ht="14.5">
      <c r="A474" s="40" t="s">
        <v>7383</v>
      </c>
    </row>
    <row r="475" spans="1:1" ht="14.5">
      <c r="A475" s="40" t="s">
        <v>7383</v>
      </c>
    </row>
    <row r="476" spans="1:1" ht="14.5">
      <c r="A476" s="40" t="s">
        <v>7383</v>
      </c>
    </row>
    <row r="477" spans="1:1" ht="14.5">
      <c r="A477" s="40" t="s">
        <v>7383</v>
      </c>
    </row>
    <row r="478" spans="1:1" ht="14.5">
      <c r="A478" s="40" t="s">
        <v>7383</v>
      </c>
    </row>
    <row r="479" spans="1:1" ht="14.5">
      <c r="A479" s="40" t="s">
        <v>7383</v>
      </c>
    </row>
    <row r="480" spans="1:1" ht="14.5">
      <c r="A480" s="40" t="s">
        <v>7383</v>
      </c>
    </row>
    <row r="481" spans="1:1" ht="14.5">
      <c r="A481" s="40" t="s">
        <v>7383</v>
      </c>
    </row>
    <row r="482" spans="1:1" ht="14.5">
      <c r="A482" s="40" t="s">
        <v>7383</v>
      </c>
    </row>
    <row r="483" spans="1:1" ht="14.5">
      <c r="A483" s="40" t="s">
        <v>7383</v>
      </c>
    </row>
    <row r="484" spans="1:1" ht="14.5">
      <c r="A484" s="40" t="s">
        <v>7383</v>
      </c>
    </row>
    <row r="485" spans="1:1" ht="14.5">
      <c r="A485" s="40" t="s">
        <v>7383</v>
      </c>
    </row>
    <row r="486" spans="1:1" ht="14.5">
      <c r="A486" s="40" t="s">
        <v>7383</v>
      </c>
    </row>
    <row r="487" spans="1:1" ht="14.5">
      <c r="A487" s="40" t="s">
        <v>7383</v>
      </c>
    </row>
    <row r="488" spans="1:1" ht="14.5">
      <c r="A488" s="40" t="s">
        <v>7383</v>
      </c>
    </row>
    <row r="489" spans="1:1" ht="14.5">
      <c r="A489" s="40" t="s">
        <v>7383</v>
      </c>
    </row>
    <row r="490" spans="1:1" ht="14.5">
      <c r="A490" s="40" t="s">
        <v>7383</v>
      </c>
    </row>
    <row r="491" spans="1:1" ht="14.5">
      <c r="A491" s="40" t="s">
        <v>7383</v>
      </c>
    </row>
    <row r="492" spans="1:1" ht="14.5">
      <c r="A492" s="40" t="s">
        <v>7383</v>
      </c>
    </row>
    <row r="493" spans="1:1" ht="14.5">
      <c r="A493" s="40" t="s">
        <v>7383</v>
      </c>
    </row>
    <row r="494" spans="1:1" ht="14.5">
      <c r="A494" s="40" t="s">
        <v>7383</v>
      </c>
    </row>
    <row r="495" spans="1:1" ht="14.5">
      <c r="A495" s="40" t="s">
        <v>7383</v>
      </c>
    </row>
    <row r="496" spans="1:1" ht="14.5">
      <c r="A496" s="40" t="s">
        <v>7383</v>
      </c>
    </row>
    <row r="497" spans="1:1" ht="14.5">
      <c r="A497" s="40" t="s">
        <v>7383</v>
      </c>
    </row>
    <row r="498" spans="1:1" ht="14.5">
      <c r="A498" s="40" t="s">
        <v>7383</v>
      </c>
    </row>
    <row r="499" spans="1:1" ht="14.5">
      <c r="A499" s="40" t="s">
        <v>7383</v>
      </c>
    </row>
    <row r="500" spans="1:1" ht="14.5">
      <c r="A500" s="40" t="s">
        <v>7383</v>
      </c>
    </row>
    <row r="501" spans="1:1" ht="14.5">
      <c r="A501" s="40" t="s">
        <v>7383</v>
      </c>
    </row>
    <row r="502" spans="1:1" ht="14.5">
      <c r="A502" s="40" t="s">
        <v>7383</v>
      </c>
    </row>
    <row r="503" spans="1:1" ht="14.5">
      <c r="A503" s="40" t="s">
        <v>7383</v>
      </c>
    </row>
    <row r="504" spans="1:1" ht="14.5">
      <c r="A504" s="40" t="s">
        <v>7383</v>
      </c>
    </row>
    <row r="505" spans="1:1" ht="14.5">
      <c r="A505" s="40" t="s">
        <v>7383</v>
      </c>
    </row>
    <row r="506" spans="1:1" ht="14.5">
      <c r="A506" s="40" t="s">
        <v>7383</v>
      </c>
    </row>
    <row r="507" spans="1:1" ht="14.5">
      <c r="A507" s="40" t="s">
        <v>7383</v>
      </c>
    </row>
    <row r="508" spans="1:1" ht="14.5">
      <c r="A508" s="40" t="s">
        <v>7383</v>
      </c>
    </row>
    <row r="509" spans="1:1" ht="14.5">
      <c r="A509" s="40" t="s">
        <v>7383</v>
      </c>
    </row>
    <row r="510" spans="1:1" ht="14.5">
      <c r="A510" s="40" t="s">
        <v>7383</v>
      </c>
    </row>
    <row r="511" spans="1:1" ht="14.5">
      <c r="A511" s="40" t="s">
        <v>7383</v>
      </c>
    </row>
    <row r="512" spans="1:1" ht="14.5">
      <c r="A512" s="40" t="s">
        <v>7383</v>
      </c>
    </row>
    <row r="513" spans="1:1" ht="14.5">
      <c r="A513" s="40" t="s">
        <v>7383</v>
      </c>
    </row>
    <row r="514" spans="1:1" ht="14.5">
      <c r="A514" s="40" t="s">
        <v>7383</v>
      </c>
    </row>
    <row r="515" spans="1:1" ht="14.5">
      <c r="A515" s="40" t="s">
        <v>7383</v>
      </c>
    </row>
    <row r="516" spans="1:1" ht="14.5">
      <c r="A516" s="40" t="s">
        <v>7383</v>
      </c>
    </row>
    <row r="517" spans="1:1" ht="14.5">
      <c r="A517" s="40" t="s">
        <v>7383</v>
      </c>
    </row>
    <row r="518" spans="1:1" ht="14.5">
      <c r="A518" s="40" t="s">
        <v>7383</v>
      </c>
    </row>
    <row r="519" spans="1:1" ht="14.5">
      <c r="A519" s="40" t="s">
        <v>7383</v>
      </c>
    </row>
    <row r="520" spans="1:1" ht="14.5">
      <c r="A520" s="40" t="s">
        <v>7383</v>
      </c>
    </row>
    <row r="521" spans="1:1" ht="14.5">
      <c r="A521" s="40" t="s">
        <v>7383</v>
      </c>
    </row>
    <row r="522" spans="1:1" ht="14.5">
      <c r="A522" s="40" t="s">
        <v>7383</v>
      </c>
    </row>
    <row r="523" spans="1:1" ht="14.5">
      <c r="A523" s="40" t="s">
        <v>7383</v>
      </c>
    </row>
    <row r="524" spans="1:1" ht="14.5">
      <c r="A524" s="40" t="s">
        <v>7383</v>
      </c>
    </row>
    <row r="525" spans="1:1" ht="14.5">
      <c r="A525" s="40" t="s">
        <v>7383</v>
      </c>
    </row>
    <row r="526" spans="1:1" ht="14.5">
      <c r="A526" s="40" t="s">
        <v>7383</v>
      </c>
    </row>
    <row r="527" spans="1:1" ht="14.5">
      <c r="A527" s="40" t="s">
        <v>7383</v>
      </c>
    </row>
    <row r="528" spans="1:1" ht="14.5">
      <c r="A528" s="40" t="s">
        <v>7383</v>
      </c>
    </row>
    <row r="529" spans="1:1" ht="14.5">
      <c r="A529" s="40" t="s">
        <v>7383</v>
      </c>
    </row>
    <row r="530" spans="1:1" ht="14.5">
      <c r="A530" s="40" t="s">
        <v>7383</v>
      </c>
    </row>
    <row r="531" spans="1:1" ht="14.5">
      <c r="A531" s="40" t="s">
        <v>7383</v>
      </c>
    </row>
    <row r="532" spans="1:1" ht="14.5">
      <c r="A532" s="40" t="s">
        <v>7383</v>
      </c>
    </row>
    <row r="533" spans="1:1" ht="14.5">
      <c r="A533" s="40" t="s">
        <v>7383</v>
      </c>
    </row>
    <row r="534" spans="1:1" ht="14.5">
      <c r="A534" s="40" t="s">
        <v>7383</v>
      </c>
    </row>
    <row r="535" spans="1:1" ht="14.5">
      <c r="A535" s="40" t="s">
        <v>7383</v>
      </c>
    </row>
    <row r="536" spans="1:1" ht="14.5">
      <c r="A536" s="40" t="s">
        <v>7383</v>
      </c>
    </row>
    <row r="537" spans="1:1" ht="14.5">
      <c r="A537" s="40" t="s">
        <v>7383</v>
      </c>
    </row>
    <row r="538" spans="1:1" ht="14.5">
      <c r="A538" s="40" t="s">
        <v>7383</v>
      </c>
    </row>
    <row r="539" spans="1:1" ht="14.5">
      <c r="A539" s="40" t="s">
        <v>7383</v>
      </c>
    </row>
    <row r="540" spans="1:1" ht="14.5">
      <c r="A540" s="40" t="s">
        <v>7383</v>
      </c>
    </row>
    <row r="541" spans="1:1" ht="14.5">
      <c r="A541" s="40" t="s">
        <v>7383</v>
      </c>
    </row>
    <row r="542" spans="1:1" ht="14.5">
      <c r="A542" s="40" t="s">
        <v>7383</v>
      </c>
    </row>
    <row r="543" spans="1:1" ht="14.5">
      <c r="A543" s="40" t="s">
        <v>7383</v>
      </c>
    </row>
    <row r="544" spans="1:1" ht="14.5">
      <c r="A544" s="40" t="s">
        <v>7383</v>
      </c>
    </row>
    <row r="545" spans="1:1" ht="14.5">
      <c r="A545" s="40" t="s">
        <v>7383</v>
      </c>
    </row>
    <row r="546" spans="1:1" ht="14.5">
      <c r="A546" s="40" t="s">
        <v>7383</v>
      </c>
    </row>
    <row r="547" spans="1:1" ht="14.5">
      <c r="A547" s="40" t="s">
        <v>7383</v>
      </c>
    </row>
    <row r="548" spans="1:1" ht="14.5">
      <c r="A548" s="40" t="s">
        <v>7383</v>
      </c>
    </row>
    <row r="549" spans="1:1" ht="14.5">
      <c r="A549" s="40" t="s">
        <v>7383</v>
      </c>
    </row>
    <row r="550" spans="1:1" ht="14.5">
      <c r="A550" s="40" t="s">
        <v>7383</v>
      </c>
    </row>
    <row r="551" spans="1:1" ht="14.5">
      <c r="A551" s="40" t="s">
        <v>7383</v>
      </c>
    </row>
    <row r="552" spans="1:1" ht="14.5">
      <c r="A552" s="40" t="s">
        <v>7383</v>
      </c>
    </row>
    <row r="553" spans="1:1" ht="14.5">
      <c r="A553" s="40" t="s">
        <v>7383</v>
      </c>
    </row>
    <row r="554" spans="1:1" ht="14.5">
      <c r="A554" s="40" t="s">
        <v>7383</v>
      </c>
    </row>
    <row r="555" spans="1:1" ht="14.5">
      <c r="A555" s="40" t="s">
        <v>7383</v>
      </c>
    </row>
    <row r="556" spans="1:1" ht="14.5">
      <c r="A556" s="40" t="s">
        <v>7383</v>
      </c>
    </row>
    <row r="557" spans="1:1" ht="14.5">
      <c r="A557" s="40" t="s">
        <v>7383</v>
      </c>
    </row>
    <row r="558" spans="1:1" ht="14.5">
      <c r="A558" s="40" t="s">
        <v>7383</v>
      </c>
    </row>
    <row r="559" spans="1:1" ht="14.5">
      <c r="A559" s="40" t="s">
        <v>7383</v>
      </c>
    </row>
    <row r="560" spans="1:1" ht="14.5">
      <c r="A560" s="40" t="s">
        <v>7383</v>
      </c>
    </row>
    <row r="561" spans="1:1" ht="14.5">
      <c r="A561" s="40" t="s">
        <v>7383</v>
      </c>
    </row>
    <row r="562" spans="1:1" ht="14.5">
      <c r="A562" s="40" t="s">
        <v>7383</v>
      </c>
    </row>
    <row r="563" spans="1:1" ht="14.5">
      <c r="A563" s="40" t="s">
        <v>7383</v>
      </c>
    </row>
    <row r="564" spans="1:1" ht="14.5">
      <c r="A564" s="40" t="s">
        <v>7383</v>
      </c>
    </row>
    <row r="565" spans="1:1" ht="14.5">
      <c r="A565" s="40" t="s">
        <v>7383</v>
      </c>
    </row>
    <row r="566" spans="1:1" ht="14.5">
      <c r="A566" s="40" t="s">
        <v>7383</v>
      </c>
    </row>
    <row r="567" spans="1:1" ht="14.5">
      <c r="A567" s="40" t="s">
        <v>7383</v>
      </c>
    </row>
    <row r="568" spans="1:1" ht="14.5">
      <c r="A568" s="40" t="s">
        <v>7383</v>
      </c>
    </row>
    <row r="569" spans="1:1" ht="14.5">
      <c r="A569" s="40" t="s">
        <v>7383</v>
      </c>
    </row>
    <row r="570" spans="1:1" ht="14.5">
      <c r="A570" s="40" t="s">
        <v>7383</v>
      </c>
    </row>
    <row r="571" spans="1:1" ht="14.5">
      <c r="A571" s="40" t="s">
        <v>7383</v>
      </c>
    </row>
    <row r="572" spans="1:1" ht="14.5">
      <c r="A572" s="40" t="s">
        <v>7383</v>
      </c>
    </row>
    <row r="573" spans="1:1" ht="14.5">
      <c r="A573" s="40" t="s">
        <v>7383</v>
      </c>
    </row>
    <row r="574" spans="1:1" ht="14.5">
      <c r="A574" s="40" t="s">
        <v>7383</v>
      </c>
    </row>
    <row r="575" spans="1:1" ht="14.5">
      <c r="A575" s="40" t="s">
        <v>7383</v>
      </c>
    </row>
    <row r="576" spans="1:1" ht="14.5">
      <c r="A576" s="40" t="s">
        <v>7383</v>
      </c>
    </row>
    <row r="577" spans="1:1" ht="14.5">
      <c r="A577" s="40" t="s">
        <v>7383</v>
      </c>
    </row>
    <row r="578" spans="1:1" ht="14.5">
      <c r="A578" s="40" t="s">
        <v>7383</v>
      </c>
    </row>
    <row r="579" spans="1:1" ht="14.5">
      <c r="A579" s="40" t="s">
        <v>7383</v>
      </c>
    </row>
    <row r="580" spans="1:1" ht="14.5">
      <c r="A580" s="40" t="s">
        <v>7383</v>
      </c>
    </row>
    <row r="581" spans="1:1" ht="14.5">
      <c r="A581" s="40" t="s">
        <v>7383</v>
      </c>
    </row>
    <row r="582" spans="1:1" ht="14.5">
      <c r="A582" s="40" t="s">
        <v>7383</v>
      </c>
    </row>
    <row r="583" spans="1:1" ht="14.5">
      <c r="A583" s="40" t="s">
        <v>7383</v>
      </c>
    </row>
    <row r="584" spans="1:1" ht="14.5">
      <c r="A584" s="40" t="s">
        <v>7383</v>
      </c>
    </row>
    <row r="585" spans="1:1" ht="14.5">
      <c r="A585" s="40" t="s">
        <v>7383</v>
      </c>
    </row>
    <row r="586" spans="1:1" ht="14.5">
      <c r="A586" s="40" t="s">
        <v>7383</v>
      </c>
    </row>
    <row r="587" spans="1:1" ht="14.5">
      <c r="A587" s="40" t="s">
        <v>7383</v>
      </c>
    </row>
    <row r="588" spans="1:1" ht="14.5">
      <c r="A588" s="40" t="s">
        <v>7383</v>
      </c>
    </row>
    <row r="589" spans="1:1" ht="14.5">
      <c r="A589" s="40" t="s">
        <v>7383</v>
      </c>
    </row>
    <row r="590" spans="1:1" ht="14.5">
      <c r="A590" s="40" t="s">
        <v>7383</v>
      </c>
    </row>
    <row r="591" spans="1:1" ht="14.5">
      <c r="A591" s="40" t="s">
        <v>7383</v>
      </c>
    </row>
    <row r="592" spans="1:1" ht="14.5">
      <c r="A592" s="40" t="s">
        <v>7383</v>
      </c>
    </row>
    <row r="593" spans="1:1" ht="14.5">
      <c r="A593" s="40" t="s">
        <v>7383</v>
      </c>
    </row>
    <row r="594" spans="1:1" ht="14.5">
      <c r="A594" s="40" t="s">
        <v>7383</v>
      </c>
    </row>
    <row r="595" spans="1:1" ht="14.5">
      <c r="A595" s="40" t="s">
        <v>7383</v>
      </c>
    </row>
    <row r="596" spans="1:1" ht="14.5">
      <c r="A596" s="40" t="s">
        <v>7383</v>
      </c>
    </row>
    <row r="597" spans="1:1" ht="14.5">
      <c r="A597" s="40" t="s">
        <v>7383</v>
      </c>
    </row>
    <row r="598" spans="1:1" ht="14.5">
      <c r="A598" s="40" t="s">
        <v>7383</v>
      </c>
    </row>
    <row r="599" spans="1:1" ht="14.5">
      <c r="A599" s="40" t="s">
        <v>7383</v>
      </c>
    </row>
    <row r="600" spans="1:1" ht="14.5">
      <c r="A600" s="40" t="s">
        <v>7383</v>
      </c>
    </row>
    <row r="601" spans="1:1" ht="14.5">
      <c r="A601" s="40" t="s">
        <v>7383</v>
      </c>
    </row>
    <row r="602" spans="1:1" ht="14.5">
      <c r="A602" s="40" t="s">
        <v>7383</v>
      </c>
    </row>
    <row r="603" spans="1:1" ht="14.5">
      <c r="A603" s="40" t="s">
        <v>7383</v>
      </c>
    </row>
    <row r="604" spans="1:1" ht="14.5">
      <c r="A604" s="40" t="s">
        <v>7383</v>
      </c>
    </row>
    <row r="605" spans="1:1" ht="14.5">
      <c r="A605" s="40" t="s">
        <v>7383</v>
      </c>
    </row>
    <row r="606" spans="1:1" ht="14.5">
      <c r="A606" s="40" t="s">
        <v>7383</v>
      </c>
    </row>
    <row r="607" spans="1:1" ht="14.5">
      <c r="A607" s="40" t="s">
        <v>7383</v>
      </c>
    </row>
    <row r="608" spans="1:1" ht="14.5">
      <c r="A608" s="40" t="s">
        <v>7383</v>
      </c>
    </row>
    <row r="609" spans="1:1" ht="14.5">
      <c r="A609" s="40" t="s">
        <v>7383</v>
      </c>
    </row>
    <row r="610" spans="1:1" ht="14.5">
      <c r="A610" s="40" t="s">
        <v>7383</v>
      </c>
    </row>
    <row r="611" spans="1:1" ht="14.5">
      <c r="A611" s="40" t="s">
        <v>7383</v>
      </c>
    </row>
    <row r="612" spans="1:1" ht="14.5">
      <c r="A612" s="40" t="s">
        <v>7383</v>
      </c>
    </row>
    <row r="613" spans="1:1" ht="14.5">
      <c r="A613" s="40" t="s">
        <v>7383</v>
      </c>
    </row>
    <row r="614" spans="1:1" ht="14.5">
      <c r="A614" s="40" t="s">
        <v>7383</v>
      </c>
    </row>
    <row r="615" spans="1:1" ht="14.5">
      <c r="A615" s="40" t="s">
        <v>7383</v>
      </c>
    </row>
    <row r="616" spans="1:1" ht="14.5">
      <c r="A616" s="40" t="s">
        <v>7383</v>
      </c>
    </row>
    <row r="617" spans="1:1" ht="14.5">
      <c r="A617" s="40" t="s">
        <v>7383</v>
      </c>
    </row>
    <row r="618" spans="1:1" ht="14.5">
      <c r="A618" s="40" t="s">
        <v>7383</v>
      </c>
    </row>
    <row r="619" spans="1:1" ht="14.5">
      <c r="A619" s="40" t="s">
        <v>7383</v>
      </c>
    </row>
    <row r="620" spans="1:1" ht="14.5">
      <c r="A620" s="40" t="s">
        <v>7383</v>
      </c>
    </row>
    <row r="621" spans="1:1" ht="14.5">
      <c r="A621" s="40" t="s">
        <v>7383</v>
      </c>
    </row>
    <row r="622" spans="1:1" ht="14.5">
      <c r="A622" s="40" t="s">
        <v>7383</v>
      </c>
    </row>
    <row r="623" spans="1:1" ht="14.5">
      <c r="A623" s="40" t="s">
        <v>7383</v>
      </c>
    </row>
    <row r="624" spans="1:1" ht="14.5">
      <c r="A624" s="40" t="s">
        <v>7383</v>
      </c>
    </row>
    <row r="625" spans="1:1" ht="14.5">
      <c r="A625" s="40" t="s">
        <v>7383</v>
      </c>
    </row>
    <row r="626" spans="1:1" ht="14.5">
      <c r="A626" s="40" t="s">
        <v>7383</v>
      </c>
    </row>
    <row r="627" spans="1:1" ht="14.5">
      <c r="A627" s="40" t="s">
        <v>7383</v>
      </c>
    </row>
    <row r="628" spans="1:1" ht="14.5">
      <c r="A628" s="40" t="s">
        <v>7383</v>
      </c>
    </row>
    <row r="629" spans="1:1" ht="14.5">
      <c r="A629" s="40" t="s">
        <v>7383</v>
      </c>
    </row>
    <row r="630" spans="1:1" ht="14.5">
      <c r="A630" s="40" t="s">
        <v>7383</v>
      </c>
    </row>
    <row r="631" spans="1:1" ht="14.5">
      <c r="A631" s="40" t="s">
        <v>7383</v>
      </c>
    </row>
    <row r="632" spans="1:1" ht="14.5">
      <c r="A632" s="40" t="s">
        <v>7383</v>
      </c>
    </row>
    <row r="633" spans="1:1" ht="14.5">
      <c r="A633" s="40" t="s">
        <v>7383</v>
      </c>
    </row>
    <row r="634" spans="1:1" ht="14.5">
      <c r="A634" s="40" t="s">
        <v>7383</v>
      </c>
    </row>
    <row r="635" spans="1:1" ht="14.5">
      <c r="A635" s="40" t="s">
        <v>7383</v>
      </c>
    </row>
    <row r="636" spans="1:1" ht="14.5">
      <c r="A636" s="40" t="s">
        <v>7383</v>
      </c>
    </row>
    <row r="637" spans="1:1" ht="14.5">
      <c r="A637" s="40" t="s">
        <v>7383</v>
      </c>
    </row>
    <row r="638" spans="1:1" ht="14.5">
      <c r="A638" s="40" t="s">
        <v>7383</v>
      </c>
    </row>
    <row r="639" spans="1:1" ht="14.5">
      <c r="A639" s="40" t="s">
        <v>7383</v>
      </c>
    </row>
    <row r="640" spans="1:1" ht="14.5">
      <c r="A640" s="40" t="s">
        <v>7383</v>
      </c>
    </row>
    <row r="641" spans="1:1" ht="14.5">
      <c r="A641" s="40" t="s">
        <v>7383</v>
      </c>
    </row>
    <row r="642" spans="1:1" ht="14.5">
      <c r="A642" s="40" t="s">
        <v>7383</v>
      </c>
    </row>
    <row r="643" spans="1:1" ht="14.5">
      <c r="A643" s="40" t="s">
        <v>7383</v>
      </c>
    </row>
    <row r="644" spans="1:1" ht="14.5">
      <c r="A644" s="40" t="s">
        <v>7383</v>
      </c>
    </row>
    <row r="645" spans="1:1" ht="14.5">
      <c r="A645" s="40" t="s">
        <v>7383</v>
      </c>
    </row>
    <row r="646" spans="1:1" ht="14.5">
      <c r="A646" s="40" t="s">
        <v>7383</v>
      </c>
    </row>
    <row r="647" spans="1:1" ht="14.5">
      <c r="A647" s="40" t="s">
        <v>7383</v>
      </c>
    </row>
    <row r="648" spans="1:1" ht="14.5">
      <c r="A648" s="40" t="s">
        <v>7383</v>
      </c>
    </row>
    <row r="649" spans="1:1" ht="14.5">
      <c r="A649" s="40" t="s">
        <v>7383</v>
      </c>
    </row>
    <row r="650" spans="1:1" ht="14.5">
      <c r="A650" s="40" t="s">
        <v>7383</v>
      </c>
    </row>
    <row r="651" spans="1:1" ht="14.5">
      <c r="A651" s="40" t="s">
        <v>7383</v>
      </c>
    </row>
    <row r="652" spans="1:1" ht="14.5">
      <c r="A652" s="40" t="s">
        <v>7383</v>
      </c>
    </row>
    <row r="653" spans="1:1" ht="14.5">
      <c r="A653" s="40" t="s">
        <v>7383</v>
      </c>
    </row>
    <row r="654" spans="1:1" ht="14.5">
      <c r="A654" s="40" t="s">
        <v>7383</v>
      </c>
    </row>
    <row r="655" spans="1:1" ht="14.5">
      <c r="A655" s="40" t="s">
        <v>7383</v>
      </c>
    </row>
    <row r="656" spans="1:1" ht="14.5">
      <c r="A656" s="40" t="s">
        <v>7383</v>
      </c>
    </row>
    <row r="657" spans="1:1" ht="14.5">
      <c r="A657" s="40" t="s">
        <v>7383</v>
      </c>
    </row>
    <row r="658" spans="1:1" ht="14.5">
      <c r="A658" s="40" t="s">
        <v>7383</v>
      </c>
    </row>
    <row r="659" spans="1:1" ht="14.5">
      <c r="A659" s="40" t="s">
        <v>7383</v>
      </c>
    </row>
    <row r="660" spans="1:1" ht="14.5">
      <c r="A660" s="40" t="s">
        <v>7383</v>
      </c>
    </row>
    <row r="661" spans="1:1" ht="14.5">
      <c r="A661" s="40" t="s">
        <v>7383</v>
      </c>
    </row>
    <row r="662" spans="1:1" ht="14.5">
      <c r="A662" s="40" t="s">
        <v>7383</v>
      </c>
    </row>
    <row r="663" spans="1:1" ht="14.5">
      <c r="A663" s="40" t="s">
        <v>7383</v>
      </c>
    </row>
    <row r="664" spans="1:1" ht="14.5">
      <c r="A664" s="40" t="s">
        <v>7383</v>
      </c>
    </row>
    <row r="665" spans="1:1" ht="14.5">
      <c r="A665" s="40" t="s">
        <v>7383</v>
      </c>
    </row>
    <row r="666" spans="1:1" ht="14.5">
      <c r="A666" s="40" t="s">
        <v>7383</v>
      </c>
    </row>
    <row r="667" spans="1:1" ht="14.5">
      <c r="A667" s="40" t="s">
        <v>7383</v>
      </c>
    </row>
    <row r="668" spans="1:1" ht="14.5">
      <c r="A668" s="40" t="s">
        <v>7383</v>
      </c>
    </row>
    <row r="669" spans="1:1" ht="14.5">
      <c r="A669" s="40" t="s">
        <v>7383</v>
      </c>
    </row>
    <row r="670" spans="1:1" ht="14.5">
      <c r="A670" s="40" t="s">
        <v>7383</v>
      </c>
    </row>
    <row r="671" spans="1:1" ht="14.5">
      <c r="A671" s="40" t="s">
        <v>7383</v>
      </c>
    </row>
    <row r="672" spans="1:1" ht="14.5">
      <c r="A672" s="40" t="s">
        <v>7383</v>
      </c>
    </row>
    <row r="673" spans="1:1" ht="14.5">
      <c r="A673" s="40" t="s">
        <v>7383</v>
      </c>
    </row>
    <row r="674" spans="1:1" ht="14.5">
      <c r="A674" s="40" t="s">
        <v>7383</v>
      </c>
    </row>
    <row r="675" spans="1:1" ht="14.5">
      <c r="A675" s="40" t="s">
        <v>7383</v>
      </c>
    </row>
    <row r="676" spans="1:1" ht="14.5">
      <c r="A676" s="40" t="s">
        <v>7383</v>
      </c>
    </row>
    <row r="677" spans="1:1" ht="14.5">
      <c r="A677" s="40" t="s">
        <v>7383</v>
      </c>
    </row>
    <row r="678" spans="1:1" ht="14.5">
      <c r="A678" s="40" t="s">
        <v>7383</v>
      </c>
    </row>
    <row r="679" spans="1:1" ht="14.5">
      <c r="A679" s="40" t="s">
        <v>7383</v>
      </c>
    </row>
    <row r="680" spans="1:1" ht="14.5">
      <c r="A680" s="40" t="s">
        <v>7383</v>
      </c>
    </row>
    <row r="681" spans="1:1" ht="14.5">
      <c r="A681" s="40" t="s">
        <v>7383</v>
      </c>
    </row>
    <row r="682" spans="1:1" ht="14.5">
      <c r="A682" s="40" t="s">
        <v>7383</v>
      </c>
    </row>
    <row r="683" spans="1:1" ht="14.5">
      <c r="A683" s="40" t="s">
        <v>7383</v>
      </c>
    </row>
    <row r="684" spans="1:1" ht="14.5">
      <c r="A684" s="40" t="s">
        <v>7383</v>
      </c>
    </row>
    <row r="685" spans="1:1" ht="14.5">
      <c r="A685" s="40" t="s">
        <v>7383</v>
      </c>
    </row>
    <row r="686" spans="1:1" ht="14.5">
      <c r="A686" s="40" t="s">
        <v>7383</v>
      </c>
    </row>
    <row r="687" spans="1:1" ht="14.5">
      <c r="A687" s="40" t="s">
        <v>7383</v>
      </c>
    </row>
    <row r="688" spans="1:1" ht="14.5">
      <c r="A688" s="40" t="s">
        <v>7383</v>
      </c>
    </row>
    <row r="689" spans="1:1" ht="14.5">
      <c r="A689" s="40" t="s">
        <v>7383</v>
      </c>
    </row>
    <row r="690" spans="1:1" ht="14.5">
      <c r="A690" s="40" t="s">
        <v>7383</v>
      </c>
    </row>
    <row r="691" spans="1:1" ht="14.5">
      <c r="A691" s="40" t="s">
        <v>7383</v>
      </c>
    </row>
    <row r="692" spans="1:1" ht="14.5">
      <c r="A692" s="40" t="s">
        <v>7383</v>
      </c>
    </row>
    <row r="693" spans="1:1" ht="14.5">
      <c r="A693" s="40" t="s">
        <v>7383</v>
      </c>
    </row>
    <row r="694" spans="1:1" ht="14.5">
      <c r="A694" s="40" t="s">
        <v>7383</v>
      </c>
    </row>
    <row r="695" spans="1:1" ht="14.5">
      <c r="A695" s="40" t="s">
        <v>7383</v>
      </c>
    </row>
    <row r="696" spans="1:1" ht="14.5">
      <c r="A696" s="40" t="s">
        <v>7383</v>
      </c>
    </row>
    <row r="697" spans="1:1" ht="14.5">
      <c r="A697" s="40" t="s">
        <v>7383</v>
      </c>
    </row>
    <row r="698" spans="1:1" ht="14.5">
      <c r="A698" s="40" t="s">
        <v>7383</v>
      </c>
    </row>
    <row r="699" spans="1:1" ht="14.5">
      <c r="A699" s="40" t="s">
        <v>7383</v>
      </c>
    </row>
    <row r="700" spans="1:1" ht="14.5">
      <c r="A700" s="40" t="s">
        <v>7383</v>
      </c>
    </row>
    <row r="701" spans="1:1" ht="14.5">
      <c r="A701" s="40" t="s">
        <v>7383</v>
      </c>
    </row>
    <row r="702" spans="1:1" ht="14.5">
      <c r="A702" s="40" t="s">
        <v>7383</v>
      </c>
    </row>
    <row r="703" spans="1:1" ht="14.5">
      <c r="A703" s="40" t="s">
        <v>7383</v>
      </c>
    </row>
    <row r="704" spans="1:1" ht="14.5">
      <c r="A704" s="40" t="s">
        <v>7383</v>
      </c>
    </row>
    <row r="705" spans="1:1" ht="14.5">
      <c r="A705" s="40" t="s">
        <v>7383</v>
      </c>
    </row>
    <row r="706" spans="1:1" ht="14.5">
      <c r="A706" s="40" t="s">
        <v>7383</v>
      </c>
    </row>
    <row r="707" spans="1:1" ht="14.5">
      <c r="A707" s="40" t="s">
        <v>7383</v>
      </c>
    </row>
    <row r="708" spans="1:1" ht="14.5">
      <c r="A708" s="40" t="s">
        <v>7383</v>
      </c>
    </row>
    <row r="709" spans="1:1" ht="14.5">
      <c r="A709" s="40" t="s">
        <v>7383</v>
      </c>
    </row>
    <row r="710" spans="1:1" ht="14.5">
      <c r="A710" s="40" t="s">
        <v>7383</v>
      </c>
    </row>
    <row r="711" spans="1:1" ht="14.5">
      <c r="A711" s="40" t="s">
        <v>7383</v>
      </c>
    </row>
    <row r="712" spans="1:1" ht="14.5">
      <c r="A712" s="40" t="s">
        <v>7383</v>
      </c>
    </row>
    <row r="713" spans="1:1" ht="14.5">
      <c r="A713" s="40" t="s">
        <v>7383</v>
      </c>
    </row>
    <row r="714" spans="1:1" ht="14.5">
      <c r="A714" s="40" t="s">
        <v>7383</v>
      </c>
    </row>
    <row r="715" spans="1:1" ht="14.5">
      <c r="A715" s="40" t="s">
        <v>7383</v>
      </c>
    </row>
    <row r="716" spans="1:1" ht="14.5">
      <c r="A716" s="40" t="s">
        <v>7383</v>
      </c>
    </row>
    <row r="717" spans="1:1" ht="14.5">
      <c r="A717" s="40" t="s">
        <v>7383</v>
      </c>
    </row>
    <row r="718" spans="1:1" ht="14.5">
      <c r="A718" s="40" t="s">
        <v>7383</v>
      </c>
    </row>
    <row r="719" spans="1:1" ht="14.5">
      <c r="A719" s="40" t="s">
        <v>7383</v>
      </c>
    </row>
    <row r="720" spans="1:1" ht="14.5">
      <c r="A720" s="40" t="s">
        <v>7383</v>
      </c>
    </row>
    <row r="721" spans="1:1" ht="14.5">
      <c r="A721" s="40" t="s">
        <v>7383</v>
      </c>
    </row>
    <row r="722" spans="1:1" ht="14.5">
      <c r="A722" s="40" t="s">
        <v>7383</v>
      </c>
    </row>
    <row r="723" spans="1:1" ht="14.5">
      <c r="A723" s="40" t="s">
        <v>7383</v>
      </c>
    </row>
    <row r="724" spans="1:1" ht="14.5">
      <c r="A724" s="40" t="s">
        <v>7383</v>
      </c>
    </row>
    <row r="725" spans="1:1" ht="14.5">
      <c r="A725" s="40" t="s">
        <v>7383</v>
      </c>
    </row>
    <row r="726" spans="1:1" ht="14.5">
      <c r="A726" s="40" t="s">
        <v>7383</v>
      </c>
    </row>
    <row r="727" spans="1:1" ht="14.5">
      <c r="A727" s="40" t="s">
        <v>7383</v>
      </c>
    </row>
    <row r="728" spans="1:1" ht="14.5">
      <c r="A728" s="40" t="s">
        <v>7383</v>
      </c>
    </row>
    <row r="729" spans="1:1" ht="14.5">
      <c r="A729" s="40" t="s">
        <v>7383</v>
      </c>
    </row>
    <row r="730" spans="1:1" ht="14.5">
      <c r="A730" s="40" t="s">
        <v>7383</v>
      </c>
    </row>
    <row r="731" spans="1:1" ht="14.5">
      <c r="A731" s="40" t="s">
        <v>7383</v>
      </c>
    </row>
    <row r="732" spans="1:1" ht="14.5">
      <c r="A732" s="40" t="s">
        <v>7383</v>
      </c>
    </row>
    <row r="733" spans="1:1" ht="14.5">
      <c r="A733" s="40" t="s">
        <v>7383</v>
      </c>
    </row>
    <row r="734" spans="1:1" ht="14.5">
      <c r="A734" s="40" t="s">
        <v>7383</v>
      </c>
    </row>
    <row r="735" spans="1:1" ht="14.5">
      <c r="A735" s="40" t="s">
        <v>7383</v>
      </c>
    </row>
    <row r="736" spans="1:1" ht="14.5">
      <c r="A736" s="40" t="s">
        <v>7383</v>
      </c>
    </row>
    <row r="737" spans="1:1" ht="14.5">
      <c r="A737" s="40" t="s">
        <v>7383</v>
      </c>
    </row>
    <row r="738" spans="1:1" ht="14.5">
      <c r="A738" s="40" t="s">
        <v>7383</v>
      </c>
    </row>
    <row r="739" spans="1:1" ht="14.5">
      <c r="A739" s="40" t="s">
        <v>7383</v>
      </c>
    </row>
    <row r="740" spans="1:1" ht="14.5">
      <c r="A740" s="40" t="s">
        <v>7383</v>
      </c>
    </row>
    <row r="741" spans="1:1" ht="14.5">
      <c r="A741" s="40" t="s">
        <v>7383</v>
      </c>
    </row>
    <row r="742" spans="1:1" ht="14.5">
      <c r="A742" s="40" t="s">
        <v>7383</v>
      </c>
    </row>
    <row r="743" spans="1:1" ht="14.5">
      <c r="A743" s="40" t="s">
        <v>7383</v>
      </c>
    </row>
    <row r="744" spans="1:1" ht="14.5">
      <c r="A744" s="40" t="s">
        <v>7383</v>
      </c>
    </row>
    <row r="745" spans="1:1" ht="14.5">
      <c r="A745" s="40" t="s">
        <v>7383</v>
      </c>
    </row>
    <row r="746" spans="1:1" ht="14.5">
      <c r="A746" s="40" t="s">
        <v>7383</v>
      </c>
    </row>
    <row r="747" spans="1:1" ht="14.5">
      <c r="A747" s="40" t="s">
        <v>7383</v>
      </c>
    </row>
    <row r="748" spans="1:1" ht="14.5">
      <c r="A748" s="40" t="s">
        <v>7383</v>
      </c>
    </row>
    <row r="749" spans="1:1" ht="14.5">
      <c r="A749" s="40" t="s">
        <v>7383</v>
      </c>
    </row>
    <row r="750" spans="1:1" ht="14.5">
      <c r="A750" s="40" t="s">
        <v>7383</v>
      </c>
    </row>
    <row r="751" spans="1:1" ht="14.5">
      <c r="A751" s="40" t="s">
        <v>7383</v>
      </c>
    </row>
    <row r="752" spans="1:1" ht="14.5">
      <c r="A752" s="40" t="s">
        <v>7383</v>
      </c>
    </row>
    <row r="753" spans="1:1" ht="14.5">
      <c r="A753" s="40" t="s">
        <v>7383</v>
      </c>
    </row>
    <row r="754" spans="1:1" ht="14.5">
      <c r="A754" s="40" t="s">
        <v>7383</v>
      </c>
    </row>
    <row r="755" spans="1:1" ht="14.5">
      <c r="A755" s="40" t="s">
        <v>7383</v>
      </c>
    </row>
    <row r="756" spans="1:1" ht="14.5">
      <c r="A756" s="40" t="s">
        <v>7383</v>
      </c>
    </row>
    <row r="757" spans="1:1" ht="14.5">
      <c r="A757" s="40" t="s">
        <v>7383</v>
      </c>
    </row>
    <row r="758" spans="1:1" ht="14.5">
      <c r="A758" s="40" t="s">
        <v>7383</v>
      </c>
    </row>
    <row r="759" spans="1:1" ht="14.5">
      <c r="A759" s="40" t="s">
        <v>7383</v>
      </c>
    </row>
    <row r="760" spans="1:1" ht="14.5">
      <c r="A760" s="40" t="s">
        <v>7383</v>
      </c>
    </row>
    <row r="761" spans="1:1" ht="14.5">
      <c r="A761" s="40" t="s">
        <v>7383</v>
      </c>
    </row>
    <row r="762" spans="1:1" ht="14.5">
      <c r="A762" s="40" t="s">
        <v>7383</v>
      </c>
    </row>
    <row r="763" spans="1:1" ht="14.5">
      <c r="A763" s="40" t="s">
        <v>7383</v>
      </c>
    </row>
    <row r="764" spans="1:1" ht="14.5">
      <c r="A764" s="40" t="s">
        <v>7383</v>
      </c>
    </row>
    <row r="765" spans="1:1" ht="14.5">
      <c r="A765" s="40" t="s">
        <v>7383</v>
      </c>
    </row>
    <row r="766" spans="1:1" ht="14.5">
      <c r="A766" s="40" t="s">
        <v>7383</v>
      </c>
    </row>
    <row r="767" spans="1:1" ht="14.5">
      <c r="A767" s="40" t="s">
        <v>7383</v>
      </c>
    </row>
    <row r="768" spans="1:1" ht="14.5">
      <c r="A768" s="40" t="s">
        <v>7383</v>
      </c>
    </row>
    <row r="769" spans="1:1" ht="14.5">
      <c r="A769" s="40" t="s">
        <v>7383</v>
      </c>
    </row>
    <row r="770" spans="1:1" ht="14.5">
      <c r="A770" s="40" t="s">
        <v>7383</v>
      </c>
    </row>
    <row r="771" spans="1:1" ht="14.5">
      <c r="A771" s="40" t="s">
        <v>7383</v>
      </c>
    </row>
    <row r="772" spans="1:1" ht="14.5">
      <c r="A772" s="40" t="s">
        <v>7383</v>
      </c>
    </row>
    <row r="773" spans="1:1" ht="14.5">
      <c r="A773" s="40" t="s">
        <v>7383</v>
      </c>
    </row>
    <row r="774" spans="1:1" ht="14.5">
      <c r="A774" s="40" t="s">
        <v>7383</v>
      </c>
    </row>
    <row r="775" spans="1:1" ht="14.5">
      <c r="A775" s="40" t="s">
        <v>7383</v>
      </c>
    </row>
    <row r="776" spans="1:1" ht="14.5">
      <c r="A776" s="40" t="s">
        <v>7383</v>
      </c>
    </row>
    <row r="777" spans="1:1" ht="14.5">
      <c r="A777" s="40" t="s">
        <v>7383</v>
      </c>
    </row>
    <row r="778" spans="1:1" ht="14.5">
      <c r="A778" s="40" t="s">
        <v>7383</v>
      </c>
    </row>
    <row r="779" spans="1:1" ht="14.5">
      <c r="A779" s="40" t="s">
        <v>7383</v>
      </c>
    </row>
    <row r="780" spans="1:1" ht="14.5">
      <c r="A780" s="40" t="s">
        <v>7383</v>
      </c>
    </row>
    <row r="781" spans="1:1" ht="14.5">
      <c r="A781" s="40" t="s">
        <v>7383</v>
      </c>
    </row>
    <row r="782" spans="1:1" ht="14.5">
      <c r="A782" s="40" t="s">
        <v>7383</v>
      </c>
    </row>
    <row r="783" spans="1:1" ht="14.5">
      <c r="A783" s="40" t="s">
        <v>7383</v>
      </c>
    </row>
    <row r="784" spans="1:1" ht="14.5">
      <c r="A784" s="40" t="s">
        <v>7383</v>
      </c>
    </row>
    <row r="785" spans="1:1" ht="14.5">
      <c r="A785" s="40" t="s">
        <v>7383</v>
      </c>
    </row>
    <row r="786" spans="1:1" ht="14.5">
      <c r="A786" s="40" t="s">
        <v>7383</v>
      </c>
    </row>
    <row r="787" spans="1:1" ht="14.5">
      <c r="A787" s="40" t="s">
        <v>7383</v>
      </c>
    </row>
    <row r="788" spans="1:1" ht="14.5">
      <c r="A788" s="40" t="s">
        <v>7383</v>
      </c>
    </row>
    <row r="789" spans="1:1" ht="14.5">
      <c r="A789" s="40" t="s">
        <v>7383</v>
      </c>
    </row>
    <row r="790" spans="1:1" ht="14.5">
      <c r="A790" s="40" t="s">
        <v>7383</v>
      </c>
    </row>
    <row r="791" spans="1:1" ht="14.5">
      <c r="A791" s="40" t="s">
        <v>7383</v>
      </c>
    </row>
    <row r="792" spans="1:1" ht="14.5">
      <c r="A792" s="40" t="s">
        <v>7383</v>
      </c>
    </row>
    <row r="793" spans="1:1" ht="14.5">
      <c r="A793" s="40" t="s">
        <v>7383</v>
      </c>
    </row>
    <row r="794" spans="1:1" ht="14.5">
      <c r="A794" s="40" t="s">
        <v>7383</v>
      </c>
    </row>
    <row r="795" spans="1:1" ht="14.5">
      <c r="A795" s="40" t="s">
        <v>7383</v>
      </c>
    </row>
    <row r="796" spans="1:1" ht="14.5">
      <c r="A796" s="40" t="s">
        <v>7383</v>
      </c>
    </row>
    <row r="797" spans="1:1" ht="14.5">
      <c r="A797" s="40" t="s">
        <v>7383</v>
      </c>
    </row>
    <row r="798" spans="1:1" ht="14.5">
      <c r="A798" s="40" t="s">
        <v>7383</v>
      </c>
    </row>
    <row r="799" spans="1:1" ht="14.5">
      <c r="A799" s="40" t="s">
        <v>7383</v>
      </c>
    </row>
    <row r="800" spans="1:1" ht="14.5">
      <c r="A800" s="40" t="s">
        <v>7383</v>
      </c>
    </row>
    <row r="801" spans="1:1" ht="14.5">
      <c r="A801" s="40" t="s">
        <v>7383</v>
      </c>
    </row>
    <row r="802" spans="1:1" ht="14.5">
      <c r="A802" s="40" t="s">
        <v>7383</v>
      </c>
    </row>
    <row r="803" spans="1:1" ht="14.5">
      <c r="A803" s="40" t="s">
        <v>7383</v>
      </c>
    </row>
    <row r="804" spans="1:1" ht="14.5">
      <c r="A804" s="40" t="s">
        <v>7383</v>
      </c>
    </row>
    <row r="805" spans="1:1" ht="14.5">
      <c r="A805" s="40" t="s">
        <v>7383</v>
      </c>
    </row>
    <row r="806" spans="1:1" ht="14.5">
      <c r="A806" s="40" t="s">
        <v>7383</v>
      </c>
    </row>
    <row r="807" spans="1:1" ht="14.5">
      <c r="A807" s="40" t="s">
        <v>7383</v>
      </c>
    </row>
    <row r="808" spans="1:1" ht="14.5">
      <c r="A808" s="40" t="s">
        <v>7383</v>
      </c>
    </row>
    <row r="809" spans="1:1" ht="14.5">
      <c r="A809" s="40" t="s">
        <v>7383</v>
      </c>
    </row>
    <row r="810" spans="1:1" ht="14.5">
      <c r="A810" s="40" t="s">
        <v>7383</v>
      </c>
    </row>
    <row r="811" spans="1:1" ht="14.5">
      <c r="A811" s="40" t="s">
        <v>7383</v>
      </c>
    </row>
    <row r="812" spans="1:1" ht="14.5">
      <c r="A812" s="40" t="s">
        <v>7383</v>
      </c>
    </row>
    <row r="813" spans="1:1" ht="14.5">
      <c r="A813" s="40" t="s">
        <v>7383</v>
      </c>
    </row>
    <row r="814" spans="1:1" ht="14.5">
      <c r="A814" s="40" t="s">
        <v>7383</v>
      </c>
    </row>
    <row r="815" spans="1:1" ht="14.5">
      <c r="A815" s="40" t="s">
        <v>7383</v>
      </c>
    </row>
    <row r="816" spans="1:1" ht="14.5">
      <c r="A816" s="40" t="s">
        <v>7383</v>
      </c>
    </row>
    <row r="817" spans="1:1" ht="14.5">
      <c r="A817" s="40" t="s">
        <v>7383</v>
      </c>
    </row>
    <row r="818" spans="1:1" ht="14.5">
      <c r="A818" s="40" t="s">
        <v>7383</v>
      </c>
    </row>
    <row r="819" spans="1:1" ht="14.5">
      <c r="A819" s="40" t="s">
        <v>7383</v>
      </c>
    </row>
    <row r="820" spans="1:1" ht="14.5">
      <c r="A820" s="40" t="s">
        <v>7383</v>
      </c>
    </row>
    <row r="821" spans="1:1" ht="14.5">
      <c r="A821" s="40" t="s">
        <v>7383</v>
      </c>
    </row>
    <row r="822" spans="1:1" ht="14.5">
      <c r="A822" s="40" t="s">
        <v>7383</v>
      </c>
    </row>
    <row r="823" spans="1:1" ht="14.5">
      <c r="A823" s="40" t="s">
        <v>7383</v>
      </c>
    </row>
    <row r="824" spans="1:1" ht="14.5">
      <c r="A824" s="40" t="s">
        <v>7383</v>
      </c>
    </row>
    <row r="825" spans="1:1" ht="14.5">
      <c r="A825" s="40" t="s">
        <v>7383</v>
      </c>
    </row>
    <row r="826" spans="1:1" ht="14.5">
      <c r="A826" s="40" t="s">
        <v>7383</v>
      </c>
    </row>
    <row r="827" spans="1:1" ht="14.5">
      <c r="A827" s="40" t="s">
        <v>7383</v>
      </c>
    </row>
    <row r="828" spans="1:1" ht="14.5">
      <c r="A828" s="40" t="s">
        <v>7383</v>
      </c>
    </row>
    <row r="829" spans="1:1" ht="14.5">
      <c r="A829" s="40" t="s">
        <v>7383</v>
      </c>
    </row>
    <row r="830" spans="1:1" ht="14.5">
      <c r="A830" s="40" t="s">
        <v>7383</v>
      </c>
    </row>
    <row r="831" spans="1:1" ht="14.5">
      <c r="A831" s="40" t="s">
        <v>7383</v>
      </c>
    </row>
    <row r="832" spans="1:1" ht="14.5">
      <c r="A832" s="40" t="s">
        <v>7383</v>
      </c>
    </row>
    <row r="833" spans="1:1" ht="14.5">
      <c r="A833" s="40" t="s">
        <v>7383</v>
      </c>
    </row>
    <row r="834" spans="1:1" ht="14.5">
      <c r="A834" s="40" t="s">
        <v>7383</v>
      </c>
    </row>
    <row r="835" spans="1:1" ht="14.5">
      <c r="A835" s="40" t="s">
        <v>7383</v>
      </c>
    </row>
    <row r="836" spans="1:1" ht="14.5">
      <c r="A836" s="40" t="s">
        <v>7383</v>
      </c>
    </row>
    <row r="837" spans="1:1" ht="14.5">
      <c r="A837" s="40" t="s">
        <v>7383</v>
      </c>
    </row>
    <row r="838" spans="1:1" ht="14.5">
      <c r="A838" s="40" t="s">
        <v>7383</v>
      </c>
    </row>
    <row r="839" spans="1:1" ht="14.5">
      <c r="A839" s="40" t="s">
        <v>7383</v>
      </c>
    </row>
    <row r="840" spans="1:1" ht="14.5">
      <c r="A840" s="40" t="s">
        <v>7383</v>
      </c>
    </row>
    <row r="841" spans="1:1" ht="14.5">
      <c r="A841" s="40" t="s">
        <v>7383</v>
      </c>
    </row>
    <row r="842" spans="1:1" ht="14.5">
      <c r="A842" s="40" t="s">
        <v>7383</v>
      </c>
    </row>
    <row r="843" spans="1:1" ht="14.5">
      <c r="A843" s="40" t="s">
        <v>7383</v>
      </c>
    </row>
    <row r="844" spans="1:1" ht="14.5">
      <c r="A844" s="40" t="s">
        <v>7383</v>
      </c>
    </row>
    <row r="845" spans="1:1" ht="14.5">
      <c r="A845" s="40" t="s">
        <v>7383</v>
      </c>
    </row>
    <row r="846" spans="1:1" ht="14.5">
      <c r="A846" s="40" t="s">
        <v>7383</v>
      </c>
    </row>
    <row r="847" spans="1:1" ht="14.5">
      <c r="A847" s="40" t="s">
        <v>7383</v>
      </c>
    </row>
    <row r="848" spans="1:1" ht="14.5">
      <c r="A848" s="40" t="s">
        <v>7383</v>
      </c>
    </row>
    <row r="849" spans="1:1" ht="14.5">
      <c r="A849" s="40" t="s">
        <v>7383</v>
      </c>
    </row>
    <row r="850" spans="1:1" ht="14.5">
      <c r="A850" s="40" t="s">
        <v>7383</v>
      </c>
    </row>
    <row r="851" spans="1:1" ht="14.5">
      <c r="A851" s="40" t="s">
        <v>7383</v>
      </c>
    </row>
    <row r="852" spans="1:1" ht="14.5">
      <c r="A852" s="40" t="s">
        <v>7383</v>
      </c>
    </row>
    <row r="853" spans="1:1" ht="14.5">
      <c r="A853" s="40" t="s">
        <v>7383</v>
      </c>
    </row>
    <row r="854" spans="1:1" ht="14.5">
      <c r="A854" s="40" t="s">
        <v>7383</v>
      </c>
    </row>
    <row r="855" spans="1:1" ht="14.5">
      <c r="A855" s="40" t="s">
        <v>7383</v>
      </c>
    </row>
    <row r="856" spans="1:1" ht="14.5">
      <c r="A856" s="40" t="s">
        <v>7383</v>
      </c>
    </row>
    <row r="857" spans="1:1" ht="14.5">
      <c r="A857" s="40" t="s">
        <v>7383</v>
      </c>
    </row>
    <row r="858" spans="1:1" ht="14.5">
      <c r="A858" s="40" t="s">
        <v>7383</v>
      </c>
    </row>
    <row r="859" spans="1:1" ht="14.5">
      <c r="A859" s="40" t="s">
        <v>7383</v>
      </c>
    </row>
    <row r="860" spans="1:1" ht="14.5">
      <c r="A860" s="40" t="s">
        <v>7383</v>
      </c>
    </row>
    <row r="861" spans="1:1" ht="14.5">
      <c r="A861" s="40" t="s">
        <v>7383</v>
      </c>
    </row>
    <row r="862" spans="1:1" ht="14.5">
      <c r="A862" s="40" t="s">
        <v>7383</v>
      </c>
    </row>
    <row r="863" spans="1:1" ht="14.5">
      <c r="A863" s="40" t="s">
        <v>7383</v>
      </c>
    </row>
    <row r="864" spans="1:1" ht="14.5">
      <c r="A864" s="40" t="s">
        <v>7383</v>
      </c>
    </row>
    <row r="865" spans="1:1" ht="14.5">
      <c r="A865" s="40" t="s">
        <v>7383</v>
      </c>
    </row>
    <row r="866" spans="1:1" ht="14.5">
      <c r="A866" s="40" t="s">
        <v>7383</v>
      </c>
    </row>
    <row r="867" spans="1:1" ht="14.5">
      <c r="A867" s="40" t="s">
        <v>7383</v>
      </c>
    </row>
    <row r="868" spans="1:1" ht="14.5">
      <c r="A868" s="40" t="s">
        <v>7383</v>
      </c>
    </row>
    <row r="869" spans="1:1" ht="14.5">
      <c r="A869" s="40" t="s">
        <v>7383</v>
      </c>
    </row>
    <row r="870" spans="1:1" ht="14.5">
      <c r="A870" s="40" t="s">
        <v>7383</v>
      </c>
    </row>
    <row r="871" spans="1:1" ht="14.5">
      <c r="A871" s="40" t="s">
        <v>7383</v>
      </c>
    </row>
    <row r="872" spans="1:1" ht="14.5">
      <c r="A872" s="40" t="s">
        <v>7383</v>
      </c>
    </row>
    <row r="873" spans="1:1" ht="14.5">
      <c r="A873" s="40" t="s">
        <v>7383</v>
      </c>
    </row>
    <row r="874" spans="1:1" ht="14.5">
      <c r="A874" s="40" t="s">
        <v>7383</v>
      </c>
    </row>
    <row r="875" spans="1:1" ht="14.5">
      <c r="A875" s="40" t="s">
        <v>7383</v>
      </c>
    </row>
    <row r="876" spans="1:1" ht="14.5">
      <c r="A876" s="40" t="s">
        <v>7383</v>
      </c>
    </row>
    <row r="877" spans="1:1" ht="14.5">
      <c r="A877" s="40" t="s">
        <v>7383</v>
      </c>
    </row>
    <row r="878" spans="1:1" ht="14.5">
      <c r="A878" s="40" t="s">
        <v>7383</v>
      </c>
    </row>
    <row r="879" spans="1:1" ht="14.5">
      <c r="A879" s="40" t="s">
        <v>7383</v>
      </c>
    </row>
    <row r="880" spans="1:1" ht="14.5">
      <c r="A880" s="40" t="s">
        <v>7383</v>
      </c>
    </row>
    <row r="881" spans="1:1" ht="14.5">
      <c r="A881" s="40" t="s">
        <v>7383</v>
      </c>
    </row>
    <row r="882" spans="1:1" ht="14.5">
      <c r="A882" s="40" t="s">
        <v>7383</v>
      </c>
    </row>
    <row r="883" spans="1:1" ht="14.5">
      <c r="A883" s="40" t="s">
        <v>7383</v>
      </c>
    </row>
    <row r="884" spans="1:1" ht="14.5">
      <c r="A884" s="40" t="s">
        <v>7383</v>
      </c>
    </row>
    <row r="885" spans="1:1" ht="14.5">
      <c r="A885" s="40" t="s">
        <v>7383</v>
      </c>
    </row>
    <row r="886" spans="1:1" ht="14.5">
      <c r="A886" s="40" t="s">
        <v>7383</v>
      </c>
    </row>
    <row r="887" spans="1:1" ht="14.5">
      <c r="A887" s="40" t="s">
        <v>7383</v>
      </c>
    </row>
    <row r="888" spans="1:1" ht="14.5">
      <c r="A888" s="40" t="s">
        <v>7383</v>
      </c>
    </row>
    <row r="889" spans="1:1" ht="14.5">
      <c r="A889" s="40" t="s">
        <v>7383</v>
      </c>
    </row>
    <row r="890" spans="1:1" ht="14.5">
      <c r="A890" s="40" t="s">
        <v>7383</v>
      </c>
    </row>
    <row r="891" spans="1:1" ht="14.5">
      <c r="A891" s="40" t="s">
        <v>7383</v>
      </c>
    </row>
    <row r="892" spans="1:1" ht="14.5">
      <c r="A892" s="40" t="s">
        <v>7383</v>
      </c>
    </row>
    <row r="893" spans="1:1" ht="14.5">
      <c r="A893" s="40" t="s">
        <v>7383</v>
      </c>
    </row>
    <row r="894" spans="1:1" ht="14.5">
      <c r="A894" s="40" t="s">
        <v>7383</v>
      </c>
    </row>
    <row r="895" spans="1:1" ht="14.5">
      <c r="A895" s="40" t="s">
        <v>7383</v>
      </c>
    </row>
    <row r="896" spans="1:1" ht="14.5">
      <c r="A896" s="40" t="s">
        <v>7383</v>
      </c>
    </row>
    <row r="897" spans="1:1" ht="14.5">
      <c r="A897" s="40" t="s">
        <v>7383</v>
      </c>
    </row>
    <row r="898" spans="1:1" ht="14.5">
      <c r="A898" s="40" t="s">
        <v>7383</v>
      </c>
    </row>
    <row r="899" spans="1:1" ht="14.5">
      <c r="A899" s="40" t="s">
        <v>7383</v>
      </c>
    </row>
    <row r="900" spans="1:1" ht="14.5">
      <c r="A900" s="40" t="s">
        <v>7383</v>
      </c>
    </row>
    <row r="901" spans="1:1" ht="14.5">
      <c r="A901" s="40" t="s">
        <v>7383</v>
      </c>
    </row>
    <row r="902" spans="1:1" ht="14.5">
      <c r="A902" s="40" t="s">
        <v>7383</v>
      </c>
    </row>
    <row r="903" spans="1:1" ht="14.5">
      <c r="A903" s="40" t="s">
        <v>7383</v>
      </c>
    </row>
    <row r="904" spans="1:1" ht="14.5">
      <c r="A904" s="40" t="s">
        <v>7383</v>
      </c>
    </row>
    <row r="905" spans="1:1" ht="14.5">
      <c r="A905" s="40" t="s">
        <v>7383</v>
      </c>
    </row>
    <row r="906" spans="1:1" ht="14.5">
      <c r="A906" s="40" t="s">
        <v>7383</v>
      </c>
    </row>
    <row r="907" spans="1:1" ht="14.5">
      <c r="A907" s="40" t="s">
        <v>7383</v>
      </c>
    </row>
    <row r="908" spans="1:1" ht="14.5">
      <c r="A908" s="40" t="s">
        <v>7383</v>
      </c>
    </row>
    <row r="909" spans="1:1" ht="14.5">
      <c r="A909" s="40" t="s">
        <v>7383</v>
      </c>
    </row>
    <row r="910" spans="1:1" ht="14.5">
      <c r="A910" s="40" t="s">
        <v>7383</v>
      </c>
    </row>
    <row r="911" spans="1:1" ht="14.5">
      <c r="A911" s="40" t="s">
        <v>7383</v>
      </c>
    </row>
    <row r="912" spans="1:1" ht="14.5">
      <c r="A912" s="40" t="s">
        <v>7383</v>
      </c>
    </row>
    <row r="913" spans="1:1" ht="14.5">
      <c r="A913" s="40" t="s">
        <v>7383</v>
      </c>
    </row>
    <row r="914" spans="1:1" ht="14.5">
      <c r="A914" s="40" t="s">
        <v>7383</v>
      </c>
    </row>
    <row r="915" spans="1:1" ht="14.5">
      <c r="A915" s="40" t="s">
        <v>7383</v>
      </c>
    </row>
    <row r="916" spans="1:1" ht="14.5">
      <c r="A916" s="40" t="s">
        <v>7383</v>
      </c>
    </row>
    <row r="917" spans="1:1" ht="14.5">
      <c r="A917" s="40" t="s">
        <v>7383</v>
      </c>
    </row>
    <row r="918" spans="1:1" ht="14.5">
      <c r="A918" s="40" t="s">
        <v>7383</v>
      </c>
    </row>
    <row r="919" spans="1:1" ht="14.5">
      <c r="A919" s="40" t="s">
        <v>7383</v>
      </c>
    </row>
    <row r="920" spans="1:1" ht="14.5">
      <c r="A920" s="40" t="s">
        <v>7383</v>
      </c>
    </row>
    <row r="921" spans="1:1" ht="14.5">
      <c r="A921" s="40" t="s">
        <v>7383</v>
      </c>
    </row>
    <row r="922" spans="1:1" ht="14.5">
      <c r="A922" s="40" t="s">
        <v>7383</v>
      </c>
    </row>
    <row r="923" spans="1:1" ht="14.5">
      <c r="A923" s="40" t="s">
        <v>7383</v>
      </c>
    </row>
    <row r="924" spans="1:1" ht="14.5">
      <c r="A924" s="40" t="s">
        <v>7383</v>
      </c>
    </row>
    <row r="925" spans="1:1" ht="14.5">
      <c r="A925" s="40" t="s">
        <v>7383</v>
      </c>
    </row>
    <row r="926" spans="1:1" ht="14.5">
      <c r="A926" s="40" t="s">
        <v>7383</v>
      </c>
    </row>
    <row r="927" spans="1:1" ht="14.5">
      <c r="A927" s="40" t="s">
        <v>7383</v>
      </c>
    </row>
    <row r="928" spans="1:1" ht="14.5">
      <c r="A928" s="40" t="s">
        <v>7383</v>
      </c>
    </row>
    <row r="929" spans="1:1" ht="14.5">
      <c r="A929" s="40" t="s">
        <v>7383</v>
      </c>
    </row>
    <row r="930" spans="1:1" ht="14.5">
      <c r="A930" s="40" t="s">
        <v>7383</v>
      </c>
    </row>
    <row r="931" spans="1:1" ht="14.5">
      <c r="A931" s="40" t="s">
        <v>7383</v>
      </c>
    </row>
    <row r="932" spans="1:1" ht="14.5">
      <c r="A932" s="40" t="s">
        <v>7383</v>
      </c>
    </row>
    <row r="933" spans="1:1" ht="14.5">
      <c r="A933" s="40" t="s">
        <v>7383</v>
      </c>
    </row>
    <row r="934" spans="1:1" ht="14.5">
      <c r="A934" s="40" t="s">
        <v>7383</v>
      </c>
    </row>
    <row r="935" spans="1:1" ht="14.5">
      <c r="A935" s="40" t="s">
        <v>7383</v>
      </c>
    </row>
    <row r="936" spans="1:1" ht="14.5">
      <c r="A936" s="40" t="s">
        <v>7383</v>
      </c>
    </row>
    <row r="937" spans="1:1" ht="14.5">
      <c r="A937" s="40" t="s">
        <v>7383</v>
      </c>
    </row>
    <row r="938" spans="1:1" ht="14.5">
      <c r="A938" s="40" t="s">
        <v>7383</v>
      </c>
    </row>
    <row r="939" spans="1:1" ht="14.5">
      <c r="A939" s="40" t="s">
        <v>7383</v>
      </c>
    </row>
    <row r="940" spans="1:1" ht="14.5">
      <c r="A940" s="40" t="s">
        <v>7383</v>
      </c>
    </row>
    <row r="941" spans="1:1" ht="14.5">
      <c r="A941" s="40" t="s">
        <v>7383</v>
      </c>
    </row>
    <row r="942" spans="1:1" ht="14.5">
      <c r="A942" s="40" t="s">
        <v>7383</v>
      </c>
    </row>
    <row r="943" spans="1:1" ht="14.5">
      <c r="A943" s="40" t="s">
        <v>7383</v>
      </c>
    </row>
    <row r="944" spans="1:1" ht="14.5">
      <c r="A944" s="40" t="s">
        <v>7383</v>
      </c>
    </row>
    <row r="945" spans="1:1" ht="14.5">
      <c r="A945" s="40" t="s">
        <v>7383</v>
      </c>
    </row>
    <row r="946" spans="1:1" ht="14.5">
      <c r="A946" s="40" t="s">
        <v>7383</v>
      </c>
    </row>
    <row r="947" spans="1:1" ht="14.5">
      <c r="A947" s="40" t="s">
        <v>7383</v>
      </c>
    </row>
    <row r="948" spans="1:1" ht="14.5">
      <c r="A948" s="40" t="s">
        <v>7383</v>
      </c>
    </row>
    <row r="949" spans="1:1" ht="14.5">
      <c r="A949" s="40" t="s">
        <v>7383</v>
      </c>
    </row>
    <row r="950" spans="1:1" ht="14.5">
      <c r="A950" s="40" t="s">
        <v>7383</v>
      </c>
    </row>
    <row r="951" spans="1:1" ht="14.5">
      <c r="A951" s="40" t="s">
        <v>7383</v>
      </c>
    </row>
    <row r="952" spans="1:1" ht="14.5">
      <c r="A952" s="40" t="s">
        <v>7383</v>
      </c>
    </row>
    <row r="953" spans="1:1" ht="14.5">
      <c r="A953" s="40" t="s">
        <v>7383</v>
      </c>
    </row>
    <row r="954" spans="1:1" ht="14.5">
      <c r="A954" s="40" t="s">
        <v>7383</v>
      </c>
    </row>
    <row r="955" spans="1:1" ht="14.5">
      <c r="A955" s="40" t="s">
        <v>7383</v>
      </c>
    </row>
    <row r="956" spans="1:1" ht="14.5">
      <c r="A956" s="40" t="s">
        <v>7383</v>
      </c>
    </row>
    <row r="957" spans="1:1" ht="14.5">
      <c r="A957" s="40" t="s">
        <v>7383</v>
      </c>
    </row>
    <row r="958" spans="1:1" ht="14.5">
      <c r="A958" s="40" t="s">
        <v>7383</v>
      </c>
    </row>
    <row r="959" spans="1:1" ht="14.5">
      <c r="A959" s="40" t="s">
        <v>7383</v>
      </c>
    </row>
    <row r="960" spans="1:1" ht="14.5">
      <c r="A960" s="40" t="s">
        <v>7383</v>
      </c>
    </row>
    <row r="961" spans="1:1" ht="14.5">
      <c r="A961" s="40" t="s">
        <v>7383</v>
      </c>
    </row>
    <row r="962" spans="1:1" ht="14.5">
      <c r="A962" s="40" t="s">
        <v>7383</v>
      </c>
    </row>
    <row r="963" spans="1:1" ht="14.5">
      <c r="A963" s="40" t="s">
        <v>7383</v>
      </c>
    </row>
    <row r="964" spans="1:1" ht="14.5">
      <c r="A964" s="40" t="s">
        <v>7383</v>
      </c>
    </row>
    <row r="965" spans="1:1" ht="14.5">
      <c r="A965" s="40" t="s">
        <v>7383</v>
      </c>
    </row>
    <row r="966" spans="1:1" ht="14.5">
      <c r="A966" s="40" t="s">
        <v>7383</v>
      </c>
    </row>
    <row r="967" spans="1:1" ht="14.5">
      <c r="A967" s="40" t="s">
        <v>7383</v>
      </c>
    </row>
    <row r="968" spans="1:1" ht="14.5">
      <c r="A968" s="40" t="s">
        <v>7383</v>
      </c>
    </row>
    <row r="969" spans="1:1" ht="14.5">
      <c r="A969" s="40" t="s">
        <v>7383</v>
      </c>
    </row>
    <row r="970" spans="1:1" ht="14.5">
      <c r="A970" s="40" t="s">
        <v>7383</v>
      </c>
    </row>
    <row r="971" spans="1:1" ht="14.5">
      <c r="A971" s="40" t="s">
        <v>7383</v>
      </c>
    </row>
    <row r="972" spans="1:1" ht="14.5">
      <c r="A972" s="40" t="s">
        <v>7383</v>
      </c>
    </row>
    <row r="973" spans="1:1" ht="14.5">
      <c r="A973" s="40" t="s">
        <v>7383</v>
      </c>
    </row>
    <row r="974" spans="1:1" ht="14.5">
      <c r="A974" s="40" t="s">
        <v>7383</v>
      </c>
    </row>
    <row r="975" spans="1:1" ht="14.5">
      <c r="A975" s="40" t="s">
        <v>7383</v>
      </c>
    </row>
    <row r="976" spans="1:1" ht="14.5">
      <c r="A976" s="40" t="s">
        <v>7383</v>
      </c>
    </row>
    <row r="977" spans="1:1" ht="14.5">
      <c r="A977" s="40" t="s">
        <v>7383</v>
      </c>
    </row>
    <row r="978" spans="1:1" ht="14.5">
      <c r="A978" s="40" t="s">
        <v>7383</v>
      </c>
    </row>
    <row r="979" spans="1:1" ht="14.5">
      <c r="A979" s="40" t="s">
        <v>7383</v>
      </c>
    </row>
    <row r="980" spans="1:1" ht="14.5">
      <c r="A980" s="40" t="s">
        <v>7383</v>
      </c>
    </row>
    <row r="981" spans="1:1" ht="14.5">
      <c r="A981" s="40" t="s">
        <v>7383</v>
      </c>
    </row>
    <row r="982" spans="1:1" ht="14.5">
      <c r="A982" s="40" t="s">
        <v>7383</v>
      </c>
    </row>
    <row r="983" spans="1:1" ht="14.5">
      <c r="A983" s="40" t="s">
        <v>7383</v>
      </c>
    </row>
    <row r="984" spans="1:1" ht="14.5">
      <c r="A984" s="40" t="s">
        <v>7383</v>
      </c>
    </row>
    <row r="985" spans="1:1" ht="14.5">
      <c r="A985" s="40" t="s">
        <v>7383</v>
      </c>
    </row>
    <row r="986" spans="1:1" ht="14.5">
      <c r="A986" s="40" t="s">
        <v>7383</v>
      </c>
    </row>
    <row r="987" spans="1:1" ht="14.5">
      <c r="A987" s="40" t="s">
        <v>7383</v>
      </c>
    </row>
    <row r="988" spans="1:1" ht="14.5">
      <c r="A988" s="40" t="s">
        <v>7383</v>
      </c>
    </row>
    <row r="989" spans="1:1" ht="14.5">
      <c r="A989" s="40" t="s">
        <v>7383</v>
      </c>
    </row>
    <row r="990" spans="1:1" ht="14.5">
      <c r="A990" s="40" t="s">
        <v>7383</v>
      </c>
    </row>
    <row r="991" spans="1:1" ht="14.5">
      <c r="A991" s="40" t="s">
        <v>7383</v>
      </c>
    </row>
    <row r="992" spans="1:1" ht="14.5">
      <c r="A992" s="40" t="s">
        <v>7383</v>
      </c>
    </row>
    <row r="993" spans="1:1" ht="14.5">
      <c r="A993" s="40" t="s">
        <v>7383</v>
      </c>
    </row>
    <row r="994" spans="1:1" ht="14.5">
      <c r="A994" s="40" t="s">
        <v>7383</v>
      </c>
    </row>
    <row r="995" spans="1:1" ht="14.5">
      <c r="A995" s="40" t="s">
        <v>7383</v>
      </c>
    </row>
    <row r="996" spans="1:1" ht="14.5">
      <c r="A996" s="40" t="s">
        <v>7383</v>
      </c>
    </row>
    <row r="997" spans="1:1" ht="14.5">
      <c r="A997" s="40" t="s">
        <v>7383</v>
      </c>
    </row>
    <row r="998" spans="1:1" ht="14.5">
      <c r="A998" s="40" t="s">
        <v>7383</v>
      </c>
    </row>
    <row r="999" spans="1:1" ht="14.5">
      <c r="A999" s="40" t="s">
        <v>7383</v>
      </c>
    </row>
    <row r="1000" spans="1:1" ht="14.5">
      <c r="A1000" s="40" t="s">
        <v>7383</v>
      </c>
    </row>
    <row r="1001" spans="1:1" ht="14.5">
      <c r="A1001" s="40" t="s">
        <v>7383</v>
      </c>
    </row>
    <row r="1002" spans="1:1" ht="14.5">
      <c r="A1002" s="40" t="s">
        <v>7383</v>
      </c>
    </row>
    <row r="1003" spans="1:1" ht="14.5">
      <c r="A1003" s="40" t="s">
        <v>7383</v>
      </c>
    </row>
    <row r="1004" spans="1:1" ht="14.5">
      <c r="A1004" s="40" t="s">
        <v>7383</v>
      </c>
    </row>
    <row r="1005" spans="1:1" ht="14.5">
      <c r="A1005" s="40" t="s">
        <v>7383</v>
      </c>
    </row>
    <row r="1006" spans="1:1" ht="14.5">
      <c r="A1006" s="40" t="s">
        <v>7383</v>
      </c>
    </row>
    <row r="1007" spans="1:1" ht="14.5">
      <c r="A1007" s="40" t="s">
        <v>7383</v>
      </c>
    </row>
    <row r="1008" spans="1:1" ht="14.5">
      <c r="A1008" s="40" t="s">
        <v>7383</v>
      </c>
    </row>
    <row r="1009" spans="1:1" ht="14.5">
      <c r="A1009" s="40" t="s">
        <v>7383</v>
      </c>
    </row>
    <row r="1010" spans="1:1" ht="14.5">
      <c r="A1010" s="40" t="s">
        <v>7383</v>
      </c>
    </row>
    <row r="1011" spans="1:1" ht="14.5">
      <c r="A1011" s="40" t="s">
        <v>7383</v>
      </c>
    </row>
    <row r="1012" spans="1:1" ht="14.5">
      <c r="A1012" s="40" t="s">
        <v>7383</v>
      </c>
    </row>
    <row r="1013" spans="1:1" ht="14.5">
      <c r="A1013" s="40" t="s">
        <v>7383</v>
      </c>
    </row>
    <row r="1014" spans="1:1" ht="14.5">
      <c r="A1014" s="40" t="s">
        <v>7383</v>
      </c>
    </row>
    <row r="1015" spans="1:1" ht="14.5">
      <c r="A1015" s="40" t="s">
        <v>7383</v>
      </c>
    </row>
    <row r="1016" spans="1:1" ht="14.5">
      <c r="A1016" s="40" t="s">
        <v>7383</v>
      </c>
    </row>
    <row r="1017" spans="1:1" ht="14.5">
      <c r="A1017" s="40" t="s">
        <v>7383</v>
      </c>
    </row>
    <row r="1018" spans="1:1" ht="14.5">
      <c r="A1018" s="40" t="s">
        <v>7383</v>
      </c>
    </row>
    <row r="1019" spans="1:1" ht="14.5">
      <c r="A1019" s="40" t="s">
        <v>7383</v>
      </c>
    </row>
    <row r="1020" spans="1:1" ht="14.5">
      <c r="A1020" s="40" t="s">
        <v>7383</v>
      </c>
    </row>
    <row r="1021" spans="1:1" ht="14.5">
      <c r="A1021" s="40" t="s">
        <v>7383</v>
      </c>
    </row>
    <row r="1022" spans="1:1" ht="14.5">
      <c r="A1022" s="40" t="s">
        <v>7383</v>
      </c>
    </row>
    <row r="1023" spans="1:1" ht="14.5">
      <c r="A1023" s="40" t="s">
        <v>7383</v>
      </c>
    </row>
    <row r="1024" spans="1:1" ht="14.5">
      <c r="A1024" s="40" t="s">
        <v>7383</v>
      </c>
    </row>
    <row r="1025" spans="1:1" ht="14.5">
      <c r="A1025" s="40" t="s">
        <v>7383</v>
      </c>
    </row>
    <row r="1026" spans="1:1" ht="14.5">
      <c r="A1026" s="40" t="s">
        <v>7383</v>
      </c>
    </row>
    <row r="1027" spans="1:1" ht="14.5">
      <c r="A1027" s="40" t="s">
        <v>7383</v>
      </c>
    </row>
    <row r="1028" spans="1:1" ht="14.5">
      <c r="A1028" s="40" t="s">
        <v>7383</v>
      </c>
    </row>
    <row r="1029" spans="1:1" ht="14.5">
      <c r="A1029" s="40" t="s">
        <v>7383</v>
      </c>
    </row>
    <row r="1030" spans="1:1" ht="14.5">
      <c r="A1030" s="40" t="s">
        <v>7383</v>
      </c>
    </row>
    <row r="1031" spans="1:1" ht="14.5">
      <c r="A1031" s="40" t="s">
        <v>7383</v>
      </c>
    </row>
    <row r="1032" spans="1:1" ht="14.5">
      <c r="A1032" s="40" t="s">
        <v>7383</v>
      </c>
    </row>
    <row r="1033" spans="1:1" ht="14.5">
      <c r="A1033" s="40" t="s">
        <v>7383</v>
      </c>
    </row>
    <row r="1034" spans="1:1" ht="14.5">
      <c r="A1034" s="40" t="s">
        <v>7383</v>
      </c>
    </row>
    <row r="1035" spans="1:1" ht="14.5">
      <c r="A1035" s="40" t="s">
        <v>7383</v>
      </c>
    </row>
    <row r="1036" spans="1:1" ht="14.5">
      <c r="A1036" s="40" t="s">
        <v>7383</v>
      </c>
    </row>
    <row r="1037" spans="1:1" ht="14.5">
      <c r="A1037" s="40" t="s">
        <v>7383</v>
      </c>
    </row>
    <row r="1038" spans="1:1" ht="14.5">
      <c r="A1038" s="40" t="s">
        <v>7383</v>
      </c>
    </row>
    <row r="1039" spans="1:1" ht="14.5">
      <c r="A1039" s="40" t="s">
        <v>7383</v>
      </c>
    </row>
    <row r="1040" spans="1:1" ht="14.5">
      <c r="A1040" s="40" t="s">
        <v>7383</v>
      </c>
    </row>
    <row r="1041" spans="1:1" ht="14.5">
      <c r="A1041" s="40" t="s">
        <v>7383</v>
      </c>
    </row>
    <row r="1042" spans="1:1" ht="14.5">
      <c r="A1042" s="40" t="s">
        <v>7383</v>
      </c>
    </row>
    <row r="1043" spans="1:1" ht="14.5">
      <c r="A1043" s="40" t="s">
        <v>7383</v>
      </c>
    </row>
    <row r="1044" spans="1:1" ht="14.5">
      <c r="A1044" s="40" t="s">
        <v>7383</v>
      </c>
    </row>
    <row r="1045" spans="1:1" ht="14.5">
      <c r="A1045" s="40" t="s">
        <v>7383</v>
      </c>
    </row>
    <row r="1046" spans="1:1" ht="14.5">
      <c r="A1046" s="40" t="s">
        <v>7383</v>
      </c>
    </row>
    <row r="1047" spans="1:1" ht="14.5">
      <c r="A1047" s="40" t="s">
        <v>7383</v>
      </c>
    </row>
    <row r="1048" spans="1:1" ht="14.5">
      <c r="A1048" s="40" t="s">
        <v>7383</v>
      </c>
    </row>
    <row r="1049" spans="1:1" ht="14.5">
      <c r="A1049" s="40" t="s">
        <v>7383</v>
      </c>
    </row>
    <row r="1050" spans="1:1" ht="14.5">
      <c r="A1050" s="40" t="s">
        <v>7383</v>
      </c>
    </row>
    <row r="1051" spans="1:1" ht="14.5">
      <c r="A1051" s="40" t="s">
        <v>7383</v>
      </c>
    </row>
    <row r="1052" spans="1:1" ht="14.5">
      <c r="A1052" s="40" t="s">
        <v>7383</v>
      </c>
    </row>
    <row r="1053" spans="1:1" ht="14.5">
      <c r="A1053" s="40" t="s">
        <v>7383</v>
      </c>
    </row>
    <row r="1054" spans="1:1" ht="14.5">
      <c r="A1054" s="40" t="s">
        <v>7383</v>
      </c>
    </row>
    <row r="1055" spans="1:1" ht="14.5">
      <c r="A1055" s="40" t="s">
        <v>7383</v>
      </c>
    </row>
    <row r="1056" spans="1:1" ht="14.5">
      <c r="A1056" s="40" t="s">
        <v>7383</v>
      </c>
    </row>
    <row r="1057" spans="1:1" ht="14.5">
      <c r="A1057" s="40" t="s">
        <v>7383</v>
      </c>
    </row>
    <row r="1058" spans="1:1" ht="14.5">
      <c r="A1058" s="40" t="s">
        <v>7383</v>
      </c>
    </row>
    <row r="1059" spans="1:1" ht="14.5">
      <c r="A1059" s="40" t="s">
        <v>7383</v>
      </c>
    </row>
    <row r="1060" spans="1:1" ht="14.5">
      <c r="A1060" s="40" t="s">
        <v>7383</v>
      </c>
    </row>
    <row r="1061" spans="1:1" ht="14.5">
      <c r="A1061" s="40" t="s">
        <v>7383</v>
      </c>
    </row>
    <row r="1062" spans="1:1" ht="14.5">
      <c r="A1062" s="40" t="s">
        <v>7383</v>
      </c>
    </row>
    <row r="1063" spans="1:1" ht="14.5">
      <c r="A1063" s="40" t="s">
        <v>7383</v>
      </c>
    </row>
    <row r="1064" spans="1:1" ht="14.5">
      <c r="A1064" s="40" t="s">
        <v>7383</v>
      </c>
    </row>
    <row r="1065" spans="1:1" ht="14.5">
      <c r="A1065" s="40" t="s">
        <v>7383</v>
      </c>
    </row>
    <row r="1066" spans="1:1" ht="14.5">
      <c r="A1066" s="40" t="s">
        <v>7383</v>
      </c>
    </row>
    <row r="1067" spans="1:1" ht="14.5">
      <c r="A1067" s="40" t="s">
        <v>7383</v>
      </c>
    </row>
    <row r="1068" spans="1:1" ht="14.5">
      <c r="A1068" s="40" t="s">
        <v>7383</v>
      </c>
    </row>
    <row r="1069" spans="1:1" ht="14.5">
      <c r="A1069" s="40" t="s">
        <v>7383</v>
      </c>
    </row>
    <row r="1070" spans="1:1" ht="14.5">
      <c r="A1070" s="40" t="s">
        <v>7383</v>
      </c>
    </row>
    <row r="1071" spans="1:1" ht="14.5">
      <c r="A1071" s="40" t="s">
        <v>7383</v>
      </c>
    </row>
    <row r="1072" spans="1:1" ht="14.5">
      <c r="A1072" s="40" t="s">
        <v>7383</v>
      </c>
    </row>
    <row r="1073" spans="1:1" ht="14.5">
      <c r="A1073" s="40" t="s">
        <v>7383</v>
      </c>
    </row>
    <row r="1074" spans="1:1" ht="14.5">
      <c r="A1074" s="40" t="s">
        <v>7383</v>
      </c>
    </row>
    <row r="1075" spans="1:1" ht="14.5">
      <c r="A1075" s="40" t="s">
        <v>7383</v>
      </c>
    </row>
    <row r="1076" spans="1:1" ht="14.5">
      <c r="A1076" s="40" t="s">
        <v>7383</v>
      </c>
    </row>
    <row r="1077" spans="1:1" ht="14.5">
      <c r="A1077" s="40" t="s">
        <v>7383</v>
      </c>
    </row>
    <row r="1078" spans="1:1" ht="14.5">
      <c r="A1078" s="40" t="s">
        <v>7383</v>
      </c>
    </row>
    <row r="1079" spans="1:1" ht="14.5">
      <c r="A1079" s="40" t="s">
        <v>7383</v>
      </c>
    </row>
    <row r="1080" spans="1:1" ht="14.5">
      <c r="A1080" s="40" t="s">
        <v>7383</v>
      </c>
    </row>
    <row r="1081" spans="1:1" ht="14.5">
      <c r="A1081" s="40" t="s">
        <v>7383</v>
      </c>
    </row>
    <row r="1082" spans="1:1" ht="14.5">
      <c r="A1082" s="40" t="s">
        <v>7383</v>
      </c>
    </row>
    <row r="1083" spans="1:1" ht="14.5">
      <c r="A1083" s="40" t="s">
        <v>7383</v>
      </c>
    </row>
    <row r="1084" spans="1:1" ht="14.5">
      <c r="A1084" s="40" t="s">
        <v>7383</v>
      </c>
    </row>
    <row r="1085" spans="1:1" ht="14.5">
      <c r="A1085" s="40" t="s">
        <v>7383</v>
      </c>
    </row>
    <row r="1086" spans="1:1" ht="14.5">
      <c r="A1086" s="40" t="s">
        <v>7383</v>
      </c>
    </row>
    <row r="1087" spans="1:1" ht="14.5">
      <c r="A1087" s="40" t="s">
        <v>7383</v>
      </c>
    </row>
    <row r="1088" spans="1:1" ht="14.5">
      <c r="A1088" s="40" t="s">
        <v>7383</v>
      </c>
    </row>
    <row r="1089" spans="1:1" ht="14.5">
      <c r="A1089" s="40" t="s">
        <v>7383</v>
      </c>
    </row>
    <row r="1090" spans="1:1" ht="14.5">
      <c r="A1090" s="40" t="s">
        <v>7383</v>
      </c>
    </row>
    <row r="1091" spans="1:1" ht="14.5">
      <c r="A1091" s="40" t="s">
        <v>7383</v>
      </c>
    </row>
    <row r="1092" spans="1:1" ht="14.5">
      <c r="A1092" s="40" t="s">
        <v>7383</v>
      </c>
    </row>
    <row r="1093" spans="1:1" ht="14.5">
      <c r="A1093" s="40" t="s">
        <v>7383</v>
      </c>
    </row>
    <row r="1094" spans="1:1" ht="14.5">
      <c r="A1094" s="40" t="s">
        <v>7383</v>
      </c>
    </row>
    <row r="1095" spans="1:1" ht="14.5">
      <c r="A1095" s="40" t="s">
        <v>7383</v>
      </c>
    </row>
    <row r="1096" spans="1:1" ht="14.5">
      <c r="A1096" s="40" t="s">
        <v>7383</v>
      </c>
    </row>
    <row r="1097" spans="1:1" ht="14.5">
      <c r="A1097" s="40" t="s">
        <v>7383</v>
      </c>
    </row>
    <row r="1098" spans="1:1" ht="14.5">
      <c r="A1098" s="40" t="s">
        <v>7383</v>
      </c>
    </row>
    <row r="1099" spans="1:1" ht="14.5">
      <c r="A1099" s="40" t="s">
        <v>7383</v>
      </c>
    </row>
    <row r="1100" spans="1:1" ht="14.5">
      <c r="A1100" s="40" t="s">
        <v>7383</v>
      </c>
    </row>
    <row r="1101" spans="1:1" ht="14.5">
      <c r="A1101" s="40" t="s">
        <v>7383</v>
      </c>
    </row>
    <row r="1102" spans="1:1" ht="14.5">
      <c r="A1102" s="40" t="s">
        <v>7383</v>
      </c>
    </row>
    <row r="1103" spans="1:1" ht="14.5">
      <c r="A1103" s="40" t="s">
        <v>7383</v>
      </c>
    </row>
    <row r="1104" spans="1:1" ht="14.5">
      <c r="A1104" s="40" t="s">
        <v>7383</v>
      </c>
    </row>
    <row r="1105" spans="1:1" ht="14.5">
      <c r="A1105" s="40" t="s">
        <v>7383</v>
      </c>
    </row>
    <row r="1106" spans="1:1" ht="14.5">
      <c r="A1106" s="40" t="s">
        <v>7383</v>
      </c>
    </row>
    <row r="1107" spans="1:1" ht="14.5">
      <c r="A1107" s="40" t="s">
        <v>7383</v>
      </c>
    </row>
    <row r="1108" spans="1:1" ht="14.5">
      <c r="A1108" s="40" t="s">
        <v>7383</v>
      </c>
    </row>
    <row r="1109" spans="1:1" ht="14.5">
      <c r="A1109" s="40" t="s">
        <v>7383</v>
      </c>
    </row>
    <row r="1110" spans="1:1" ht="14.5">
      <c r="A1110" s="40" t="s">
        <v>7383</v>
      </c>
    </row>
    <row r="1111" spans="1:1" ht="14.5">
      <c r="A1111" s="40" t="s">
        <v>7383</v>
      </c>
    </row>
    <row r="1112" spans="1:1" ht="14.5">
      <c r="A1112" s="40" t="s">
        <v>7383</v>
      </c>
    </row>
    <row r="1113" spans="1:1" ht="14.5">
      <c r="A1113" s="40" t="s">
        <v>7383</v>
      </c>
    </row>
    <row r="1114" spans="1:1" ht="14.5">
      <c r="A1114" s="40" t="s">
        <v>7383</v>
      </c>
    </row>
    <row r="1115" spans="1:1" ht="14.5">
      <c r="A1115" s="40" t="s">
        <v>7383</v>
      </c>
    </row>
    <row r="1116" spans="1:1" ht="14.5">
      <c r="A1116" s="40" t="s">
        <v>7383</v>
      </c>
    </row>
    <row r="1117" spans="1:1" ht="14.5">
      <c r="A1117" s="40" t="s">
        <v>7383</v>
      </c>
    </row>
    <row r="1118" spans="1:1" ht="14.5">
      <c r="A1118" s="40" t="s">
        <v>7383</v>
      </c>
    </row>
    <row r="1119" spans="1:1" ht="14.5">
      <c r="A1119" s="40" t="s">
        <v>7383</v>
      </c>
    </row>
    <row r="1120" spans="1:1" ht="14.5">
      <c r="A1120" s="40" t="s">
        <v>7383</v>
      </c>
    </row>
    <row r="1121" spans="1:1" ht="14.5">
      <c r="A1121" s="40" t="s">
        <v>7383</v>
      </c>
    </row>
    <row r="1122" spans="1:1" ht="14.5">
      <c r="A1122" s="40" t="s">
        <v>7383</v>
      </c>
    </row>
    <row r="1123" spans="1:1" ht="14.5">
      <c r="A1123" s="40" t="s">
        <v>7383</v>
      </c>
    </row>
    <row r="1124" spans="1:1" ht="14.5">
      <c r="A1124" s="40" t="s">
        <v>7383</v>
      </c>
    </row>
    <row r="1125" spans="1:1" ht="14.5">
      <c r="A1125" s="40" t="s">
        <v>7383</v>
      </c>
    </row>
    <row r="1126" spans="1:1" ht="14.5">
      <c r="A1126" s="40" t="s">
        <v>7383</v>
      </c>
    </row>
    <row r="1127" spans="1:1" ht="14.5">
      <c r="A1127" s="40" t="s">
        <v>7383</v>
      </c>
    </row>
    <row r="1128" spans="1:1" ht="14.5">
      <c r="A1128" s="40" t="s">
        <v>7383</v>
      </c>
    </row>
    <row r="1129" spans="1:1" ht="14.5">
      <c r="A1129" s="40" t="s">
        <v>7383</v>
      </c>
    </row>
    <row r="1130" spans="1:1" ht="14.5">
      <c r="A1130" s="40" t="s">
        <v>7383</v>
      </c>
    </row>
    <row r="1131" spans="1:1" ht="14.5">
      <c r="A1131" s="40" t="s">
        <v>7383</v>
      </c>
    </row>
    <row r="1132" spans="1:1" ht="14.5">
      <c r="A1132" s="40" t="s">
        <v>7383</v>
      </c>
    </row>
    <row r="1133" spans="1:1" ht="14.5">
      <c r="A1133" s="40" t="s">
        <v>7383</v>
      </c>
    </row>
    <row r="1134" spans="1:1" ht="14.5">
      <c r="A1134" s="40" t="s">
        <v>7383</v>
      </c>
    </row>
    <row r="1135" spans="1:1" ht="14.5">
      <c r="A1135" s="40" t="s">
        <v>7383</v>
      </c>
    </row>
    <row r="1136" spans="1:1" ht="14.5">
      <c r="A1136" s="40" t="s">
        <v>7383</v>
      </c>
    </row>
    <row r="1137" spans="1:1" ht="14.5">
      <c r="A1137" s="40" t="s">
        <v>7383</v>
      </c>
    </row>
    <row r="1138" spans="1:1" ht="14.5">
      <c r="A1138" s="40" t="s">
        <v>7383</v>
      </c>
    </row>
    <row r="1139" spans="1:1" ht="14.5">
      <c r="A1139" s="40" t="s">
        <v>7383</v>
      </c>
    </row>
    <row r="1140" spans="1:1" ht="14.5">
      <c r="A1140" s="40" t="s">
        <v>7383</v>
      </c>
    </row>
    <row r="1141" spans="1:1" ht="14.5">
      <c r="A1141" s="40" t="s">
        <v>7383</v>
      </c>
    </row>
    <row r="1142" spans="1:1" ht="14.5">
      <c r="A1142" s="40" t="s">
        <v>7383</v>
      </c>
    </row>
    <row r="1143" spans="1:1" ht="14.5">
      <c r="A1143" s="40" t="s">
        <v>7383</v>
      </c>
    </row>
    <row r="1144" spans="1:1" ht="14.5">
      <c r="A1144" s="40" t="s">
        <v>7383</v>
      </c>
    </row>
    <row r="1145" spans="1:1" ht="14.5">
      <c r="A1145" s="40" t="s">
        <v>7383</v>
      </c>
    </row>
    <row r="1146" spans="1:1" ht="14.5">
      <c r="A1146" s="40" t="s">
        <v>7383</v>
      </c>
    </row>
    <row r="1147" spans="1:1" ht="14.5">
      <c r="A1147" s="40" t="s">
        <v>7383</v>
      </c>
    </row>
    <row r="1148" spans="1:1" ht="14.5">
      <c r="A1148" s="40" t="s">
        <v>7383</v>
      </c>
    </row>
    <row r="1149" spans="1:1" ht="14.5">
      <c r="A1149" s="40" t="s">
        <v>7383</v>
      </c>
    </row>
    <row r="1150" spans="1:1" ht="14.5">
      <c r="A1150" s="40" t="s">
        <v>7383</v>
      </c>
    </row>
    <row r="1151" spans="1:1" ht="14.5">
      <c r="A1151" s="40" t="s">
        <v>7383</v>
      </c>
    </row>
    <row r="1152" spans="1:1" ht="14.5">
      <c r="A1152" s="40" t="s">
        <v>7383</v>
      </c>
    </row>
    <row r="1153" spans="1:1" ht="14.5">
      <c r="A1153" s="40" t="s">
        <v>7383</v>
      </c>
    </row>
    <row r="1154" spans="1:1" ht="14.5">
      <c r="A1154" s="40" t="s">
        <v>7383</v>
      </c>
    </row>
    <row r="1155" spans="1:1" ht="14.5">
      <c r="A1155" s="40" t="s">
        <v>7383</v>
      </c>
    </row>
    <row r="1156" spans="1:1" ht="14.5">
      <c r="A1156" s="40" t="s">
        <v>7383</v>
      </c>
    </row>
    <row r="1157" spans="1:1" ht="15" customHeight="1">
      <c r="A1157" s="40" t="s">
        <v>7383</v>
      </c>
    </row>
    <row r="1158" spans="1:1" ht="15" customHeight="1">
      <c r="A1158" s="40" t="s">
        <v>7383</v>
      </c>
    </row>
    <row r="1159" spans="1:1" ht="15" customHeight="1">
      <c r="A1159" s="40" t="s">
        <v>7383</v>
      </c>
    </row>
    <row r="1160" spans="1:1" ht="15" customHeight="1">
      <c r="A1160" s="40" t="s">
        <v>7383</v>
      </c>
    </row>
    <row r="1161" spans="1:1" ht="15" customHeight="1">
      <c r="A1161" s="40" t="s">
        <v>7383</v>
      </c>
    </row>
  </sheetData>
  <phoneticPr fontId="8" type="noConversion"/>
  <conditionalFormatting sqref="Z2:Z29 X30:X31 Z32:Z36 Z39:Z1048576">
    <cfRule type="cellIs" dxfId="3" priority="2" operator="greaterThan">
      <formula>1</formula>
    </cfRule>
  </conditionalFormatting>
  <dataValidations disablePrompts="1" count="2">
    <dataValidation type="list" allowBlank="1" showInputMessage="1" showErrorMessage="1" sqref="F27" xr:uid="{AB8825B6-86A2-4545-A36A-8177AD75774D}">
      <formula1>Software_Type</formula1>
    </dataValidation>
    <dataValidation type="list" allowBlank="1" showInputMessage="1" showErrorMessage="1" sqref="G16" xr:uid="{F04A90C5-F0CE-4667-AA82-A06A388F1630}">
      <formula1>Equip_Type</formula1>
    </dataValidation>
  </dataValidations>
  <hyperlinks>
    <hyperlink ref="AB6" r:id="rId1" display="https://www.ansys.com/" xr:uid="{1F4540C6-D6D8-418B-9009-A1B6659B8466}"/>
    <hyperlink ref="AB7" r:id="rId2" display="https://www.ascendanalytics.com/" xr:uid="{BFB25B16-1314-4A7A-B1D4-463CA3E02EF5}"/>
    <hyperlink ref="AB8" r:id="rId3" display="https://www.bitrode.com/" xr:uid="{E1F49CBB-7850-43E3-8E99-C7E6B48B3D57}"/>
    <hyperlink ref="AB9" r:id="rId4" display="https://www.bloomy.com/" xr:uid="{07D7AA95-C784-46EF-9D29-32F917BA7695}"/>
    <hyperlink ref="AB11" r:id="rId5" xr:uid="{A5609AFD-A916-4BC3-8CFF-0DAE365C9ED1}"/>
    <hyperlink ref="AB13" r:id="rId6" display="https://www.3ds.com/" xr:uid="{65CBE61E-1A98-4AC9-AEDA-288724FBE990}"/>
    <hyperlink ref="AB14" r:id="rId7" display="https://www.eyelit.com/" xr:uid="{86539F4C-FA00-4EE4-B0FC-75B5E9925166}"/>
    <hyperlink ref="AB15" r:id="rId8" display="https://www.eyelit.com/" xr:uid="{E9571CCE-3EEF-4DCE-837E-C59CDC9D8DCC}"/>
    <hyperlink ref="AB16" r:id="rId9" xr:uid="{413A6A98-BD98-491E-9C58-6F9C493550E1}"/>
    <hyperlink ref="AB17" r:id="rId10" xr:uid="{7A1BF9A1-5919-4AE4-8A73-3FC51106D1FD}"/>
    <hyperlink ref="AB20" r:id="rId11" display="https://www.intertek.com/" xr:uid="{5CC0661D-3F3C-4749-8F9F-C5BAB7B4B685}"/>
    <hyperlink ref="AB21" r:id="rId12" xr:uid="{153BBA3B-1F9C-4FB9-A530-39E0512F2F07}"/>
    <hyperlink ref="AB22" r:id="rId13" display="https://www.maplesoft.com/products/toolboxes/battery/" xr:uid="{FDF1E249-8DA8-4B82-918D-49E65D81FA51}"/>
    <hyperlink ref="AB23" r:id="rId14" xr:uid="{E76BE0B2-25B4-492D-BD3B-7685463CF732}"/>
    <hyperlink ref="AB25" r:id="rId15" display="https://www.modelon.com/" xr:uid="{2D40C019-D757-4A05-9541-94C7B84BFC60}"/>
    <hyperlink ref="AB27" r:id="rId16" display="https://www.peaxy.net/" xr:uid="{0476C789-848C-4CF1-BDB0-539ADDAF4C4D}"/>
    <hyperlink ref="AB28" r:id="rId17" display="https://www.qad.com/" xr:uid="{115F3EF2-655B-4B76-BBE6-3F5853368417}"/>
    <hyperlink ref="AB30" r:id="rId18" display="https://www.sensata.com/sendyne-redirect" xr:uid="{A4AAC2B4-99CD-4AEC-9147-16CCBDC4C4E7}"/>
    <hyperlink ref="AB31" r:id="rId19" location="top" xr:uid="{CA9FB3A0-CEE8-4325-8B27-150F5D12FAE5}"/>
    <hyperlink ref="AB33" r:id="rId20" display="https://www.voltaiq.com/" xr:uid="{394FCB3A-0275-4E7E-A01F-867ABCD97476}"/>
    <hyperlink ref="H32" r:id="rId21" xr:uid="{EBAD4E5D-21F3-4DC5-B5D4-B36F054636F6}"/>
    <hyperlink ref="Q32" r:id="rId22" xr:uid="{9689318D-24F3-4DC2-8C70-7B542160E4C6}"/>
    <hyperlink ref="W32" r:id="rId23" xr:uid="{EBD5E63C-C7DA-41B8-B095-B5CB9BCDCC14}"/>
    <hyperlink ref="AB32" r:id="rId24" xr:uid="{7F7BA74E-E8F5-41EF-9990-959B82756D94}"/>
    <hyperlink ref="Q26" r:id="rId25" xr:uid="{2C316CB7-E897-48D9-87D0-3B5FA27A67FF}"/>
    <hyperlink ref="W26" r:id="rId26" xr:uid="{4B813896-D53E-46DD-BD78-C5552972270C}"/>
    <hyperlink ref="AB26" r:id="rId27" xr:uid="{ABF5BB30-5051-4AED-B708-A88F5294736F}"/>
    <hyperlink ref="AE12" r:id="rId28" xr:uid="{6F789F22-D240-2B4A-8674-841980523227}"/>
    <hyperlink ref="Q24" r:id="rId29" xr:uid="{D024178C-519B-4F8C-AAB2-6E218E801CF7}"/>
    <hyperlink ref="AE24" r:id="rId30" display="mailto:howard.alt@micantis.io" xr:uid="{4A8FCDDC-D2F7-4A8D-A28C-43D5476EA3B3}"/>
    <hyperlink ref="Q36" r:id="rId31" tooltip="Original URL: https://coulomb.ai/. Click or tap if you trust this link." display="https://gcc02.safelinks.protection.outlook.com/?url=https%3A%2F%2Fcoulomb.ai%2F&amp;data=05%7C02%7CSara.Dunn%40nrel.gov%7Cdc339f0e2df34167960508dd4c6b9c87%7Ca0f29d7e28cd4f5484427885aee7c080%7C0%7C0%7C638750748270708521%7CUnknown%7CTWFpbGZsb3d8eyJFbXB0eU1hcGkiOnRydWUsIlYiOiIwLjAuMDAwMCIsIlAiOiJXaW4zMiIsIkFOIjoiTWFpbCIsIldUIjoyfQ%3D%3D%7C0%7C%7C%7C&amp;sdata=v6svhqCwXuyE36%2F5gfeHXsPM8E28my3hNrenBVRXVK8%3D&amp;reserved=0" xr:uid="{4D0E3A16-970C-9A43-8244-7D48B24D8013}"/>
    <hyperlink ref="H36" r:id="rId32" tooltip="Original URL: https://coulomb.ai/. Click or tap if you trust this link." display="https://gcc02.safelinks.protection.outlook.com/?url=https%3A%2F%2Fcoulomb.ai%2F&amp;data=05%7C02%7CSara.Dunn%40nrel.gov%7Cdc339f0e2df34167960508dd4c6b9c87%7Ca0f29d7e28cd4f5484427885aee7c080%7C0%7C0%7C638750748270708521%7CUnknown%7CTWFpbGZsb3d8eyJFbXB0eU1hcGkiOnRydWUsIlYiOiIwLjAuMDAwMCIsIlAiOiJXaW4zMiIsIkFOIjoiTWFpbCIsIldUIjoyfQ%3D%3D%7C0%7C%7C%7C&amp;sdata=v6svhqCwXuyE36%2F5gfeHXsPM8E28my3hNrenBVRXVK8%3D&amp;reserved=0" xr:uid="{BBAA1D14-995F-EA4F-9D57-61DFDFB78948}"/>
  </hyperlinks>
  <pageMargins left="0.7" right="0.7" top="0.75" bottom="0.75" header="0.3" footer="0.3"/>
  <pageSetup orientation="portrait" r:id="rId33"/>
  <ignoredErrors>
    <ignoredError sqref="M5" numberStoredAsText="1"/>
    <ignoredError sqref="AF37 AF24 AF19 AF12" calculatedColumn="1"/>
  </ignoredErrors>
  <drawing r:id="rId34"/>
  <tableParts count="1">
    <tablePart r:id="rId3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DA9EC-DDBE-4644-B7EA-8597A8445841}">
  <sheetPr codeName="Sheet18">
    <tabColor theme="5" tint="0.59999389629810485"/>
  </sheetPr>
  <dimension ref="A1:AK67"/>
  <sheetViews>
    <sheetView zoomScale="80" zoomScaleNormal="80" workbookViewId="0">
      <pane ySplit="1" topLeftCell="A20" activePane="bottomLeft" state="frozen"/>
      <selection pane="bottomLeft" activeCell="B28" sqref="B28"/>
    </sheetView>
  </sheetViews>
  <sheetFormatPr defaultColWidth="9.1796875" defaultRowHeight="15" customHeight="1"/>
  <cols>
    <col min="1" max="1" width="8.6328125" style="40" customWidth="1"/>
    <col min="2" max="2" width="7.36328125" style="3" customWidth="1"/>
    <col min="3" max="3" width="12" style="3" customWidth="1"/>
    <col min="4" max="4" width="18.1796875" style="7" customWidth="1"/>
    <col min="5" max="5" width="11.6328125" style="47" customWidth="1"/>
    <col min="6" max="6" width="15.453125" style="47" customWidth="1"/>
    <col min="7" max="7" width="21.453125" style="7" customWidth="1"/>
    <col min="8" max="8" width="18.6328125" style="7" customWidth="1"/>
    <col min="9" max="9" width="27.453125" style="7" customWidth="1"/>
    <col min="10" max="10" width="13.6328125" style="7" customWidth="1"/>
    <col min="11" max="11" width="12.36328125" style="47" customWidth="1"/>
    <col min="12" max="12" width="9.1796875" style="47" customWidth="1"/>
    <col min="13" max="13" width="10.1796875" style="47" customWidth="1"/>
    <col min="14" max="14" width="13.36328125" style="47" customWidth="1"/>
    <col min="15" max="16" width="16.1796875" style="7" customWidth="1"/>
    <col min="17" max="17" width="9.1796875" style="60"/>
    <col min="18" max="18" width="17.453125" style="7" customWidth="1"/>
    <col min="19" max="19" width="20.453125" style="7" customWidth="1"/>
    <col min="20" max="20" width="15.1796875" style="7" customWidth="1"/>
    <col min="21" max="21" width="9.6328125" style="47" customWidth="1"/>
    <col min="22" max="22" width="12" style="47" customWidth="1"/>
    <col min="23" max="23" width="9.6328125" style="7" customWidth="1"/>
    <col min="24" max="24" width="15" style="48" customWidth="1"/>
    <col min="25" max="25" width="32.6328125" style="7" customWidth="1"/>
    <col min="26" max="26" width="23.1796875" style="7" customWidth="1"/>
    <col min="27" max="27" width="31.6328125" style="7" customWidth="1"/>
    <col min="28" max="28" width="19.453125" style="7" customWidth="1"/>
    <col min="29" max="29" width="21.1796875" style="7" customWidth="1"/>
    <col min="30" max="30" width="13.36328125" style="7" customWidth="1"/>
    <col min="31" max="31" width="11.1796875" style="7" customWidth="1"/>
    <col min="32" max="32" width="15.453125" style="7" customWidth="1"/>
    <col min="33" max="16384" width="9.1796875" style="7"/>
  </cols>
  <sheetData>
    <row r="1" spans="1:32" s="45" customFormat="1" ht="29">
      <c r="A1" s="41" t="s">
        <v>113</v>
      </c>
      <c r="B1" s="42" t="s">
        <v>133</v>
      </c>
      <c r="C1" s="42" t="s">
        <v>4</v>
      </c>
      <c r="D1" s="42" t="s">
        <v>112</v>
      </c>
      <c r="E1" s="42" t="s">
        <v>134</v>
      </c>
      <c r="F1" s="110" t="s">
        <v>135</v>
      </c>
      <c r="G1" s="42" t="s">
        <v>132</v>
      </c>
      <c r="H1" s="42" t="s">
        <v>136</v>
      </c>
      <c r="I1" s="42" t="s">
        <v>137</v>
      </c>
      <c r="J1" s="42" t="s">
        <v>117</v>
      </c>
      <c r="K1" s="42" t="s">
        <v>118</v>
      </c>
      <c r="L1" s="42" t="s">
        <v>119</v>
      </c>
      <c r="M1" s="42" t="s">
        <v>138</v>
      </c>
      <c r="N1" s="42" t="s">
        <v>139</v>
      </c>
      <c r="O1" s="42" t="s">
        <v>140</v>
      </c>
      <c r="P1" s="42" t="s">
        <v>141</v>
      </c>
      <c r="Q1" s="43" t="s">
        <v>142</v>
      </c>
      <c r="R1" s="42" t="s">
        <v>144</v>
      </c>
      <c r="S1" s="42" t="s">
        <v>145</v>
      </c>
      <c r="T1" s="42" t="s">
        <v>146</v>
      </c>
      <c r="U1" s="42" t="s">
        <v>147</v>
      </c>
      <c r="V1" s="42" t="s">
        <v>148</v>
      </c>
      <c r="W1" s="42" t="s">
        <v>149</v>
      </c>
      <c r="X1" s="44" t="s">
        <v>150</v>
      </c>
      <c r="Y1" s="42" t="s">
        <v>151</v>
      </c>
      <c r="Z1" s="42" t="s">
        <v>154</v>
      </c>
      <c r="AA1" s="188" t="s">
        <v>152</v>
      </c>
      <c r="AB1" s="188" t="s">
        <v>158</v>
      </c>
      <c r="AC1" s="188" t="s">
        <v>153</v>
      </c>
      <c r="AD1" s="42" t="s">
        <v>155</v>
      </c>
      <c r="AE1" s="42" t="s">
        <v>156</v>
      </c>
      <c r="AF1" s="42" t="s">
        <v>157</v>
      </c>
    </row>
    <row r="2" spans="1:32" s="45" customFormat="1" ht="101.5">
      <c r="A2" s="203">
        <v>11001</v>
      </c>
      <c r="B2" s="47" t="s">
        <v>174</v>
      </c>
      <c r="C2" s="47" t="s">
        <v>732</v>
      </c>
      <c r="D2" s="65" t="s">
        <v>6462</v>
      </c>
      <c r="E2" s="47" t="s">
        <v>164</v>
      </c>
      <c r="F2" s="65" t="s">
        <v>7234</v>
      </c>
      <c r="G2" s="65" t="s">
        <v>8007</v>
      </c>
      <c r="H2" s="390" t="s">
        <v>6463</v>
      </c>
      <c r="I2" s="65" t="s">
        <v>6464</v>
      </c>
      <c r="J2" s="65" t="s">
        <v>6465</v>
      </c>
      <c r="K2" s="47" t="s">
        <v>6466</v>
      </c>
      <c r="L2" s="47" t="s">
        <v>5</v>
      </c>
      <c r="M2" s="47">
        <v>91745</v>
      </c>
      <c r="N2" s="47" t="s">
        <v>6467</v>
      </c>
      <c r="O2" s="89">
        <v>34.003025593350003</v>
      </c>
      <c r="P2" s="89">
        <v>-117.944598374862</v>
      </c>
      <c r="Q2" s="140">
        <v>100</v>
      </c>
      <c r="R2" s="65" t="s">
        <v>6462</v>
      </c>
      <c r="S2" s="65" t="s">
        <v>6463</v>
      </c>
      <c r="T2" s="65" t="s">
        <v>3010</v>
      </c>
      <c r="U2" s="47" t="s">
        <v>170</v>
      </c>
      <c r="V2" s="47" t="s">
        <v>5</v>
      </c>
      <c r="W2" s="47" t="s">
        <v>7759</v>
      </c>
      <c r="X2" s="59" t="s">
        <v>7811</v>
      </c>
      <c r="Y2" s="117" t="s">
        <v>6463</v>
      </c>
      <c r="Z2" s="65"/>
      <c r="AA2" s="124" t="s">
        <v>8158</v>
      </c>
      <c r="AB2" s="13"/>
      <c r="AC2" s="13">
        <f t="shared" ref="AC2:AC22" si="0">IF(LEN(TRIM(AA2))=0,0,LEN(TRIM(AA2))-LEN(SUBSTITUTE(AA2," ",""))+1)</f>
        <v>22</v>
      </c>
      <c r="AD2" s="6"/>
      <c r="AE2" s="6"/>
      <c r="AF2" s="13"/>
    </row>
    <row r="3" spans="1:32" s="45" customFormat="1" ht="101.5">
      <c r="A3" s="61">
        <v>11002</v>
      </c>
      <c r="B3" s="47" t="s">
        <v>174</v>
      </c>
      <c r="C3" s="47" t="s">
        <v>732</v>
      </c>
      <c r="D3" s="65" t="s">
        <v>5526</v>
      </c>
      <c r="E3" s="47" t="s">
        <v>164</v>
      </c>
      <c r="F3" s="65" t="s">
        <v>5527</v>
      </c>
      <c r="G3" s="65" t="s">
        <v>5528</v>
      </c>
      <c r="H3" s="65" t="s">
        <v>5529</v>
      </c>
      <c r="I3" s="65" t="s">
        <v>5530</v>
      </c>
      <c r="J3" s="65" t="s">
        <v>1556</v>
      </c>
      <c r="K3" s="47" t="s">
        <v>1045</v>
      </c>
      <c r="L3" s="47" t="s">
        <v>5</v>
      </c>
      <c r="M3" s="47">
        <v>85706</v>
      </c>
      <c r="N3" s="47" t="s">
        <v>5531</v>
      </c>
      <c r="O3" s="89">
        <v>32.135219928444499</v>
      </c>
      <c r="P3" s="89">
        <v>-110.919397829804</v>
      </c>
      <c r="Q3" s="103">
        <v>13</v>
      </c>
      <c r="R3" s="65" t="s">
        <v>5532</v>
      </c>
      <c r="S3" s="65" t="s">
        <v>5529</v>
      </c>
      <c r="T3" s="65" t="s">
        <v>1556</v>
      </c>
      <c r="U3" s="47" t="s">
        <v>1045</v>
      </c>
      <c r="V3" s="47" t="s">
        <v>5</v>
      </c>
      <c r="W3" s="65" t="s">
        <v>172</v>
      </c>
      <c r="X3" s="59">
        <v>44867</v>
      </c>
      <c r="Y3" s="65" t="s">
        <v>5533</v>
      </c>
      <c r="Z3" s="65"/>
      <c r="AA3" s="253" t="s">
        <v>5534</v>
      </c>
      <c r="AB3" s="213" t="s">
        <v>5535</v>
      </c>
      <c r="AC3" s="65">
        <f t="shared" si="0"/>
        <v>27</v>
      </c>
      <c r="AD3" s="65"/>
      <c r="AE3" s="65"/>
      <c r="AF3" s="65"/>
    </row>
    <row r="4" spans="1:32" s="45" customFormat="1" ht="208.5" customHeight="1">
      <c r="A4" s="61">
        <v>11003</v>
      </c>
      <c r="B4" s="47" t="s">
        <v>174</v>
      </c>
      <c r="C4" s="47" t="s">
        <v>732</v>
      </c>
      <c r="D4" s="65" t="s">
        <v>5526</v>
      </c>
      <c r="E4" s="47" t="s">
        <v>164</v>
      </c>
      <c r="F4" s="65" t="s">
        <v>5536</v>
      </c>
      <c r="G4" s="65" t="s">
        <v>5537</v>
      </c>
      <c r="H4" s="65" t="s">
        <v>5529</v>
      </c>
      <c r="I4" s="65" t="s">
        <v>5530</v>
      </c>
      <c r="J4" s="65" t="s">
        <v>1556</v>
      </c>
      <c r="K4" s="47" t="s">
        <v>1045</v>
      </c>
      <c r="L4" s="47" t="s">
        <v>5</v>
      </c>
      <c r="M4" s="47">
        <v>85706</v>
      </c>
      <c r="N4" s="47" t="s">
        <v>5531</v>
      </c>
      <c r="O4" s="89">
        <v>32.135219928444499</v>
      </c>
      <c r="P4" s="89">
        <v>-110.919397829804</v>
      </c>
      <c r="Q4" s="103">
        <v>13</v>
      </c>
      <c r="R4" s="65" t="s">
        <v>5532</v>
      </c>
      <c r="S4" s="65" t="s">
        <v>5529</v>
      </c>
      <c r="T4" s="65" t="s">
        <v>1556</v>
      </c>
      <c r="U4" s="47" t="s">
        <v>1045</v>
      </c>
      <c r="V4" s="47" t="s">
        <v>5</v>
      </c>
      <c r="W4" s="65" t="s">
        <v>172</v>
      </c>
      <c r="X4" s="59">
        <v>44867</v>
      </c>
      <c r="Y4" s="65" t="s">
        <v>5533</v>
      </c>
      <c r="Z4" s="65"/>
      <c r="AA4" s="253" t="s">
        <v>5534</v>
      </c>
      <c r="AB4" s="213" t="s">
        <v>5535</v>
      </c>
      <c r="AC4" s="65">
        <f t="shared" si="0"/>
        <v>27</v>
      </c>
      <c r="AD4" s="65"/>
      <c r="AE4" s="65"/>
      <c r="AF4" s="65"/>
    </row>
    <row r="5" spans="1:32" s="45" customFormat="1" ht="131.25" customHeight="1">
      <c r="A5" s="61">
        <v>11004</v>
      </c>
      <c r="B5" s="47" t="s">
        <v>174</v>
      </c>
      <c r="C5" s="47" t="s">
        <v>732</v>
      </c>
      <c r="D5" s="65" t="s">
        <v>5154</v>
      </c>
      <c r="E5" s="47" t="s">
        <v>164</v>
      </c>
      <c r="F5" s="47" t="s">
        <v>5155</v>
      </c>
      <c r="G5" s="65" t="s">
        <v>5156</v>
      </c>
      <c r="H5" s="65" t="s">
        <v>5157</v>
      </c>
      <c r="I5" t="s">
        <v>5158</v>
      </c>
      <c r="J5" s="65" t="s">
        <v>5159</v>
      </c>
      <c r="K5" s="47" t="s">
        <v>386</v>
      </c>
      <c r="L5" s="47" t="s">
        <v>5</v>
      </c>
      <c r="M5" s="47">
        <v>84098</v>
      </c>
      <c r="N5" s="47"/>
      <c r="O5" s="89">
        <v>40.748399691177902</v>
      </c>
      <c r="P5" s="89">
        <v>-111.563123520367</v>
      </c>
      <c r="Q5" s="181">
        <v>10</v>
      </c>
      <c r="R5" s="65" t="s">
        <v>5160</v>
      </c>
      <c r="S5" s="65" t="s">
        <v>5157</v>
      </c>
      <c r="T5" s="65" t="s">
        <v>5159</v>
      </c>
      <c r="U5" s="47" t="s">
        <v>386</v>
      </c>
      <c r="V5" s="47" t="s">
        <v>5</v>
      </c>
      <c r="W5" s="65" t="s">
        <v>172</v>
      </c>
      <c r="X5" s="59">
        <v>45092</v>
      </c>
      <c r="Y5" s="65" t="s">
        <v>5161</v>
      </c>
      <c r="Z5" s="65"/>
      <c r="AA5" s="65" t="s">
        <v>5538</v>
      </c>
      <c r="AB5" s="302" t="s">
        <v>5539</v>
      </c>
      <c r="AC5" s="65">
        <f t="shared" si="0"/>
        <v>19</v>
      </c>
      <c r="AD5" s="65"/>
      <c r="AE5" s="65"/>
      <c r="AF5" s="65"/>
    </row>
    <row r="6" spans="1:32" s="45" customFormat="1" ht="130.5">
      <c r="A6" s="61">
        <v>11005</v>
      </c>
      <c r="B6" s="47" t="s">
        <v>174</v>
      </c>
      <c r="C6" s="47" t="s">
        <v>7</v>
      </c>
      <c r="D6" s="65" t="s">
        <v>5540</v>
      </c>
      <c r="E6" s="47" t="s">
        <v>164</v>
      </c>
      <c r="F6" s="47" t="s">
        <v>5541</v>
      </c>
      <c r="G6" s="65" t="s">
        <v>5542</v>
      </c>
      <c r="H6" s="65" t="s">
        <v>3367</v>
      </c>
      <c r="I6" s="65" t="s">
        <v>3364</v>
      </c>
      <c r="J6" s="65" t="s">
        <v>491</v>
      </c>
      <c r="K6" s="47" t="s">
        <v>487</v>
      </c>
      <c r="L6" s="47" t="s">
        <v>5</v>
      </c>
      <c r="M6" s="47">
        <v>63123</v>
      </c>
      <c r="N6" s="397" t="s">
        <v>3365</v>
      </c>
      <c r="O6" s="89">
        <v>38.525295041657202</v>
      </c>
      <c r="P6" s="89">
        <v>-90.332958793253994</v>
      </c>
      <c r="Q6" s="181">
        <v>2</v>
      </c>
      <c r="R6" s="65" t="s">
        <v>3366</v>
      </c>
      <c r="S6" s="65" t="s">
        <v>3367</v>
      </c>
      <c r="T6" s="65" t="s">
        <v>3369</v>
      </c>
      <c r="U6" s="47" t="s">
        <v>5543</v>
      </c>
      <c r="V6" s="47" t="s">
        <v>3370</v>
      </c>
      <c r="W6" s="65" t="s">
        <v>172</v>
      </c>
      <c r="X6" s="59">
        <v>45092</v>
      </c>
      <c r="Y6" s="65"/>
      <c r="Z6" s="65"/>
      <c r="AA6" s="65" t="s">
        <v>5544</v>
      </c>
      <c r="AB6" s="302" t="s">
        <v>5545</v>
      </c>
      <c r="AC6" s="65">
        <f t="shared" si="0"/>
        <v>26</v>
      </c>
      <c r="AD6" s="65"/>
      <c r="AE6" s="65"/>
      <c r="AF6" s="65"/>
    </row>
    <row r="7" spans="1:32" ht="58">
      <c r="A7" s="61">
        <v>11006</v>
      </c>
      <c r="B7" s="47" t="s">
        <v>174</v>
      </c>
      <c r="C7" s="47" t="s">
        <v>7</v>
      </c>
      <c r="D7" s="65" t="s">
        <v>5546</v>
      </c>
      <c r="E7" s="47" t="s">
        <v>164</v>
      </c>
      <c r="F7" s="47" t="s">
        <v>5541</v>
      </c>
      <c r="G7" s="65" t="s">
        <v>5547</v>
      </c>
      <c r="H7" s="65" t="s">
        <v>5548</v>
      </c>
      <c r="I7" s="65" t="s">
        <v>5549</v>
      </c>
      <c r="J7" s="65" t="s">
        <v>5550</v>
      </c>
      <c r="K7" s="47" t="s">
        <v>386</v>
      </c>
      <c r="L7" s="47" t="s">
        <v>5</v>
      </c>
      <c r="M7" s="47">
        <v>84092</v>
      </c>
      <c r="N7" s="47" t="s">
        <v>5551</v>
      </c>
      <c r="O7" s="89">
        <v>40.565159328991598</v>
      </c>
      <c r="P7" s="89">
        <v>-111.828788093254</v>
      </c>
      <c r="Q7" s="181">
        <v>1</v>
      </c>
      <c r="R7" s="65" t="s">
        <v>5552</v>
      </c>
      <c r="S7" s="65" t="s">
        <v>5548</v>
      </c>
      <c r="T7" s="65" t="s">
        <v>5553</v>
      </c>
      <c r="U7" s="47" t="s">
        <v>5553</v>
      </c>
      <c r="V7" s="47" t="s">
        <v>327</v>
      </c>
      <c r="W7" s="65" t="s">
        <v>172</v>
      </c>
      <c r="X7" s="59">
        <v>45092</v>
      </c>
      <c r="Y7" s="65" t="s">
        <v>5554</v>
      </c>
      <c r="Z7" s="65"/>
      <c r="AA7" s="65" t="s">
        <v>5555</v>
      </c>
      <c r="AB7" s="302" t="s">
        <v>5556</v>
      </c>
      <c r="AC7" s="65">
        <f t="shared" si="0"/>
        <v>19</v>
      </c>
      <c r="AD7" s="65"/>
      <c r="AE7" s="65"/>
      <c r="AF7" s="65"/>
    </row>
    <row r="8" spans="1:32" ht="136" customHeight="1">
      <c r="A8" s="61">
        <v>11007</v>
      </c>
      <c r="B8" s="47" t="s">
        <v>174</v>
      </c>
      <c r="C8" s="47" t="s">
        <v>732</v>
      </c>
      <c r="D8" s="65" t="s">
        <v>5557</v>
      </c>
      <c r="E8" s="47" t="s">
        <v>176</v>
      </c>
      <c r="F8" s="65" t="s">
        <v>4355</v>
      </c>
      <c r="G8" s="65" t="s">
        <v>4355</v>
      </c>
      <c r="H8" s="224" t="s">
        <v>5558</v>
      </c>
      <c r="I8" s="65" t="s">
        <v>5559</v>
      </c>
      <c r="J8" s="65" t="s">
        <v>5560</v>
      </c>
      <c r="K8" s="58" t="s">
        <v>149</v>
      </c>
      <c r="L8" s="58" t="s">
        <v>6</v>
      </c>
      <c r="M8" s="58" t="s">
        <v>5561</v>
      </c>
      <c r="N8" s="47" t="s">
        <v>5562</v>
      </c>
      <c r="O8" s="89">
        <v>45.445678276993903</v>
      </c>
      <c r="P8" s="89">
        <v>-73.875020286826498</v>
      </c>
      <c r="Q8" s="103">
        <v>20</v>
      </c>
      <c r="R8" s="65" t="s">
        <v>5563</v>
      </c>
      <c r="S8" s="65" t="s">
        <v>5558</v>
      </c>
      <c r="T8" s="65" t="s">
        <v>5560</v>
      </c>
      <c r="U8" s="47" t="s">
        <v>149</v>
      </c>
      <c r="V8" s="47" t="s">
        <v>6</v>
      </c>
      <c r="W8" s="47" t="s">
        <v>172</v>
      </c>
      <c r="X8" s="59">
        <v>44430</v>
      </c>
      <c r="Y8" s="65" t="s">
        <v>5564</v>
      </c>
      <c r="Z8" s="65"/>
      <c r="AA8" s="65" t="s">
        <v>5565</v>
      </c>
      <c r="AB8" s="213" t="s">
        <v>5566</v>
      </c>
      <c r="AC8" s="65">
        <f t="shared" si="0"/>
        <v>21</v>
      </c>
      <c r="AD8" s="65"/>
      <c r="AE8" s="65"/>
      <c r="AF8" s="65"/>
    </row>
    <row r="9" spans="1:32" ht="87">
      <c r="A9" s="61">
        <v>11008</v>
      </c>
      <c r="B9" s="47" t="s">
        <v>174</v>
      </c>
      <c r="C9" s="47" t="s">
        <v>732</v>
      </c>
      <c r="D9" s="65" t="s">
        <v>5557</v>
      </c>
      <c r="E9" s="47" t="s">
        <v>176</v>
      </c>
      <c r="F9" s="65" t="s">
        <v>51</v>
      </c>
      <c r="G9" s="65" t="s">
        <v>874</v>
      </c>
      <c r="H9" s="7" t="s">
        <v>5558</v>
      </c>
      <c r="I9" s="65" t="s">
        <v>5559</v>
      </c>
      <c r="J9" s="7" t="s">
        <v>5560</v>
      </c>
      <c r="K9" s="58" t="s">
        <v>149</v>
      </c>
      <c r="L9" s="58" t="s">
        <v>6</v>
      </c>
      <c r="M9" s="58" t="s">
        <v>5561</v>
      </c>
      <c r="N9" s="47" t="s">
        <v>5562</v>
      </c>
      <c r="O9" s="89">
        <v>45.445678276993903</v>
      </c>
      <c r="P9" s="89">
        <v>-73.875020286826498</v>
      </c>
      <c r="Q9" s="103">
        <v>20</v>
      </c>
      <c r="R9" s="65" t="s">
        <v>5563</v>
      </c>
      <c r="S9" s="65" t="s">
        <v>5558</v>
      </c>
      <c r="T9" s="65" t="s">
        <v>5560</v>
      </c>
      <c r="U9" s="47" t="s">
        <v>149</v>
      </c>
      <c r="V9" s="47" t="s">
        <v>6</v>
      </c>
      <c r="W9" s="47" t="s">
        <v>172</v>
      </c>
      <c r="X9" s="59">
        <v>44430</v>
      </c>
      <c r="Y9" s="65" t="s">
        <v>5564</v>
      </c>
      <c r="Z9" s="65"/>
      <c r="AA9" s="65" t="s">
        <v>5565</v>
      </c>
      <c r="AB9" s="213" t="s">
        <v>5566</v>
      </c>
      <c r="AC9" s="65">
        <f t="shared" si="0"/>
        <v>21</v>
      </c>
      <c r="AD9" s="65"/>
      <c r="AE9" s="65"/>
      <c r="AF9" s="65"/>
    </row>
    <row r="10" spans="1:32" ht="87">
      <c r="A10" s="61">
        <v>11009</v>
      </c>
      <c r="B10" s="47" t="s">
        <v>174</v>
      </c>
      <c r="C10" s="47" t="s">
        <v>732</v>
      </c>
      <c r="D10" s="65" t="s">
        <v>5557</v>
      </c>
      <c r="E10" s="47" t="s">
        <v>176</v>
      </c>
      <c r="F10" s="65" t="s">
        <v>51</v>
      </c>
      <c r="G10" s="65" t="s">
        <v>1643</v>
      </c>
      <c r="H10" s="7" t="s">
        <v>5558</v>
      </c>
      <c r="I10" s="65" t="s">
        <v>5559</v>
      </c>
      <c r="J10" s="7" t="s">
        <v>5560</v>
      </c>
      <c r="K10" s="58" t="s">
        <v>149</v>
      </c>
      <c r="L10" s="58" t="s">
        <v>6</v>
      </c>
      <c r="M10" s="58" t="s">
        <v>5561</v>
      </c>
      <c r="N10" s="47" t="s">
        <v>5562</v>
      </c>
      <c r="O10" s="89">
        <v>45.445678276993903</v>
      </c>
      <c r="P10" s="89">
        <v>-73.875020286826498</v>
      </c>
      <c r="Q10" s="103">
        <v>20</v>
      </c>
      <c r="R10" s="65" t="s">
        <v>5563</v>
      </c>
      <c r="S10" s="65" t="s">
        <v>5558</v>
      </c>
      <c r="T10" s="65" t="s">
        <v>5560</v>
      </c>
      <c r="U10" s="47" t="s">
        <v>149</v>
      </c>
      <c r="V10" s="47" t="s">
        <v>6</v>
      </c>
      <c r="W10" s="47" t="s">
        <v>172</v>
      </c>
      <c r="X10" s="59">
        <v>44430</v>
      </c>
      <c r="Y10" s="65" t="s">
        <v>5564</v>
      </c>
      <c r="Z10" s="65"/>
      <c r="AA10" s="65" t="s">
        <v>5565</v>
      </c>
      <c r="AB10" s="213" t="s">
        <v>5566</v>
      </c>
      <c r="AC10" s="65">
        <f t="shared" si="0"/>
        <v>21</v>
      </c>
      <c r="AD10" s="65"/>
      <c r="AE10" s="65"/>
      <c r="AF10" s="65"/>
    </row>
    <row r="11" spans="1:32" ht="87">
      <c r="A11" s="61">
        <v>11010</v>
      </c>
      <c r="B11" s="47" t="s">
        <v>174</v>
      </c>
      <c r="C11" s="47" t="s">
        <v>732</v>
      </c>
      <c r="D11" s="65" t="s">
        <v>5557</v>
      </c>
      <c r="E11" s="47" t="s">
        <v>176</v>
      </c>
      <c r="F11" s="65" t="s">
        <v>51</v>
      </c>
      <c r="G11" s="65" t="s">
        <v>5567</v>
      </c>
      <c r="H11" s="7" t="s">
        <v>5558</v>
      </c>
      <c r="I11" s="65" t="s">
        <v>5559</v>
      </c>
      <c r="J11" s="7" t="s">
        <v>5560</v>
      </c>
      <c r="K11" s="58" t="s">
        <v>149</v>
      </c>
      <c r="L11" s="58" t="s">
        <v>6</v>
      </c>
      <c r="M11" s="58" t="s">
        <v>5561</v>
      </c>
      <c r="N11" s="47" t="s">
        <v>5562</v>
      </c>
      <c r="O11" s="89">
        <v>45.445678276993903</v>
      </c>
      <c r="P11" s="89">
        <v>-73.875020286826498</v>
      </c>
      <c r="Q11" s="103">
        <v>20</v>
      </c>
      <c r="R11" s="65" t="s">
        <v>5563</v>
      </c>
      <c r="S11" s="65" t="s">
        <v>5558</v>
      </c>
      <c r="T11" s="65" t="s">
        <v>5560</v>
      </c>
      <c r="U11" s="47" t="s">
        <v>149</v>
      </c>
      <c r="V11" s="47" t="s">
        <v>6</v>
      </c>
      <c r="W11" s="47" t="s">
        <v>172</v>
      </c>
      <c r="X11" s="59">
        <v>44430</v>
      </c>
      <c r="Y11" s="65" t="s">
        <v>5564</v>
      </c>
      <c r="Z11" s="65"/>
      <c r="AA11" s="65" t="s">
        <v>5565</v>
      </c>
      <c r="AB11" s="213" t="s">
        <v>5566</v>
      </c>
      <c r="AC11" s="65">
        <f t="shared" si="0"/>
        <v>21</v>
      </c>
      <c r="AD11" s="65"/>
      <c r="AE11" s="65"/>
      <c r="AF11" s="65"/>
    </row>
    <row r="12" spans="1:32" ht="87">
      <c r="A12" s="61">
        <v>11011</v>
      </c>
      <c r="B12" s="47" t="s">
        <v>174</v>
      </c>
      <c r="C12" s="47" t="s">
        <v>732</v>
      </c>
      <c r="D12" s="65" t="s">
        <v>5557</v>
      </c>
      <c r="E12" s="47" t="s">
        <v>176</v>
      </c>
      <c r="F12" s="65" t="s">
        <v>51</v>
      </c>
      <c r="G12" s="65" t="s">
        <v>1682</v>
      </c>
      <c r="H12" s="7" t="s">
        <v>5558</v>
      </c>
      <c r="I12" s="65" t="s">
        <v>5559</v>
      </c>
      <c r="J12" s="7" t="s">
        <v>5560</v>
      </c>
      <c r="K12" s="58" t="s">
        <v>149</v>
      </c>
      <c r="L12" s="58" t="s">
        <v>6</v>
      </c>
      <c r="M12" s="58" t="s">
        <v>5561</v>
      </c>
      <c r="N12" s="47" t="s">
        <v>5562</v>
      </c>
      <c r="O12" s="89">
        <v>45.445678276993903</v>
      </c>
      <c r="P12" s="89">
        <v>-73.875020286826498</v>
      </c>
      <c r="Q12" s="103">
        <v>20</v>
      </c>
      <c r="R12" s="65" t="s">
        <v>5563</v>
      </c>
      <c r="S12" s="65" t="s">
        <v>5558</v>
      </c>
      <c r="T12" s="65" t="s">
        <v>5560</v>
      </c>
      <c r="U12" s="47" t="s">
        <v>149</v>
      </c>
      <c r="V12" s="47" t="s">
        <v>6</v>
      </c>
      <c r="W12" s="47" t="s">
        <v>172</v>
      </c>
      <c r="X12" s="59">
        <v>44430</v>
      </c>
      <c r="Y12" s="65" t="s">
        <v>5564</v>
      </c>
      <c r="Z12" s="65"/>
      <c r="AA12" s="65" t="s">
        <v>5565</v>
      </c>
      <c r="AB12" s="213" t="s">
        <v>5566</v>
      </c>
      <c r="AC12" s="65">
        <f t="shared" si="0"/>
        <v>21</v>
      </c>
      <c r="AD12" s="65"/>
      <c r="AE12" s="65"/>
      <c r="AF12" s="65"/>
    </row>
    <row r="13" spans="1:32" ht="87">
      <c r="A13" s="61">
        <v>11012</v>
      </c>
      <c r="B13" s="177" t="s">
        <v>174</v>
      </c>
      <c r="C13" s="177" t="s">
        <v>732</v>
      </c>
      <c r="D13" s="178" t="s">
        <v>5557</v>
      </c>
      <c r="E13" s="177" t="s">
        <v>176</v>
      </c>
      <c r="F13" s="178" t="s">
        <v>32</v>
      </c>
      <c r="G13" s="65" t="s">
        <v>840</v>
      </c>
      <c r="H13" s="179" t="s">
        <v>5558</v>
      </c>
      <c r="I13" s="178" t="s">
        <v>5559</v>
      </c>
      <c r="J13" s="179" t="s">
        <v>5560</v>
      </c>
      <c r="K13" s="363" t="s">
        <v>149</v>
      </c>
      <c r="L13" s="363" t="s">
        <v>6</v>
      </c>
      <c r="M13" s="363" t="s">
        <v>5561</v>
      </c>
      <c r="N13" s="177" t="s">
        <v>5562</v>
      </c>
      <c r="O13" s="89">
        <v>45.445678276993903</v>
      </c>
      <c r="P13" s="89">
        <v>-73.875020286826498</v>
      </c>
      <c r="Q13" s="103">
        <v>20</v>
      </c>
      <c r="R13" s="65" t="s">
        <v>5563</v>
      </c>
      <c r="S13" s="65" t="s">
        <v>5558</v>
      </c>
      <c r="T13" s="65" t="s">
        <v>5560</v>
      </c>
      <c r="U13" s="47" t="s">
        <v>149</v>
      </c>
      <c r="V13" s="47" t="s">
        <v>6</v>
      </c>
      <c r="W13" s="47" t="s">
        <v>172</v>
      </c>
      <c r="X13" s="59">
        <v>44430</v>
      </c>
      <c r="Y13" s="65" t="s">
        <v>5564</v>
      </c>
      <c r="Z13" s="65"/>
      <c r="AA13" s="65" t="s">
        <v>5565</v>
      </c>
      <c r="AB13" s="65" t="s">
        <v>5566</v>
      </c>
      <c r="AC13" s="65">
        <f t="shared" si="0"/>
        <v>21</v>
      </c>
      <c r="AD13" s="65"/>
      <c r="AE13" s="65"/>
      <c r="AF13" s="65"/>
    </row>
    <row r="14" spans="1:32" ht="116">
      <c r="A14" s="61">
        <v>11013</v>
      </c>
      <c r="B14" s="680" t="s">
        <v>174</v>
      </c>
      <c r="C14" s="177" t="s">
        <v>2244</v>
      </c>
      <c r="D14" s="178" t="s">
        <v>7585</v>
      </c>
      <c r="E14" s="177" t="s">
        <v>176</v>
      </c>
      <c r="F14" s="179" t="s">
        <v>7305</v>
      </c>
      <c r="G14" s="179" t="s">
        <v>7586</v>
      </c>
      <c r="H14" s="681" t="s">
        <v>7587</v>
      </c>
      <c r="I14" s="179" t="s">
        <v>7588</v>
      </c>
      <c r="J14" s="179" t="s">
        <v>7589</v>
      </c>
      <c r="K14" s="177" t="s">
        <v>836</v>
      </c>
      <c r="L14" s="177" t="s">
        <v>5</v>
      </c>
      <c r="M14" s="682">
        <v>60515</v>
      </c>
      <c r="N14" s="683" t="s">
        <v>7590</v>
      </c>
      <c r="O14" s="533">
        <v>41.832847132466597</v>
      </c>
      <c r="P14" s="533">
        <v>-88.005195915935005</v>
      </c>
      <c r="Q14" s="173">
        <v>5000</v>
      </c>
      <c r="R14" s="7" t="s">
        <v>7591</v>
      </c>
      <c r="S14" s="7" t="s">
        <v>7587</v>
      </c>
      <c r="T14" s="7" t="s">
        <v>7592</v>
      </c>
      <c r="U14" s="47" t="s">
        <v>836</v>
      </c>
      <c r="V14" s="47" t="s">
        <v>5</v>
      </c>
      <c r="W14" s="47" t="s">
        <v>6334</v>
      </c>
      <c r="X14" s="59" t="s">
        <v>7427</v>
      </c>
      <c r="Y14" s="7" t="s">
        <v>7593</v>
      </c>
      <c r="Z14" s="7" t="s">
        <v>7594</v>
      </c>
      <c r="AA14" s="7" t="s">
        <v>8159</v>
      </c>
      <c r="AB14" s="327" t="s">
        <v>7587</v>
      </c>
      <c r="AC14" s="47">
        <f t="shared" si="0"/>
        <v>24</v>
      </c>
      <c r="AD14" s="11"/>
      <c r="AE14" s="11"/>
      <c r="AF14" s="11"/>
    </row>
    <row r="15" spans="1:32" ht="116">
      <c r="A15" s="61">
        <v>11014</v>
      </c>
      <c r="B15" s="177" t="s">
        <v>174</v>
      </c>
      <c r="C15" s="177" t="s">
        <v>732</v>
      </c>
      <c r="D15" s="178" t="s">
        <v>5568</v>
      </c>
      <c r="E15" s="177" t="s">
        <v>164</v>
      </c>
      <c r="F15" s="178" t="s">
        <v>1540</v>
      </c>
      <c r="G15" s="65" t="s">
        <v>1682</v>
      </c>
      <c r="H15" s="178" t="s">
        <v>5569</v>
      </c>
      <c r="I15" s="178" t="s">
        <v>5570</v>
      </c>
      <c r="J15" s="178" t="s">
        <v>5571</v>
      </c>
      <c r="K15" s="177" t="s">
        <v>113</v>
      </c>
      <c r="L15" s="177" t="s">
        <v>5</v>
      </c>
      <c r="M15" s="177">
        <v>83858</v>
      </c>
      <c r="N15" s="177" t="s">
        <v>5572</v>
      </c>
      <c r="O15" s="89">
        <v>47.799529447804503</v>
      </c>
      <c r="P15" s="89">
        <v>-116.890487086329</v>
      </c>
      <c r="Q15" s="126">
        <v>20</v>
      </c>
      <c r="R15" s="65" t="s">
        <v>5568</v>
      </c>
      <c r="S15" s="65" t="s">
        <v>5569</v>
      </c>
      <c r="T15" s="65" t="s">
        <v>5571</v>
      </c>
      <c r="U15" s="47" t="s">
        <v>113</v>
      </c>
      <c r="V15" s="47" t="s">
        <v>5</v>
      </c>
      <c r="W15" s="47" t="s">
        <v>172</v>
      </c>
      <c r="X15" s="59">
        <v>44435</v>
      </c>
      <c r="Y15" s="65" t="s">
        <v>5573</v>
      </c>
      <c r="Z15" s="186" t="s">
        <v>5575</v>
      </c>
      <c r="AA15" s="65" t="s">
        <v>5574</v>
      </c>
      <c r="AB15" s="65"/>
      <c r="AC15" s="65">
        <f t="shared" si="0"/>
        <v>28</v>
      </c>
      <c r="AD15" s="65"/>
      <c r="AE15" s="65"/>
      <c r="AF15" s="65"/>
    </row>
    <row r="16" spans="1:32" ht="116">
      <c r="A16" s="61">
        <v>11015</v>
      </c>
      <c r="B16" s="177" t="s">
        <v>174</v>
      </c>
      <c r="C16" s="177" t="s">
        <v>732</v>
      </c>
      <c r="D16" s="178" t="s">
        <v>5568</v>
      </c>
      <c r="E16" s="177" t="s">
        <v>164</v>
      </c>
      <c r="F16" s="178" t="s">
        <v>1553</v>
      </c>
      <c r="G16" s="65" t="s">
        <v>1131</v>
      </c>
      <c r="H16" s="178" t="s">
        <v>5569</v>
      </c>
      <c r="I16" s="178" t="s">
        <v>5570</v>
      </c>
      <c r="J16" s="178" t="s">
        <v>5571</v>
      </c>
      <c r="K16" s="177" t="s">
        <v>113</v>
      </c>
      <c r="L16" s="177" t="s">
        <v>5</v>
      </c>
      <c r="M16" s="177">
        <v>83858</v>
      </c>
      <c r="N16" s="177" t="s">
        <v>5572</v>
      </c>
      <c r="O16" s="89">
        <v>47.799529447804503</v>
      </c>
      <c r="P16" s="89">
        <v>-116.890487086329</v>
      </c>
      <c r="Q16" s="126">
        <v>20</v>
      </c>
      <c r="R16" s="65" t="s">
        <v>5568</v>
      </c>
      <c r="S16" s="65" t="s">
        <v>5569</v>
      </c>
      <c r="T16" s="65" t="s">
        <v>5571</v>
      </c>
      <c r="U16" s="47" t="s">
        <v>113</v>
      </c>
      <c r="V16" s="47" t="s">
        <v>5</v>
      </c>
      <c r="W16" s="47" t="s">
        <v>172</v>
      </c>
      <c r="X16" s="59">
        <v>44435</v>
      </c>
      <c r="Y16" s="65" t="s">
        <v>5573</v>
      </c>
      <c r="Z16" s="186" t="s">
        <v>5575</v>
      </c>
      <c r="AA16" s="65" t="s">
        <v>5574</v>
      </c>
      <c r="AB16" s="65"/>
      <c r="AC16" s="65">
        <f t="shared" si="0"/>
        <v>28</v>
      </c>
      <c r="AD16" s="65"/>
      <c r="AE16" s="65"/>
      <c r="AF16" s="65"/>
    </row>
    <row r="17" spans="1:37" ht="116">
      <c r="A17" s="61">
        <v>11016</v>
      </c>
      <c r="B17" s="177" t="s">
        <v>174</v>
      </c>
      <c r="C17" s="177" t="s">
        <v>732</v>
      </c>
      <c r="D17" s="178" t="s">
        <v>5568</v>
      </c>
      <c r="E17" s="177" t="s">
        <v>164</v>
      </c>
      <c r="F17" s="178" t="s">
        <v>1759</v>
      </c>
      <c r="G17" s="65" t="s">
        <v>874</v>
      </c>
      <c r="H17" s="178" t="s">
        <v>5569</v>
      </c>
      <c r="I17" s="178" t="s">
        <v>5570</v>
      </c>
      <c r="J17" s="178" t="s">
        <v>5571</v>
      </c>
      <c r="K17" s="177" t="s">
        <v>113</v>
      </c>
      <c r="L17" s="177" t="s">
        <v>5</v>
      </c>
      <c r="M17" s="177">
        <v>83858</v>
      </c>
      <c r="N17" s="177" t="s">
        <v>5572</v>
      </c>
      <c r="O17" s="89">
        <v>47.799529447804503</v>
      </c>
      <c r="P17" s="89">
        <v>-116.890487086329</v>
      </c>
      <c r="Q17" s="126">
        <v>20</v>
      </c>
      <c r="R17" s="65" t="s">
        <v>5568</v>
      </c>
      <c r="S17" s="65" t="s">
        <v>5569</v>
      </c>
      <c r="T17" s="65" t="s">
        <v>5571</v>
      </c>
      <c r="U17" s="47" t="s">
        <v>113</v>
      </c>
      <c r="V17" s="47" t="s">
        <v>5</v>
      </c>
      <c r="W17" s="47" t="s">
        <v>172</v>
      </c>
      <c r="X17" s="59">
        <v>44435</v>
      </c>
      <c r="Y17" s="65" t="s">
        <v>5573</v>
      </c>
      <c r="Z17" s="186" t="s">
        <v>5575</v>
      </c>
      <c r="AA17" s="65" t="s">
        <v>5574</v>
      </c>
      <c r="AB17" s="65"/>
      <c r="AC17" s="65">
        <f t="shared" si="0"/>
        <v>28</v>
      </c>
      <c r="AD17" s="65"/>
      <c r="AE17" s="65"/>
      <c r="AF17" s="65"/>
    </row>
    <row r="18" spans="1:37" ht="116">
      <c r="A18" s="61">
        <v>11017</v>
      </c>
      <c r="B18" s="177" t="s">
        <v>174</v>
      </c>
      <c r="C18" s="177" t="s">
        <v>732</v>
      </c>
      <c r="D18" s="178" t="s">
        <v>5568</v>
      </c>
      <c r="E18" s="177" t="s">
        <v>164</v>
      </c>
      <c r="F18" s="178" t="s">
        <v>1759</v>
      </c>
      <c r="G18" s="178" t="s">
        <v>5567</v>
      </c>
      <c r="H18" s="178" t="s">
        <v>5569</v>
      </c>
      <c r="I18" s="178" t="s">
        <v>5570</v>
      </c>
      <c r="J18" s="178" t="s">
        <v>5571</v>
      </c>
      <c r="K18" s="177" t="s">
        <v>113</v>
      </c>
      <c r="L18" s="177" t="s">
        <v>5</v>
      </c>
      <c r="M18" s="177">
        <v>83858</v>
      </c>
      <c r="N18" s="177" t="s">
        <v>5572</v>
      </c>
      <c r="O18" s="89">
        <v>47.799529447804503</v>
      </c>
      <c r="P18" s="89">
        <v>-116.890487086329</v>
      </c>
      <c r="Q18" s="126">
        <v>20</v>
      </c>
      <c r="R18" s="65" t="s">
        <v>5568</v>
      </c>
      <c r="S18" s="65" t="s">
        <v>5569</v>
      </c>
      <c r="T18" s="65" t="s">
        <v>5571</v>
      </c>
      <c r="U18" s="47" t="s">
        <v>113</v>
      </c>
      <c r="V18" s="47" t="s">
        <v>5</v>
      </c>
      <c r="W18" s="47" t="s">
        <v>172</v>
      </c>
      <c r="X18" s="59">
        <v>44435</v>
      </c>
      <c r="Y18" s="65" t="s">
        <v>5573</v>
      </c>
      <c r="Z18" s="186" t="s">
        <v>5575</v>
      </c>
      <c r="AA18" s="65" t="s">
        <v>5574</v>
      </c>
      <c r="AB18" s="65"/>
      <c r="AC18" s="65">
        <f t="shared" si="0"/>
        <v>28</v>
      </c>
      <c r="AD18" s="65"/>
      <c r="AE18" s="65"/>
      <c r="AF18" s="65"/>
    </row>
    <row r="19" spans="1:37" ht="116">
      <c r="A19" s="61">
        <v>11018</v>
      </c>
      <c r="B19" s="177" t="s">
        <v>174</v>
      </c>
      <c r="C19" s="177" t="s">
        <v>732</v>
      </c>
      <c r="D19" s="178" t="s">
        <v>5568</v>
      </c>
      <c r="E19" s="177" t="s">
        <v>164</v>
      </c>
      <c r="F19" s="178" t="s">
        <v>1759</v>
      </c>
      <c r="G19" s="178" t="s">
        <v>1682</v>
      </c>
      <c r="H19" s="178" t="s">
        <v>5569</v>
      </c>
      <c r="I19" s="178" t="s">
        <v>5570</v>
      </c>
      <c r="J19" s="178" t="s">
        <v>5571</v>
      </c>
      <c r="K19" s="177" t="s">
        <v>113</v>
      </c>
      <c r="L19" s="177" t="s">
        <v>5</v>
      </c>
      <c r="M19" s="177">
        <v>83858</v>
      </c>
      <c r="N19" s="177" t="s">
        <v>5572</v>
      </c>
      <c r="O19" s="89">
        <v>47.799529447804503</v>
      </c>
      <c r="P19" s="89">
        <v>-116.890487086329</v>
      </c>
      <c r="Q19" s="126">
        <v>20</v>
      </c>
      <c r="R19" s="65" t="s">
        <v>5568</v>
      </c>
      <c r="S19" s="65" t="s">
        <v>5569</v>
      </c>
      <c r="T19" s="65" t="s">
        <v>5571</v>
      </c>
      <c r="U19" s="47" t="s">
        <v>113</v>
      </c>
      <c r="V19" s="47" t="s">
        <v>5</v>
      </c>
      <c r="W19" s="47" t="s">
        <v>172</v>
      </c>
      <c r="X19" s="59">
        <v>44435</v>
      </c>
      <c r="Y19" s="65" t="s">
        <v>5573</v>
      </c>
      <c r="Z19" s="186" t="s">
        <v>5575</v>
      </c>
      <c r="AA19" s="65" t="s">
        <v>5574</v>
      </c>
      <c r="AB19" s="65"/>
      <c r="AC19" s="65">
        <f t="shared" si="0"/>
        <v>28</v>
      </c>
      <c r="AD19" s="65"/>
      <c r="AE19" s="65"/>
      <c r="AF19" s="65"/>
    </row>
    <row r="20" spans="1:37" s="11" customFormat="1" ht="114" customHeight="1">
      <c r="A20" s="61">
        <v>11019</v>
      </c>
      <c r="B20" s="47" t="s">
        <v>174</v>
      </c>
      <c r="C20" s="47" t="s">
        <v>732</v>
      </c>
      <c r="D20" s="65" t="s">
        <v>5568</v>
      </c>
      <c r="E20" s="47" t="s">
        <v>164</v>
      </c>
      <c r="F20" s="65" t="s">
        <v>1759</v>
      </c>
      <c r="G20" s="65" t="s">
        <v>1131</v>
      </c>
      <c r="H20" s="65" t="s">
        <v>5569</v>
      </c>
      <c r="I20" s="65" t="s">
        <v>5570</v>
      </c>
      <c r="J20" s="65" t="s">
        <v>5571</v>
      </c>
      <c r="K20" s="47" t="s">
        <v>113</v>
      </c>
      <c r="L20" s="47" t="s">
        <v>5</v>
      </c>
      <c r="M20" s="47">
        <v>83858</v>
      </c>
      <c r="N20" s="47" t="s">
        <v>5572</v>
      </c>
      <c r="O20" s="89">
        <v>47.799529447804503</v>
      </c>
      <c r="P20" s="89">
        <v>-116.890487086329</v>
      </c>
      <c r="Q20" s="126">
        <v>20</v>
      </c>
      <c r="R20" s="65" t="s">
        <v>5568</v>
      </c>
      <c r="S20" s="65" t="s">
        <v>5569</v>
      </c>
      <c r="T20" s="65" t="s">
        <v>5571</v>
      </c>
      <c r="U20" s="47" t="s">
        <v>113</v>
      </c>
      <c r="V20" s="47" t="s">
        <v>5</v>
      </c>
      <c r="W20" s="47" t="s">
        <v>172</v>
      </c>
      <c r="X20" s="59">
        <v>44435</v>
      </c>
      <c r="Y20" s="65" t="s">
        <v>5573</v>
      </c>
      <c r="Z20" s="186" t="s">
        <v>5575</v>
      </c>
      <c r="AA20" s="65" t="s">
        <v>5574</v>
      </c>
      <c r="AB20" s="65"/>
      <c r="AC20" s="65">
        <f t="shared" si="0"/>
        <v>28</v>
      </c>
      <c r="AD20" s="65"/>
      <c r="AE20" s="65"/>
      <c r="AF20" s="65"/>
      <c r="AI20" s="7"/>
      <c r="AJ20" s="7"/>
      <c r="AK20" s="7"/>
    </row>
    <row r="21" spans="1:37" s="6" customFormat="1" ht="116">
      <c r="A21" s="61">
        <v>11020</v>
      </c>
      <c r="B21" s="47" t="s">
        <v>174</v>
      </c>
      <c r="C21" s="47" t="s">
        <v>732</v>
      </c>
      <c r="D21" s="65" t="s">
        <v>5568</v>
      </c>
      <c r="E21" s="47" t="s">
        <v>164</v>
      </c>
      <c r="F21" s="65" t="s">
        <v>5576</v>
      </c>
      <c r="G21" s="65" t="s">
        <v>5577</v>
      </c>
      <c r="H21" s="370" t="s">
        <v>5569</v>
      </c>
      <c r="I21" s="65" t="s">
        <v>5570</v>
      </c>
      <c r="J21" s="65" t="s">
        <v>5571</v>
      </c>
      <c r="K21" s="47" t="s">
        <v>113</v>
      </c>
      <c r="L21" s="47" t="s">
        <v>5</v>
      </c>
      <c r="M21" s="47">
        <v>83858</v>
      </c>
      <c r="N21" s="47" t="s">
        <v>5572</v>
      </c>
      <c r="O21" s="89">
        <v>47.799529447804503</v>
      </c>
      <c r="P21" s="89">
        <v>-116.890487086329</v>
      </c>
      <c r="Q21" s="126">
        <v>20</v>
      </c>
      <c r="R21" s="65" t="s">
        <v>5568</v>
      </c>
      <c r="S21" s="65" t="s">
        <v>5569</v>
      </c>
      <c r="T21" s="65" t="s">
        <v>5571</v>
      </c>
      <c r="U21" s="47" t="s">
        <v>113</v>
      </c>
      <c r="V21" s="47" t="s">
        <v>5</v>
      </c>
      <c r="W21" s="47" t="s">
        <v>172</v>
      </c>
      <c r="X21" s="59">
        <v>44435</v>
      </c>
      <c r="Y21" s="65" t="s">
        <v>5573</v>
      </c>
      <c r="Z21" s="186" t="s">
        <v>5575</v>
      </c>
      <c r="AA21" s="65" t="s">
        <v>5574</v>
      </c>
      <c r="AB21" s="65"/>
      <c r="AC21" s="65">
        <f t="shared" si="0"/>
        <v>28</v>
      </c>
      <c r="AD21" s="65"/>
      <c r="AE21" s="65"/>
      <c r="AF21" s="65"/>
      <c r="AG21" s="13"/>
      <c r="AI21" s="13"/>
      <c r="AJ21" s="13"/>
    </row>
    <row r="22" spans="1:37" ht="87">
      <c r="A22" s="61">
        <v>11021</v>
      </c>
      <c r="B22" s="177" t="s">
        <v>174</v>
      </c>
      <c r="C22" s="177" t="s">
        <v>732</v>
      </c>
      <c r="D22" s="178" t="s">
        <v>3205</v>
      </c>
      <c r="E22" s="177" t="s">
        <v>164</v>
      </c>
      <c r="F22" s="178" t="s">
        <v>1583</v>
      </c>
      <c r="G22" s="178" t="s">
        <v>1131</v>
      </c>
      <c r="H22" s="178" t="s">
        <v>3206</v>
      </c>
      <c r="I22" s="178" t="s">
        <v>3207</v>
      </c>
      <c r="J22" s="178" t="s">
        <v>3208</v>
      </c>
      <c r="K22" s="177" t="s">
        <v>170</v>
      </c>
      <c r="L22" s="177" t="s">
        <v>5</v>
      </c>
      <c r="M22" s="177">
        <v>92688</v>
      </c>
      <c r="N22" s="177" t="s">
        <v>5578</v>
      </c>
      <c r="O22" s="89">
        <v>33.637099394388102</v>
      </c>
      <c r="P22" s="89">
        <v>-117.602319545141</v>
      </c>
      <c r="Q22" s="126">
        <v>30</v>
      </c>
      <c r="R22" s="65" t="s">
        <v>3210</v>
      </c>
      <c r="S22" s="65" t="s">
        <v>3211</v>
      </c>
      <c r="T22" s="65" t="s">
        <v>3208</v>
      </c>
      <c r="U22" s="47" t="s">
        <v>170</v>
      </c>
      <c r="V22" s="47" t="s">
        <v>5</v>
      </c>
      <c r="W22" s="47" t="s">
        <v>172</v>
      </c>
      <c r="X22" s="59">
        <v>44435</v>
      </c>
      <c r="Y22" s="65" t="s">
        <v>5579</v>
      </c>
      <c r="Z22" s="65"/>
      <c r="AA22" s="65" t="s">
        <v>5580</v>
      </c>
      <c r="AB22" s="213" t="s">
        <v>3214</v>
      </c>
      <c r="AC22" s="65">
        <f t="shared" si="0"/>
        <v>23</v>
      </c>
      <c r="AD22" s="65"/>
      <c r="AE22" s="65"/>
      <c r="AF22" s="65"/>
    </row>
    <row r="23" spans="1:37" ht="14.5">
      <c r="A23" s="40" t="s">
        <v>7383</v>
      </c>
      <c r="D23" s="3"/>
      <c r="E23" s="3"/>
      <c r="F23" s="3"/>
      <c r="G23" s="3"/>
      <c r="H23" s="3"/>
      <c r="I23" s="3"/>
      <c r="J23" s="3"/>
      <c r="K23" s="3"/>
      <c r="L23" s="3"/>
      <c r="M23" s="3"/>
      <c r="N23" s="3"/>
      <c r="O23" s="3"/>
      <c r="P23" s="3"/>
      <c r="S23" s="3"/>
      <c r="T23" s="3"/>
      <c r="U23" s="3"/>
      <c r="V23" s="3"/>
      <c r="W23" s="3"/>
      <c r="X23" s="15"/>
      <c r="Y23" s="3"/>
      <c r="Z23" s="3"/>
    </row>
    <row r="24" spans="1:37" ht="14.5">
      <c r="A24" s="40" t="s">
        <v>7383</v>
      </c>
      <c r="D24" s="3"/>
      <c r="E24" s="3"/>
      <c r="F24" s="3"/>
      <c r="G24" s="3"/>
      <c r="H24" s="3"/>
      <c r="I24" s="3"/>
      <c r="J24" s="3"/>
      <c r="K24" s="3"/>
      <c r="L24" s="3"/>
      <c r="M24" s="3"/>
      <c r="N24" s="3"/>
      <c r="O24" s="3"/>
      <c r="P24" s="3"/>
      <c r="S24" s="3"/>
      <c r="T24" s="3"/>
      <c r="U24" s="3"/>
      <c r="V24" s="3"/>
      <c r="W24" s="3"/>
      <c r="X24" s="15"/>
      <c r="Y24" s="3"/>
      <c r="Z24" s="3"/>
    </row>
    <row r="25" spans="1:37" ht="14.5">
      <c r="A25" s="40" t="s">
        <v>7383</v>
      </c>
      <c r="D25" s="3"/>
      <c r="E25" s="3"/>
      <c r="F25" s="3"/>
      <c r="G25" s="3"/>
      <c r="H25" s="3"/>
      <c r="I25" s="3"/>
      <c r="J25" s="3"/>
      <c r="K25" s="3"/>
      <c r="L25" s="3"/>
      <c r="M25" s="3"/>
      <c r="N25" s="3"/>
      <c r="O25" s="3"/>
      <c r="P25" s="3"/>
      <c r="S25" s="3"/>
      <c r="T25" s="3"/>
      <c r="U25" s="3"/>
      <c r="V25" s="3"/>
      <c r="W25" s="3"/>
      <c r="X25" s="15"/>
      <c r="Y25" s="3"/>
      <c r="Z25" s="3"/>
    </row>
    <row r="26" spans="1:37" ht="14.5">
      <c r="A26" s="40" t="s">
        <v>7383</v>
      </c>
      <c r="D26" s="3"/>
      <c r="E26" s="3"/>
      <c r="F26" s="3"/>
      <c r="G26" s="3"/>
      <c r="H26" s="3"/>
      <c r="I26" s="3"/>
      <c r="J26" s="3"/>
      <c r="K26" s="3"/>
      <c r="L26" s="3"/>
      <c r="M26" s="3"/>
      <c r="N26" s="3"/>
      <c r="O26" s="3"/>
      <c r="P26" s="3"/>
      <c r="S26" s="3"/>
      <c r="T26" s="3"/>
      <c r="U26" s="3"/>
      <c r="V26" s="3"/>
      <c r="W26" s="3"/>
      <c r="X26" s="15"/>
      <c r="Y26" s="3"/>
      <c r="Z26" s="3"/>
    </row>
    <row r="27" spans="1:37" ht="14.5">
      <c r="A27" s="40" t="s">
        <v>7383</v>
      </c>
      <c r="D27" s="3"/>
      <c r="E27" s="3"/>
      <c r="F27" s="3"/>
      <c r="G27" s="3"/>
      <c r="H27" s="3"/>
      <c r="I27" s="3"/>
      <c r="J27" s="3"/>
      <c r="K27" s="3"/>
      <c r="L27" s="3"/>
      <c r="M27" s="3"/>
      <c r="N27" s="3"/>
      <c r="O27" s="3"/>
      <c r="P27" s="3"/>
      <c r="S27" s="3"/>
      <c r="T27" s="3"/>
      <c r="U27" s="3"/>
      <c r="V27" s="3"/>
      <c r="W27" s="3"/>
      <c r="X27" s="15"/>
      <c r="Y27" s="3"/>
      <c r="Z27" s="3"/>
    </row>
    <row r="28" spans="1:37" ht="14.5">
      <c r="A28" s="40" t="s">
        <v>7383</v>
      </c>
      <c r="D28" s="3"/>
      <c r="E28" s="3"/>
      <c r="F28" s="3"/>
      <c r="G28" s="3"/>
      <c r="H28" s="3"/>
      <c r="I28" s="3"/>
      <c r="J28" s="3"/>
      <c r="K28" s="3"/>
      <c r="L28" s="3"/>
      <c r="M28" s="3"/>
      <c r="N28" s="3"/>
      <c r="O28" s="3"/>
      <c r="P28" s="3"/>
      <c r="S28" s="3"/>
      <c r="T28" s="3"/>
      <c r="U28" s="3"/>
      <c r="V28" s="3"/>
      <c r="W28" s="3"/>
      <c r="X28" s="15"/>
      <c r="Y28" s="3"/>
      <c r="Z28" s="3"/>
    </row>
    <row r="29" spans="1:37" ht="14.5">
      <c r="A29" s="40" t="s">
        <v>7383</v>
      </c>
      <c r="D29" s="3"/>
      <c r="E29" s="3"/>
      <c r="F29" s="3"/>
      <c r="G29" s="3"/>
      <c r="H29" s="3"/>
      <c r="I29" s="3"/>
      <c r="J29" s="3"/>
      <c r="K29" s="3"/>
      <c r="L29" s="3"/>
      <c r="M29" s="3"/>
      <c r="N29" s="3"/>
      <c r="O29" s="3"/>
      <c r="P29" s="3"/>
      <c r="S29" s="3"/>
      <c r="T29" s="3"/>
      <c r="U29" s="3"/>
      <c r="V29" s="3"/>
      <c r="W29" s="3"/>
      <c r="X29" s="15"/>
      <c r="Y29" s="3"/>
      <c r="Z29" s="3"/>
    </row>
    <row r="30" spans="1:37" ht="14.5">
      <c r="A30" s="40" t="s">
        <v>7383</v>
      </c>
      <c r="D30" s="3"/>
      <c r="E30" s="3"/>
      <c r="F30" s="3"/>
      <c r="G30" s="3"/>
      <c r="H30" s="3"/>
      <c r="I30" s="3"/>
      <c r="J30" s="3"/>
      <c r="K30" s="3"/>
      <c r="L30" s="3"/>
      <c r="M30" s="3"/>
      <c r="N30" s="3"/>
      <c r="O30" s="3"/>
      <c r="P30" s="3"/>
      <c r="S30" s="3"/>
      <c r="T30" s="3"/>
      <c r="U30" s="3"/>
      <c r="V30" s="3"/>
      <c r="W30" s="3"/>
      <c r="X30" s="15"/>
      <c r="Y30" s="3"/>
      <c r="Z30" s="3"/>
    </row>
    <row r="31" spans="1:37" ht="14.5">
      <c r="A31" s="40" t="s">
        <v>7383</v>
      </c>
      <c r="D31" s="3"/>
      <c r="E31" s="3"/>
      <c r="F31" s="3"/>
      <c r="G31" s="3"/>
      <c r="H31" s="3"/>
      <c r="I31" s="3"/>
      <c r="J31" s="3"/>
      <c r="K31" s="3"/>
      <c r="L31" s="3"/>
      <c r="M31" s="3"/>
      <c r="N31" s="3"/>
      <c r="O31" s="3"/>
      <c r="P31" s="3"/>
      <c r="S31" s="3"/>
      <c r="T31" s="3"/>
      <c r="U31" s="3"/>
      <c r="V31" s="3"/>
      <c r="W31" s="3"/>
      <c r="X31" s="15"/>
      <c r="Y31" s="3"/>
      <c r="Z31" s="3"/>
    </row>
    <row r="32" spans="1:37" ht="14.5">
      <c r="A32" s="40" t="s">
        <v>7383</v>
      </c>
      <c r="D32" s="3"/>
      <c r="E32" s="3"/>
      <c r="F32" s="3"/>
      <c r="G32" s="3"/>
      <c r="H32" s="3"/>
      <c r="I32" s="3"/>
      <c r="J32" s="3"/>
      <c r="K32" s="3"/>
      <c r="L32" s="3"/>
      <c r="M32" s="3"/>
      <c r="N32" s="3"/>
      <c r="O32" s="3"/>
      <c r="P32" s="3"/>
      <c r="S32" s="3"/>
      <c r="T32" s="3"/>
      <c r="U32" s="3"/>
      <c r="V32" s="3"/>
      <c r="W32" s="3"/>
      <c r="X32" s="15"/>
      <c r="Y32" s="3"/>
      <c r="Z32" s="3"/>
    </row>
    <row r="33" spans="1:26" ht="14.5">
      <c r="A33" s="40" t="s">
        <v>7383</v>
      </c>
      <c r="D33" s="3"/>
      <c r="E33" s="3"/>
      <c r="F33" s="3"/>
      <c r="G33" s="3"/>
      <c r="H33" s="3"/>
      <c r="I33" s="3"/>
      <c r="J33" s="3"/>
      <c r="K33" s="3"/>
      <c r="L33" s="3"/>
      <c r="M33" s="3"/>
      <c r="N33" s="3"/>
      <c r="O33" s="3"/>
      <c r="P33" s="3"/>
      <c r="S33" s="3"/>
      <c r="T33" s="3"/>
      <c r="U33" s="3"/>
      <c r="V33" s="3"/>
      <c r="W33" s="3"/>
      <c r="X33" s="15"/>
      <c r="Y33" s="3"/>
      <c r="Z33" s="3"/>
    </row>
    <row r="34" spans="1:26" ht="14.5">
      <c r="A34" s="40" t="s">
        <v>7383</v>
      </c>
      <c r="D34" s="3"/>
      <c r="E34" s="3"/>
      <c r="F34" s="3"/>
      <c r="G34" s="3"/>
      <c r="H34" s="3"/>
      <c r="I34" s="3"/>
      <c r="J34" s="3"/>
      <c r="K34" s="3"/>
      <c r="L34" s="3"/>
      <c r="M34" s="3"/>
      <c r="N34" s="3"/>
      <c r="O34" s="3"/>
      <c r="P34" s="3"/>
      <c r="S34" s="3"/>
      <c r="T34" s="3"/>
      <c r="U34" s="3"/>
      <c r="V34" s="3"/>
      <c r="W34" s="3"/>
      <c r="X34" s="15"/>
      <c r="Y34" s="3"/>
      <c r="Z34" s="3"/>
    </row>
    <row r="35" spans="1:26" ht="14.5">
      <c r="A35" s="40" t="s">
        <v>7383</v>
      </c>
      <c r="D35" s="3"/>
      <c r="E35" s="3"/>
      <c r="F35" s="3"/>
      <c r="G35" s="3"/>
      <c r="H35" s="3"/>
      <c r="I35" s="3"/>
      <c r="J35" s="3"/>
      <c r="K35" s="3"/>
      <c r="L35" s="3"/>
      <c r="M35" s="3"/>
      <c r="N35" s="3"/>
      <c r="O35" s="3"/>
      <c r="P35" s="3"/>
      <c r="S35" s="3"/>
      <c r="T35" s="3"/>
      <c r="U35" s="3"/>
      <c r="V35" s="3"/>
      <c r="W35" s="3"/>
      <c r="X35" s="15"/>
      <c r="Y35" s="3"/>
      <c r="Z35" s="3"/>
    </row>
    <row r="36" spans="1:26" ht="14.5">
      <c r="A36" s="40" t="s">
        <v>7383</v>
      </c>
      <c r="D36" s="3"/>
      <c r="E36" s="3"/>
      <c r="F36" s="3"/>
      <c r="G36" s="3"/>
      <c r="H36" s="3"/>
      <c r="I36" s="3"/>
      <c r="J36" s="3"/>
      <c r="K36" s="3"/>
      <c r="L36" s="3"/>
      <c r="M36" s="3"/>
      <c r="N36" s="3"/>
      <c r="O36" s="3"/>
      <c r="P36" s="3"/>
      <c r="S36" s="3"/>
      <c r="T36" s="3"/>
      <c r="U36" s="3"/>
      <c r="V36" s="3"/>
      <c r="W36" s="3"/>
      <c r="X36" s="15"/>
      <c r="Y36" s="3"/>
      <c r="Z36" s="3"/>
    </row>
    <row r="37" spans="1:26" ht="14.5">
      <c r="A37" s="40" t="s">
        <v>7383</v>
      </c>
      <c r="D37" s="3"/>
      <c r="E37" s="3"/>
      <c r="F37" s="3"/>
      <c r="G37" s="3"/>
      <c r="H37" s="3"/>
      <c r="I37" s="3"/>
      <c r="J37" s="3"/>
      <c r="K37" s="3"/>
      <c r="L37" s="3"/>
      <c r="M37" s="3"/>
      <c r="N37" s="3"/>
      <c r="O37" s="3"/>
      <c r="P37" s="3"/>
      <c r="S37" s="3"/>
      <c r="T37" s="3"/>
      <c r="U37" s="3"/>
      <c r="V37" s="3"/>
      <c r="W37" s="3"/>
      <c r="X37" s="15"/>
      <c r="Y37" s="3"/>
      <c r="Z37" s="3"/>
    </row>
    <row r="38" spans="1:26" ht="14.5">
      <c r="A38" s="40" t="s">
        <v>7383</v>
      </c>
      <c r="D38" s="3"/>
      <c r="E38" s="3"/>
      <c r="F38" s="3"/>
      <c r="G38" s="3"/>
      <c r="H38" s="3"/>
      <c r="I38" s="3"/>
      <c r="J38" s="3"/>
      <c r="K38" s="3"/>
      <c r="L38" s="3"/>
      <c r="M38" s="3"/>
      <c r="N38" s="3"/>
      <c r="O38" s="3"/>
      <c r="P38" s="3"/>
      <c r="S38" s="3"/>
      <c r="T38" s="3"/>
      <c r="U38" s="3"/>
      <c r="V38" s="3"/>
      <c r="W38" s="3"/>
      <c r="X38" s="15"/>
      <c r="Y38" s="3"/>
      <c r="Z38" s="3"/>
    </row>
    <row r="39" spans="1:26" ht="14.5">
      <c r="A39" s="40" t="s">
        <v>7383</v>
      </c>
      <c r="D39" s="3"/>
      <c r="E39" s="3"/>
      <c r="F39" s="3"/>
      <c r="G39" s="3"/>
      <c r="H39" s="3"/>
      <c r="I39" s="3"/>
      <c r="J39" s="3"/>
      <c r="K39" s="3"/>
      <c r="L39" s="3"/>
      <c r="M39" s="3"/>
      <c r="N39" s="3"/>
      <c r="O39" s="3"/>
      <c r="P39" s="3"/>
      <c r="S39" s="3"/>
      <c r="T39" s="3"/>
      <c r="U39" s="3"/>
      <c r="V39" s="3"/>
      <c r="W39" s="3"/>
      <c r="X39" s="15"/>
      <c r="Y39" s="3"/>
      <c r="Z39" s="3"/>
    </row>
    <row r="40" spans="1:26" ht="14.5">
      <c r="A40" s="40" t="s">
        <v>7383</v>
      </c>
      <c r="D40" s="3"/>
      <c r="E40" s="3"/>
      <c r="F40" s="3"/>
      <c r="G40" s="3"/>
      <c r="H40" s="3"/>
      <c r="I40" s="3"/>
      <c r="J40" s="3"/>
      <c r="K40" s="3"/>
      <c r="L40" s="3"/>
      <c r="M40" s="3"/>
      <c r="N40" s="3"/>
      <c r="O40" s="3"/>
      <c r="P40" s="3"/>
      <c r="S40" s="3"/>
      <c r="T40" s="3"/>
      <c r="U40" s="3"/>
      <c r="V40" s="3"/>
      <c r="W40" s="3"/>
      <c r="X40" s="15"/>
      <c r="Y40" s="3"/>
      <c r="Z40" s="3"/>
    </row>
    <row r="41" spans="1:26" ht="14.5">
      <c r="A41" s="40" t="s">
        <v>7383</v>
      </c>
      <c r="D41" s="3"/>
      <c r="E41" s="3"/>
      <c r="F41" s="3"/>
      <c r="G41" s="3"/>
      <c r="H41" s="3"/>
      <c r="I41" s="3"/>
      <c r="J41" s="3"/>
      <c r="K41" s="3"/>
      <c r="L41" s="3"/>
      <c r="M41" s="3"/>
      <c r="N41" s="3"/>
      <c r="O41" s="3"/>
      <c r="P41" s="3"/>
      <c r="S41" s="3"/>
      <c r="T41" s="3"/>
      <c r="U41" s="3"/>
      <c r="V41" s="3"/>
      <c r="W41" s="3"/>
      <c r="X41" s="15"/>
      <c r="Y41" s="3"/>
      <c r="Z41" s="3"/>
    </row>
    <row r="42" spans="1:26" ht="14.5">
      <c r="A42" s="40" t="s">
        <v>7383</v>
      </c>
      <c r="D42" s="3"/>
      <c r="E42" s="3"/>
      <c r="F42" s="3"/>
      <c r="G42" s="3"/>
      <c r="H42" s="3"/>
      <c r="I42" s="3"/>
      <c r="J42" s="3"/>
      <c r="K42" s="3"/>
      <c r="L42" s="3"/>
      <c r="M42" s="3"/>
      <c r="N42" s="3"/>
      <c r="O42" s="3"/>
      <c r="P42" s="3"/>
      <c r="S42" s="3"/>
      <c r="T42" s="3"/>
      <c r="U42" s="3"/>
      <c r="V42" s="3"/>
      <c r="W42" s="3"/>
      <c r="X42" s="15"/>
      <c r="Y42" s="3"/>
      <c r="Z42" s="3"/>
    </row>
    <row r="43" spans="1:26" ht="14.5">
      <c r="A43" s="40" t="s">
        <v>7383</v>
      </c>
      <c r="D43" s="3"/>
      <c r="E43" s="3"/>
      <c r="F43" s="3"/>
      <c r="G43" s="3"/>
      <c r="H43" s="3"/>
      <c r="I43" s="3"/>
      <c r="J43" s="3"/>
      <c r="K43" s="3"/>
      <c r="L43" s="3"/>
      <c r="M43" s="3"/>
      <c r="N43" s="3"/>
      <c r="O43" s="3"/>
      <c r="P43" s="3"/>
      <c r="S43" s="3"/>
      <c r="T43" s="3"/>
      <c r="U43" s="3"/>
      <c r="V43" s="3"/>
      <c r="W43" s="3"/>
      <c r="X43" s="15"/>
      <c r="Y43" s="3"/>
      <c r="Z43" s="3"/>
    </row>
    <row r="44" spans="1:26" ht="14.5">
      <c r="A44" s="40" t="s">
        <v>7383</v>
      </c>
      <c r="D44" s="3"/>
      <c r="E44" s="3"/>
      <c r="F44" s="3"/>
      <c r="G44" s="3"/>
      <c r="H44" s="3"/>
      <c r="I44" s="3"/>
      <c r="J44" s="3"/>
      <c r="K44" s="3"/>
      <c r="L44" s="3"/>
      <c r="M44" s="3"/>
      <c r="N44" s="3"/>
      <c r="O44" s="3"/>
      <c r="P44" s="3"/>
      <c r="S44" s="3"/>
      <c r="T44" s="3"/>
      <c r="U44" s="3"/>
      <c r="V44" s="3"/>
      <c r="W44" s="3"/>
      <c r="X44" s="15"/>
      <c r="Y44" s="3"/>
      <c r="Z44" s="3"/>
    </row>
    <row r="45" spans="1:26" ht="14.5">
      <c r="A45" s="40" t="s">
        <v>7383</v>
      </c>
      <c r="D45" s="3"/>
      <c r="E45" s="3"/>
      <c r="F45" s="3"/>
      <c r="G45" s="3"/>
      <c r="H45" s="3"/>
      <c r="I45" s="3"/>
      <c r="J45" s="3"/>
      <c r="K45" s="3"/>
      <c r="L45" s="3"/>
      <c r="M45" s="3"/>
      <c r="N45" s="3"/>
      <c r="O45" s="3"/>
      <c r="P45" s="3"/>
      <c r="S45" s="3"/>
      <c r="T45" s="3"/>
      <c r="U45" s="3"/>
      <c r="V45" s="3"/>
      <c r="W45" s="3"/>
      <c r="X45" s="15"/>
      <c r="Y45" s="3"/>
      <c r="Z45" s="3"/>
    </row>
    <row r="46" spans="1:26" ht="14.5">
      <c r="A46" s="40" t="s">
        <v>7383</v>
      </c>
      <c r="D46" s="3"/>
      <c r="E46" s="3"/>
      <c r="F46" s="3"/>
      <c r="G46" s="3"/>
      <c r="H46" s="3"/>
      <c r="I46" s="3"/>
      <c r="J46" s="3"/>
      <c r="K46" s="3"/>
      <c r="L46" s="3"/>
      <c r="M46" s="3"/>
      <c r="N46" s="3"/>
      <c r="O46" s="3"/>
      <c r="P46" s="3"/>
      <c r="S46" s="3"/>
      <c r="T46" s="3"/>
      <c r="U46" s="3"/>
      <c r="V46" s="3"/>
      <c r="W46" s="3"/>
      <c r="X46" s="15"/>
      <c r="Y46" s="3"/>
      <c r="Z46" s="3"/>
    </row>
    <row r="47" spans="1:26" ht="14.5">
      <c r="A47" s="40" t="s">
        <v>7383</v>
      </c>
      <c r="D47" s="3"/>
      <c r="E47" s="3"/>
      <c r="F47" s="3"/>
      <c r="G47" s="3"/>
      <c r="H47" s="3"/>
      <c r="I47" s="3"/>
      <c r="J47" s="3"/>
      <c r="K47" s="3"/>
      <c r="L47" s="3"/>
      <c r="M47" s="3"/>
      <c r="N47" s="3"/>
      <c r="O47" s="3"/>
      <c r="P47" s="3"/>
      <c r="S47" s="3"/>
      <c r="T47" s="3"/>
      <c r="U47" s="3"/>
      <c r="V47" s="3"/>
      <c r="W47" s="3"/>
      <c r="X47" s="15"/>
      <c r="Y47" s="3"/>
      <c r="Z47" s="3"/>
    </row>
    <row r="48" spans="1:26" ht="14.5">
      <c r="A48" s="40" t="s">
        <v>7383</v>
      </c>
      <c r="D48" s="3"/>
      <c r="E48" s="3"/>
      <c r="F48" s="3"/>
      <c r="G48" s="3"/>
      <c r="H48" s="3"/>
      <c r="I48" s="3"/>
      <c r="J48" s="3"/>
      <c r="K48" s="3"/>
      <c r="L48" s="3"/>
      <c r="M48" s="3"/>
      <c r="N48" s="3"/>
      <c r="O48" s="3"/>
      <c r="P48" s="3"/>
      <c r="S48" s="3"/>
      <c r="T48" s="3"/>
      <c r="U48" s="3"/>
      <c r="V48" s="3"/>
      <c r="W48" s="3"/>
      <c r="X48" s="15"/>
      <c r="Y48" s="3"/>
      <c r="Z48" s="3"/>
    </row>
    <row r="49" spans="1:26" ht="14.5">
      <c r="A49" s="40" t="s">
        <v>7383</v>
      </c>
      <c r="D49" s="3"/>
      <c r="E49" s="3"/>
      <c r="F49" s="3"/>
      <c r="G49" s="3"/>
      <c r="H49" s="3"/>
      <c r="I49" s="3"/>
      <c r="J49" s="3"/>
      <c r="K49" s="3"/>
      <c r="L49" s="3"/>
      <c r="M49" s="3"/>
      <c r="N49" s="3"/>
      <c r="O49" s="3"/>
      <c r="P49" s="3"/>
      <c r="S49" s="3"/>
      <c r="T49" s="3"/>
      <c r="U49" s="3"/>
      <c r="V49" s="3"/>
      <c r="W49" s="3"/>
      <c r="X49" s="15"/>
      <c r="Y49" s="3"/>
      <c r="Z49" s="3"/>
    </row>
    <row r="50" spans="1:26" ht="14.5">
      <c r="A50" s="40" t="s">
        <v>7383</v>
      </c>
      <c r="D50" s="3"/>
      <c r="E50" s="3"/>
      <c r="F50" s="3"/>
      <c r="G50" s="3"/>
      <c r="H50" s="3"/>
      <c r="I50" s="3"/>
      <c r="J50" s="3"/>
      <c r="K50" s="3"/>
      <c r="L50" s="3"/>
      <c r="M50" s="3"/>
      <c r="N50" s="3"/>
      <c r="O50" s="3"/>
      <c r="P50" s="3"/>
      <c r="S50" s="3"/>
      <c r="T50" s="3"/>
      <c r="U50" s="3"/>
      <c r="V50" s="3"/>
      <c r="W50" s="3"/>
      <c r="X50" s="15"/>
      <c r="Y50" s="3"/>
      <c r="Z50" s="3"/>
    </row>
    <row r="51" spans="1:26" ht="14.5">
      <c r="A51" s="40" t="s">
        <v>7383</v>
      </c>
      <c r="D51" s="3"/>
      <c r="E51" s="3"/>
      <c r="F51" s="3"/>
      <c r="G51" s="3"/>
      <c r="H51" s="3"/>
      <c r="I51" s="3"/>
      <c r="J51" s="3"/>
      <c r="K51" s="3"/>
      <c r="L51" s="3"/>
      <c r="M51" s="3"/>
      <c r="N51" s="3"/>
      <c r="O51" s="3"/>
      <c r="P51" s="3"/>
      <c r="S51" s="3"/>
      <c r="T51" s="3"/>
      <c r="U51" s="3"/>
      <c r="V51" s="3"/>
      <c r="W51" s="3"/>
      <c r="X51" s="15"/>
      <c r="Y51" s="3"/>
      <c r="Z51" s="3"/>
    </row>
    <row r="52" spans="1:26" ht="14.5">
      <c r="A52" s="40" t="s">
        <v>7383</v>
      </c>
      <c r="D52" s="3"/>
      <c r="E52" s="3"/>
      <c r="F52" s="3"/>
      <c r="G52" s="3"/>
      <c r="H52" s="3"/>
      <c r="I52" s="3"/>
      <c r="J52" s="3"/>
      <c r="K52" s="3"/>
      <c r="L52" s="3"/>
      <c r="M52" s="3"/>
      <c r="N52" s="3"/>
      <c r="O52" s="3"/>
      <c r="P52" s="3"/>
      <c r="S52" s="3"/>
      <c r="T52" s="3"/>
      <c r="U52" s="3"/>
      <c r="V52" s="3"/>
      <c r="W52" s="3"/>
      <c r="X52" s="15"/>
      <c r="Y52" s="3"/>
      <c r="Z52" s="3"/>
    </row>
    <row r="53" spans="1:26" ht="14.5">
      <c r="A53" s="40" t="s">
        <v>7383</v>
      </c>
      <c r="D53" s="3"/>
      <c r="E53" s="3"/>
      <c r="F53" s="3"/>
      <c r="G53" s="3"/>
      <c r="H53" s="3"/>
      <c r="I53" s="3"/>
      <c r="J53" s="3"/>
      <c r="K53" s="3"/>
      <c r="L53" s="3"/>
      <c r="M53" s="3"/>
      <c r="N53" s="3"/>
      <c r="O53" s="3"/>
      <c r="P53" s="3"/>
      <c r="S53" s="3"/>
      <c r="T53" s="3"/>
      <c r="U53" s="3"/>
      <c r="V53" s="3"/>
      <c r="W53" s="3"/>
      <c r="X53" s="15"/>
      <c r="Y53" s="3"/>
      <c r="Z53" s="3"/>
    </row>
    <row r="54" spans="1:26" ht="14.5">
      <c r="A54" s="40" t="s">
        <v>7383</v>
      </c>
      <c r="D54" s="3"/>
      <c r="E54" s="3"/>
      <c r="F54" s="3"/>
      <c r="G54" s="3"/>
      <c r="H54" s="3"/>
      <c r="I54" s="3"/>
      <c r="J54" s="3"/>
      <c r="K54" s="3"/>
      <c r="L54" s="3"/>
      <c r="M54" s="3"/>
      <c r="N54" s="3"/>
      <c r="O54" s="3"/>
      <c r="P54" s="3"/>
      <c r="S54" s="3"/>
      <c r="T54" s="3"/>
      <c r="U54" s="3"/>
      <c r="V54" s="3"/>
      <c r="W54" s="3"/>
      <c r="X54" s="15"/>
      <c r="Y54" s="3"/>
      <c r="Z54" s="3"/>
    </row>
    <row r="55" spans="1:26" ht="14.5">
      <c r="A55" s="40" t="s">
        <v>7383</v>
      </c>
      <c r="D55" s="3"/>
      <c r="E55" s="3"/>
      <c r="F55" s="3"/>
      <c r="G55" s="3"/>
      <c r="H55" s="3"/>
      <c r="I55" s="3"/>
      <c r="J55" s="3"/>
      <c r="K55" s="3"/>
      <c r="L55" s="3"/>
      <c r="M55" s="3"/>
      <c r="N55" s="3"/>
      <c r="O55" s="3"/>
      <c r="P55" s="3"/>
      <c r="S55" s="3"/>
      <c r="T55" s="3"/>
      <c r="U55" s="3"/>
      <c r="V55" s="3"/>
      <c r="W55" s="3"/>
      <c r="X55" s="15"/>
      <c r="Y55" s="3"/>
      <c r="Z55" s="3"/>
    </row>
    <row r="56" spans="1:26" ht="14.5">
      <c r="A56" s="40" t="s">
        <v>7383</v>
      </c>
      <c r="D56" s="3"/>
      <c r="E56" s="3"/>
      <c r="F56" s="3"/>
      <c r="G56" s="3"/>
      <c r="H56" s="3"/>
      <c r="I56" s="3"/>
      <c r="J56" s="3"/>
      <c r="K56" s="3"/>
      <c r="L56" s="3"/>
      <c r="M56" s="3"/>
      <c r="N56" s="3"/>
      <c r="O56" s="3"/>
      <c r="P56" s="3"/>
      <c r="S56" s="3"/>
      <c r="T56" s="3"/>
      <c r="U56" s="3"/>
      <c r="V56" s="3"/>
      <c r="W56" s="3"/>
      <c r="X56" s="15"/>
      <c r="Y56" s="3"/>
      <c r="Z56" s="3"/>
    </row>
    <row r="57" spans="1:26" ht="14.5">
      <c r="A57" s="40" t="s">
        <v>7383</v>
      </c>
      <c r="D57" s="3"/>
      <c r="E57" s="3"/>
      <c r="F57" s="3"/>
      <c r="G57" s="3"/>
      <c r="H57" s="3"/>
      <c r="I57" s="3"/>
      <c r="J57" s="3"/>
      <c r="K57" s="3"/>
      <c r="L57" s="3"/>
      <c r="M57" s="3"/>
      <c r="N57" s="3"/>
      <c r="O57" s="3"/>
      <c r="P57" s="3"/>
      <c r="S57" s="3"/>
      <c r="T57" s="3"/>
      <c r="U57" s="3"/>
      <c r="V57" s="3"/>
      <c r="W57" s="3"/>
      <c r="X57" s="15"/>
      <c r="Y57" s="3"/>
      <c r="Z57" s="3"/>
    </row>
    <row r="58" spans="1:26" ht="14.5">
      <c r="A58" s="40" t="s">
        <v>7383</v>
      </c>
      <c r="D58" s="3"/>
      <c r="E58" s="3"/>
      <c r="F58" s="3"/>
      <c r="G58" s="3"/>
      <c r="H58" s="3"/>
      <c r="I58" s="3"/>
      <c r="J58" s="3"/>
      <c r="K58" s="3"/>
      <c r="L58" s="3"/>
      <c r="M58" s="3"/>
      <c r="N58" s="3"/>
      <c r="O58" s="3"/>
      <c r="P58" s="3"/>
      <c r="S58" s="3"/>
      <c r="T58" s="3"/>
      <c r="U58" s="3"/>
      <c r="V58" s="3"/>
      <c r="W58" s="3"/>
      <c r="X58" s="15"/>
      <c r="Y58" s="3"/>
      <c r="Z58" s="3"/>
    </row>
    <row r="59" spans="1:26" ht="14.5">
      <c r="A59" s="40" t="s">
        <v>7383</v>
      </c>
      <c r="D59" s="3"/>
      <c r="E59" s="3"/>
      <c r="F59" s="3"/>
      <c r="G59" s="3"/>
      <c r="H59" s="3"/>
      <c r="I59" s="3"/>
      <c r="J59" s="3"/>
      <c r="K59" s="3"/>
      <c r="L59" s="3"/>
      <c r="M59" s="3"/>
      <c r="N59" s="3"/>
      <c r="O59" s="3"/>
      <c r="P59" s="3"/>
      <c r="S59" s="3"/>
      <c r="T59" s="3"/>
      <c r="U59" s="3"/>
      <c r="V59" s="3"/>
      <c r="W59" s="3"/>
      <c r="X59" s="15"/>
      <c r="Y59" s="3"/>
      <c r="Z59" s="3"/>
    </row>
    <row r="60" spans="1:26" ht="14.5">
      <c r="A60" s="40" t="s">
        <v>7383</v>
      </c>
      <c r="D60" s="3"/>
      <c r="E60" s="3"/>
      <c r="F60" s="3"/>
      <c r="G60" s="3"/>
      <c r="H60" s="3"/>
      <c r="I60" s="3"/>
      <c r="J60" s="3"/>
      <c r="K60" s="3"/>
      <c r="L60" s="3"/>
      <c r="M60" s="3"/>
      <c r="N60" s="3"/>
      <c r="O60" s="3"/>
      <c r="P60" s="3"/>
      <c r="S60" s="3"/>
      <c r="T60" s="3"/>
      <c r="U60" s="3"/>
      <c r="V60" s="3"/>
      <c r="W60" s="3"/>
      <c r="X60" s="15"/>
      <c r="Y60" s="3"/>
      <c r="Z60" s="3"/>
    </row>
    <row r="61" spans="1:26" ht="14.5">
      <c r="A61" s="40" t="s">
        <v>7383</v>
      </c>
      <c r="D61" s="3"/>
      <c r="E61" s="3"/>
      <c r="F61" s="3"/>
      <c r="G61" s="3"/>
      <c r="H61" s="3"/>
      <c r="I61" s="3"/>
      <c r="J61" s="3"/>
      <c r="K61" s="3"/>
      <c r="L61" s="3"/>
      <c r="M61" s="3"/>
      <c r="N61" s="3"/>
      <c r="O61" s="3"/>
      <c r="P61" s="3"/>
      <c r="S61" s="3"/>
      <c r="T61" s="3"/>
      <c r="U61" s="3"/>
      <c r="V61" s="3"/>
      <c r="W61" s="3"/>
      <c r="X61" s="15"/>
      <c r="Y61" s="3"/>
      <c r="Z61" s="3"/>
    </row>
    <row r="62" spans="1:26" ht="14.5">
      <c r="A62" s="40" t="s">
        <v>7383</v>
      </c>
      <c r="D62" s="3"/>
      <c r="E62" s="3"/>
      <c r="F62" s="3"/>
      <c r="G62" s="3"/>
      <c r="H62" s="3"/>
      <c r="I62" s="3"/>
      <c r="J62" s="3"/>
      <c r="K62" s="3"/>
      <c r="L62" s="3"/>
      <c r="M62" s="3"/>
      <c r="N62" s="3"/>
      <c r="O62" s="3"/>
      <c r="P62" s="3"/>
      <c r="S62" s="3"/>
      <c r="T62" s="3"/>
      <c r="U62" s="3"/>
      <c r="V62" s="3"/>
      <c r="W62" s="3"/>
      <c r="X62" s="15"/>
      <c r="Y62" s="3"/>
      <c r="Z62" s="3"/>
    </row>
    <row r="63" spans="1:26" ht="14.5">
      <c r="A63" s="40" t="s">
        <v>7383</v>
      </c>
      <c r="D63" s="3"/>
      <c r="E63" s="3"/>
      <c r="F63" s="3"/>
      <c r="G63" s="3"/>
      <c r="H63" s="3"/>
      <c r="I63" s="3"/>
      <c r="J63" s="3"/>
      <c r="K63" s="3"/>
      <c r="L63" s="3"/>
      <c r="M63" s="3"/>
      <c r="N63" s="3"/>
      <c r="O63" s="3"/>
      <c r="P63" s="3"/>
      <c r="S63" s="3"/>
      <c r="T63" s="3"/>
      <c r="U63" s="3"/>
      <c r="V63" s="3"/>
      <c r="W63" s="3"/>
      <c r="X63" s="15"/>
      <c r="Y63" s="3"/>
      <c r="Z63" s="3"/>
    </row>
    <row r="64" spans="1:26" ht="14.5">
      <c r="A64" s="40" t="s">
        <v>7383</v>
      </c>
      <c r="D64" s="3"/>
      <c r="E64" s="3"/>
      <c r="F64" s="3"/>
      <c r="G64" s="3"/>
      <c r="H64" s="3"/>
      <c r="I64" s="3"/>
      <c r="J64" s="3"/>
      <c r="K64" s="3"/>
      <c r="L64" s="3"/>
      <c r="M64" s="3"/>
      <c r="N64" s="3"/>
      <c r="O64" s="3"/>
      <c r="P64" s="3"/>
      <c r="S64" s="3"/>
      <c r="T64" s="3"/>
      <c r="U64" s="3"/>
      <c r="V64" s="3"/>
      <c r="W64" s="3"/>
      <c r="X64" s="15"/>
      <c r="Y64" s="3"/>
      <c r="Z64" s="3"/>
    </row>
    <row r="65" spans="1:26" ht="14.5">
      <c r="A65" s="40" t="s">
        <v>7383</v>
      </c>
      <c r="D65" s="3"/>
      <c r="E65" s="3"/>
      <c r="F65" s="3"/>
      <c r="G65" s="3"/>
      <c r="H65" s="3"/>
      <c r="I65" s="3"/>
      <c r="J65" s="3"/>
      <c r="K65" s="3"/>
      <c r="L65" s="3"/>
      <c r="M65" s="3"/>
      <c r="N65" s="3"/>
      <c r="O65" s="3"/>
      <c r="P65" s="3"/>
      <c r="S65" s="3"/>
      <c r="T65" s="3"/>
      <c r="U65" s="3"/>
      <c r="V65" s="3"/>
      <c r="W65" s="3"/>
      <c r="X65" s="15"/>
      <c r="Y65" s="3"/>
      <c r="Z65" s="3"/>
    </row>
    <row r="66" spans="1:26" ht="14.5">
      <c r="A66" s="40" t="s">
        <v>7383</v>
      </c>
      <c r="D66" s="3"/>
      <c r="E66" s="3"/>
      <c r="F66" s="3"/>
      <c r="G66" s="3"/>
      <c r="H66" s="3"/>
      <c r="I66" s="3"/>
      <c r="J66" s="3"/>
      <c r="K66" s="3"/>
      <c r="L66" s="3"/>
      <c r="M66" s="3"/>
      <c r="N66" s="3"/>
      <c r="O66" s="3"/>
      <c r="P66" s="3"/>
      <c r="S66" s="3"/>
      <c r="T66" s="3"/>
      <c r="U66" s="3"/>
      <c r="V66" s="3"/>
      <c r="W66" s="3"/>
      <c r="X66" s="15"/>
      <c r="Y66" s="3"/>
      <c r="Z66" s="3"/>
    </row>
    <row r="67" spans="1:26" ht="14.5">
      <c r="A67" s="40" t="s">
        <v>7383</v>
      </c>
      <c r="D67" s="3"/>
      <c r="E67" s="3"/>
      <c r="F67" s="3"/>
      <c r="G67" s="3"/>
      <c r="H67" s="3"/>
      <c r="I67" s="3"/>
      <c r="J67" s="3"/>
      <c r="K67" s="3"/>
      <c r="L67" s="3"/>
      <c r="M67" s="3"/>
      <c r="N67" s="3"/>
      <c r="O67" s="3"/>
      <c r="P67" s="3"/>
      <c r="S67" s="3"/>
      <c r="T67" s="3"/>
      <c r="U67" s="3"/>
      <c r="V67" s="3"/>
      <c r="W67" s="3"/>
      <c r="X67" s="15"/>
      <c r="Y67" s="3"/>
    </row>
  </sheetData>
  <conditionalFormatting sqref="P2:P1048576">
    <cfRule type="cellIs" dxfId="2" priority="3" operator="greaterThan">
      <formula>1</formula>
    </cfRule>
  </conditionalFormatting>
  <hyperlinks>
    <hyperlink ref="AB4" r:id="rId1" display="https://www.msesupplies.com/" xr:uid="{71D78BFF-2ACC-44F9-9C67-E57CB30FCB79}"/>
    <hyperlink ref="AB3" r:id="rId2" display="https://www.msesupplies.com/" xr:uid="{9A2B4418-3CA5-4031-B4BE-483037269C71}"/>
    <hyperlink ref="AB5" r:id="rId3" display="https://www.paleblueearth.com/" xr:uid="{C4DB2A17-F6EE-4FFD-BF01-2757B4A633F3}"/>
    <hyperlink ref="AB6" r:id="rId4" display="https://www.sovemagroup.com/" xr:uid="{B2276F31-0FBF-4605-8C3F-6FF39A1016B4}"/>
    <hyperlink ref="AB7" r:id="rId5" display="https://www.statpeel.com/" xr:uid="{74920A28-B9F3-46FC-B2BB-14A112F2D822}"/>
    <hyperlink ref="AB22" r:id="rId6" display="https://www.voltronix.com/" xr:uid="{75AF5BDE-58FA-4D32-BCE2-10EA74F20951}"/>
    <hyperlink ref="AB8" r:id="rId7" display="https://www.targray.com/" xr:uid="{F3983AA0-F798-4F03-B809-CF672A34BBCA}"/>
    <hyperlink ref="AB9" r:id="rId8" display="https://www.targray.com/" xr:uid="{5074749D-C950-4BA1-8FFA-3101959A652D}"/>
    <hyperlink ref="AB10" r:id="rId9" display="https://www.targray.com/" xr:uid="{CB8D7589-8274-468B-BDDA-F072165B25D0}"/>
    <hyperlink ref="AB11" r:id="rId10" display="https://www.targray.com/" xr:uid="{B85F076D-8927-44BC-B648-1821FBD0BD50}"/>
    <hyperlink ref="AB12" r:id="rId11" display="https://www.targray.com/" xr:uid="{7BD862C7-9761-441B-BDF1-845D2405C070}"/>
    <hyperlink ref="H8" r:id="rId12" xr:uid="{23BCBE1B-01EF-45C4-8C67-951CAE177CDD}"/>
    <hyperlink ref="AB14" r:id="rId13" xr:uid="{C2F29327-20FF-DA44-BCDC-8DFC6CD457F8}"/>
  </hyperlinks>
  <pageMargins left="0.7" right="0.7" top="0.75" bottom="0.75" header="0.3" footer="0.3"/>
  <pageSetup orientation="portrait" r:id="rId14"/>
  <drawing r:id="rId15"/>
  <tableParts count="1">
    <tablePart r:id="rId16"/>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73CFA-8C99-4F50-A2DC-B3A1C4ED8802}">
  <sheetPr codeName="Sheet21">
    <tabColor theme="5" tint="0.59999389629810485"/>
  </sheetPr>
  <dimension ref="X2:X44"/>
  <sheetViews>
    <sheetView workbookViewId="0">
      <selection activeCell="F31" sqref="F31"/>
    </sheetView>
  </sheetViews>
  <sheetFormatPr defaultColWidth="8.6328125" defaultRowHeight="14.5"/>
  <cols>
    <col min="1" max="1" width="6" bestFit="1" customWidth="1"/>
    <col min="2" max="2" width="11.36328125" bestFit="1" customWidth="1"/>
    <col min="3" max="3" width="22.6328125" bestFit="1" customWidth="1"/>
    <col min="4" max="4" width="48.36328125" bestFit="1" customWidth="1"/>
    <col min="5" max="5" width="19.6328125" bestFit="1" customWidth="1"/>
    <col min="6" max="6" width="35.6328125" bestFit="1" customWidth="1"/>
    <col min="7" max="7" width="49.453125" bestFit="1" customWidth="1"/>
    <col min="8" max="8" width="80.6328125" bestFit="1" customWidth="1"/>
    <col min="9" max="9" width="45.36328125" bestFit="1" customWidth="1"/>
    <col min="10" max="10" width="18.6328125" bestFit="1" customWidth="1"/>
    <col min="11" max="11" width="24.6328125" bestFit="1" customWidth="1"/>
    <col min="12" max="12" width="16.6328125" bestFit="1" customWidth="1"/>
    <col min="13" max="13" width="12.36328125" bestFit="1" customWidth="1"/>
    <col min="14" max="14" width="16.1796875" bestFit="1" customWidth="1"/>
    <col min="15" max="15" width="12" bestFit="1" customWidth="1"/>
    <col min="16" max="16" width="12.6328125" bestFit="1" customWidth="1"/>
    <col min="17" max="17" width="19.1796875" bestFit="1" customWidth="1"/>
    <col min="18" max="18" width="48.36328125" bestFit="1" customWidth="1"/>
    <col min="19" max="19" width="35.453125" bestFit="1" customWidth="1"/>
    <col min="20" max="20" width="16.36328125" bestFit="1" customWidth="1"/>
    <col min="21" max="21" width="21.1796875" bestFit="1" customWidth="1"/>
    <col min="22" max="22" width="13" bestFit="1" customWidth="1"/>
    <col min="23" max="23" width="5.6328125" bestFit="1" customWidth="1"/>
    <col min="24" max="24" width="14.6328125" bestFit="1" customWidth="1"/>
    <col min="25" max="29" width="80.6328125" bestFit="1" customWidth="1"/>
    <col min="30" max="30" width="22.36328125" bestFit="1" customWidth="1"/>
    <col min="31" max="31" width="27.6328125" bestFit="1" customWidth="1"/>
  </cols>
  <sheetData>
    <row r="2" spans="24:24">
      <c r="X2" s="238"/>
    </row>
    <row r="3" spans="24:24">
      <c r="X3" s="238"/>
    </row>
    <row r="4" spans="24:24">
      <c r="X4" s="238"/>
    </row>
    <row r="5" spans="24:24">
      <c r="X5" s="238"/>
    </row>
    <row r="6" spans="24:24">
      <c r="X6" s="238"/>
    </row>
    <row r="7" spans="24:24">
      <c r="X7" s="238"/>
    </row>
    <row r="8" spans="24:24">
      <c r="X8" s="238"/>
    </row>
    <row r="9" spans="24:24">
      <c r="X9" s="238"/>
    </row>
    <row r="10" spans="24:24">
      <c r="X10" s="238"/>
    </row>
    <row r="11" spans="24:24">
      <c r="X11" s="238"/>
    </row>
    <row r="12" spans="24:24">
      <c r="X12" s="238"/>
    </row>
    <row r="13" spans="24:24">
      <c r="X13" s="238"/>
    </row>
    <row r="14" spans="24:24">
      <c r="X14" s="238"/>
    </row>
    <row r="15" spans="24:24">
      <c r="X15" s="238"/>
    </row>
    <row r="16" spans="24:24">
      <c r="X16" s="238"/>
    </row>
    <row r="17" spans="24:24">
      <c r="X17" s="238"/>
    </row>
    <row r="18" spans="24:24">
      <c r="X18" s="238"/>
    </row>
    <row r="19" spans="24:24">
      <c r="X19" s="238"/>
    </row>
    <row r="20" spans="24:24">
      <c r="X20" s="238"/>
    </row>
    <row r="21" spans="24:24">
      <c r="X21" s="238"/>
    </row>
    <row r="22" spans="24:24">
      <c r="X22" s="238"/>
    </row>
    <row r="23" spans="24:24">
      <c r="X23" s="238"/>
    </row>
    <row r="24" spans="24:24">
      <c r="X24" s="238"/>
    </row>
    <row r="25" spans="24:24">
      <c r="X25" s="238"/>
    </row>
    <row r="26" spans="24:24">
      <c r="X26" s="238"/>
    </row>
    <row r="27" spans="24:24">
      <c r="X27" s="238"/>
    </row>
    <row r="28" spans="24:24">
      <c r="X28" s="238"/>
    </row>
    <row r="29" spans="24:24">
      <c r="X29" s="238"/>
    </row>
    <row r="30" spans="24:24">
      <c r="X30" s="238"/>
    </row>
    <row r="31" spans="24:24">
      <c r="X31" s="238"/>
    </row>
    <row r="32" spans="24:24">
      <c r="X32" s="238"/>
    </row>
    <row r="33" spans="24:24">
      <c r="X33" s="238"/>
    </row>
    <row r="34" spans="24:24">
      <c r="X34" s="238"/>
    </row>
    <row r="35" spans="24:24">
      <c r="X35" s="238"/>
    </row>
    <row r="36" spans="24:24">
      <c r="X36" s="238"/>
    </row>
    <row r="37" spans="24:24">
      <c r="X37" s="238"/>
    </row>
    <row r="38" spans="24:24">
      <c r="X38" s="238"/>
    </row>
    <row r="39" spans="24:24">
      <c r="X39" s="238"/>
    </row>
    <row r="40" spans="24:24">
      <c r="X40" s="238"/>
    </row>
    <row r="41" spans="24:24">
      <c r="X41" s="238"/>
    </row>
    <row r="42" spans="24:24">
      <c r="X42" s="238"/>
    </row>
    <row r="43" spans="24:24">
      <c r="X43" s="238"/>
    </row>
    <row r="44" spans="24:24">
      <c r="X44" s="238"/>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2A084-EC90-46D4-8C61-CB8302D2FE41}">
  <sheetPr codeName="Sheet22">
    <tabColor theme="5" tint="0.59999389629810485"/>
  </sheetPr>
  <dimension ref="A1"/>
  <sheetViews>
    <sheetView workbookViewId="0">
      <selection activeCell="I22" sqref="I22"/>
    </sheetView>
  </sheetViews>
  <sheetFormatPr defaultColWidth="8.6328125" defaultRowHeight="14.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968B9-BE82-4A00-8B51-C41D7C0FD1F2}">
  <sheetPr codeName="Sheet23">
    <tabColor theme="5" tint="0.59999389629810485"/>
  </sheetPr>
  <dimension ref="A1:AG47"/>
  <sheetViews>
    <sheetView zoomScale="89" zoomScaleNormal="89" workbookViewId="0">
      <pane xSplit="4" ySplit="1" topLeftCell="E33" activePane="bottomRight" state="frozen"/>
      <selection pane="topRight"/>
      <selection pane="bottomLeft"/>
      <selection pane="bottomRight" activeCell="F3" sqref="F3"/>
    </sheetView>
  </sheetViews>
  <sheetFormatPr defaultColWidth="8.6328125" defaultRowHeight="14.5"/>
  <cols>
    <col min="2" max="2" width="20.81640625" bestFit="1" customWidth="1"/>
    <col min="3" max="3" width="22.1796875" customWidth="1"/>
    <col min="4" max="4" width="16" customWidth="1"/>
    <col min="5" max="5" width="19.36328125" customWidth="1"/>
    <col min="6" max="6" width="24.1796875" customWidth="1"/>
    <col min="7" max="7" width="23.453125" customWidth="1"/>
    <col min="8" max="8" width="18.6328125" customWidth="1"/>
    <col min="9" max="9" width="16.453125" customWidth="1"/>
    <col min="10" max="10" width="12.6328125" customWidth="1"/>
    <col min="11" max="11" width="24" customWidth="1"/>
    <col min="12" max="12" width="16.36328125" customWidth="1"/>
    <col min="13" max="13" width="12.1796875" style="379" customWidth="1"/>
    <col min="14" max="14" width="15" customWidth="1"/>
    <col min="15" max="15" width="10" customWidth="1"/>
    <col min="16" max="16" width="11.453125" customWidth="1"/>
    <col min="17" max="17" width="15.1796875" customWidth="1"/>
    <col min="18" max="18" width="17.453125" customWidth="1"/>
    <col min="19" max="19" width="21.6328125" customWidth="1"/>
    <col min="20" max="20" width="9.36328125" customWidth="1"/>
    <col min="21" max="21" width="20.453125" customWidth="1"/>
    <col min="22" max="22" width="12.6328125" customWidth="1"/>
    <col min="24" max="24" width="19" style="242" customWidth="1"/>
    <col min="25" max="25" width="20" customWidth="1"/>
    <col min="26" max="26" width="13.453125" customWidth="1"/>
    <col min="27" max="27" width="40.1796875" style="1" customWidth="1"/>
    <col min="28" max="28" width="22.6328125" customWidth="1"/>
    <col min="29" max="29" width="21.6328125" customWidth="1"/>
    <col min="30" max="30" width="21" style="351" customWidth="1"/>
    <col min="31" max="31" width="17.1796875" style="352" customWidth="1"/>
    <col min="32" max="32" width="14.36328125" style="351" customWidth="1"/>
    <col min="33" max="33" width="27.81640625" customWidth="1"/>
  </cols>
  <sheetData>
    <row r="1" spans="1:33" s="7" customFormat="1" ht="29">
      <c r="A1" s="109" t="s">
        <v>113</v>
      </c>
      <c r="B1" s="110" t="s">
        <v>133</v>
      </c>
      <c r="C1" s="110" t="s">
        <v>4</v>
      </c>
      <c r="D1" s="110" t="s">
        <v>112</v>
      </c>
      <c r="E1" s="110" t="s">
        <v>134</v>
      </c>
      <c r="F1" s="110" t="s">
        <v>135</v>
      </c>
      <c r="G1" s="110" t="s">
        <v>132</v>
      </c>
      <c r="H1" s="110" t="s">
        <v>136</v>
      </c>
      <c r="I1" s="110" t="s">
        <v>137</v>
      </c>
      <c r="J1" s="110" t="s">
        <v>117</v>
      </c>
      <c r="K1" s="110" t="s">
        <v>118</v>
      </c>
      <c r="L1" s="110" t="s">
        <v>119</v>
      </c>
      <c r="M1" s="109" t="s">
        <v>138</v>
      </c>
      <c r="N1" s="110" t="s">
        <v>139</v>
      </c>
      <c r="O1" s="110" t="s">
        <v>140</v>
      </c>
      <c r="P1" s="110" t="s">
        <v>141</v>
      </c>
      <c r="Q1" s="114" t="s">
        <v>142</v>
      </c>
      <c r="R1" s="110" t="s">
        <v>144</v>
      </c>
      <c r="S1" s="110" t="s">
        <v>145</v>
      </c>
      <c r="T1" s="110" t="s">
        <v>146</v>
      </c>
      <c r="U1" s="110" t="s">
        <v>147</v>
      </c>
      <c r="V1" s="110" t="s">
        <v>148</v>
      </c>
      <c r="W1" s="110" t="s">
        <v>149</v>
      </c>
      <c r="X1" s="115" t="s">
        <v>150</v>
      </c>
      <c r="Y1" s="110" t="s">
        <v>151</v>
      </c>
      <c r="Z1" s="110" t="s">
        <v>154</v>
      </c>
      <c r="AA1" s="187" t="s">
        <v>152</v>
      </c>
      <c r="AB1" s="187" t="s">
        <v>158</v>
      </c>
      <c r="AC1" s="187" t="s">
        <v>153</v>
      </c>
      <c r="AD1" s="686" t="s">
        <v>155</v>
      </c>
      <c r="AE1" s="686" t="s">
        <v>6414</v>
      </c>
      <c r="AF1" s="686" t="s">
        <v>157</v>
      </c>
      <c r="AG1" s="187" t="s">
        <v>7595</v>
      </c>
    </row>
    <row r="2" spans="1:33" s="351" customFormat="1" ht="135" customHeight="1">
      <c r="A2" s="666">
        <v>12001</v>
      </c>
      <c r="B2" s="666" t="s">
        <v>174</v>
      </c>
      <c r="C2" s="666" t="s">
        <v>7</v>
      </c>
      <c r="D2" s="688" t="s">
        <v>5581</v>
      </c>
      <c r="E2" s="666" t="s">
        <v>176</v>
      </c>
      <c r="F2" s="688" t="s">
        <v>5582</v>
      </c>
      <c r="G2" s="688" t="s">
        <v>5583</v>
      </c>
      <c r="H2" s="248" t="s">
        <v>5584</v>
      </c>
      <c r="I2" s="666" t="s">
        <v>5585</v>
      </c>
      <c r="J2" s="666" t="s">
        <v>279</v>
      </c>
      <c r="K2" s="666"/>
      <c r="L2" s="666" t="s">
        <v>311</v>
      </c>
      <c r="M2" s="689" t="s">
        <v>5586</v>
      </c>
      <c r="N2" s="666"/>
      <c r="O2" s="666"/>
      <c r="P2" s="666"/>
      <c r="Q2" s="666"/>
      <c r="R2" s="688" t="s">
        <v>5581</v>
      </c>
      <c r="S2" s="248" t="s">
        <v>5584</v>
      </c>
      <c r="T2" s="666" t="s">
        <v>279</v>
      </c>
      <c r="U2" s="666" t="s">
        <v>311</v>
      </c>
      <c r="V2" s="666" t="s">
        <v>311</v>
      </c>
      <c r="W2" s="666"/>
      <c r="X2" s="690"/>
      <c r="Y2" s="688" t="s">
        <v>5587</v>
      </c>
      <c r="Z2" s="688"/>
      <c r="AA2" s="691" t="s">
        <v>5588</v>
      </c>
      <c r="AB2" s="666"/>
      <c r="AC2" s="410">
        <f t="shared" ref="AC2:AC38" si="0">IF(LEN(TRIM(AA2))=0,0,LEN(TRIM(AA2))-LEN(SUBSTITUTE(AA2," ",""))+1)</f>
        <v>30</v>
      </c>
      <c r="AE2" s="688" t="s">
        <v>5589</v>
      </c>
    </row>
    <row r="3" spans="1:33" s="351" customFormat="1" ht="180" customHeight="1">
      <c r="A3" s="666">
        <v>12002</v>
      </c>
      <c r="B3" s="666" t="s">
        <v>174</v>
      </c>
      <c r="C3" s="666" t="s">
        <v>7</v>
      </c>
      <c r="D3" s="688" t="s">
        <v>5590</v>
      </c>
      <c r="E3" s="666" t="s">
        <v>176</v>
      </c>
      <c r="F3" s="688" t="s">
        <v>5591</v>
      </c>
      <c r="G3" s="688" t="s">
        <v>5592</v>
      </c>
      <c r="H3" s="248" t="s">
        <v>5593</v>
      </c>
      <c r="I3" s="692" t="s">
        <v>5594</v>
      </c>
      <c r="J3" s="666" t="s">
        <v>2929</v>
      </c>
      <c r="K3" s="666" t="s">
        <v>1045</v>
      </c>
      <c r="L3" s="666" t="s">
        <v>5</v>
      </c>
      <c r="M3" s="693">
        <v>85016</v>
      </c>
      <c r="N3" s="666">
        <v>6027071900</v>
      </c>
      <c r="O3" s="666">
        <v>33.508057999999998</v>
      </c>
      <c r="P3" s="666">
        <v>-112.02881929999999</v>
      </c>
      <c r="Q3" s="666">
        <v>4000</v>
      </c>
      <c r="R3" s="688" t="s">
        <v>5595</v>
      </c>
      <c r="S3" s="248" t="s">
        <v>5593</v>
      </c>
      <c r="T3" s="666" t="s">
        <v>5596</v>
      </c>
      <c r="U3" s="666" t="s">
        <v>170</v>
      </c>
      <c r="V3" s="666" t="s">
        <v>3864</v>
      </c>
      <c r="W3" s="666"/>
      <c r="X3" s="690"/>
      <c r="Y3" s="688" t="s">
        <v>5587</v>
      </c>
      <c r="Z3" s="688"/>
      <c r="AA3" s="688" t="s">
        <v>5597</v>
      </c>
      <c r="AB3" s="666"/>
      <c r="AC3" s="666">
        <f t="shared" si="0"/>
        <v>30</v>
      </c>
      <c r="AE3" s="688" t="s">
        <v>5598</v>
      </c>
      <c r="AF3" s="352"/>
    </row>
    <row r="4" spans="1:33" s="351" customFormat="1" ht="95.25" customHeight="1">
      <c r="A4" s="666">
        <v>12003</v>
      </c>
      <c r="B4" s="666" t="s">
        <v>174</v>
      </c>
      <c r="C4" s="666" t="s">
        <v>7</v>
      </c>
      <c r="D4" s="694" t="s">
        <v>5599</v>
      </c>
      <c r="E4" s="666" t="s">
        <v>176</v>
      </c>
      <c r="F4" s="688" t="s">
        <v>5600</v>
      </c>
      <c r="G4" s="688" t="s">
        <v>5601</v>
      </c>
      <c r="H4" s="248" t="s">
        <v>5602</v>
      </c>
      <c r="I4" s="688" t="s">
        <v>5603</v>
      </c>
      <c r="J4" s="666" t="s">
        <v>5604</v>
      </c>
      <c r="K4" s="666" t="s">
        <v>1613</v>
      </c>
      <c r="L4" s="666" t="s">
        <v>5</v>
      </c>
      <c r="M4" s="689">
        <v>20110</v>
      </c>
      <c r="N4" s="666" t="s">
        <v>5605</v>
      </c>
      <c r="O4" s="666">
        <v>38.751598199999997</v>
      </c>
      <c r="P4" s="666">
        <v>-77.472752799999995</v>
      </c>
      <c r="Q4" s="666">
        <v>25</v>
      </c>
      <c r="R4" s="694" t="s">
        <v>5599</v>
      </c>
      <c r="S4" s="248" t="s">
        <v>5602</v>
      </c>
      <c r="T4" s="666" t="s">
        <v>5604</v>
      </c>
      <c r="U4" s="666" t="s">
        <v>1613</v>
      </c>
      <c r="V4" s="666" t="s">
        <v>3864</v>
      </c>
      <c r="W4" s="666"/>
      <c r="X4" s="690"/>
      <c r="Y4" s="688" t="s">
        <v>5587</v>
      </c>
      <c r="Z4" s="688" t="s">
        <v>5607</v>
      </c>
      <c r="AA4" s="688" t="s">
        <v>5606</v>
      </c>
      <c r="AB4" s="249" t="s">
        <v>5608</v>
      </c>
      <c r="AC4" s="666">
        <f t="shared" si="0"/>
        <v>16</v>
      </c>
      <c r="AE4" s="249" t="s">
        <v>5609</v>
      </c>
      <c r="AF4" s="352"/>
    </row>
    <row r="5" spans="1:33" s="351" customFormat="1" ht="131.25" customHeight="1">
      <c r="A5" s="666">
        <v>12004</v>
      </c>
      <c r="B5" s="666" t="s">
        <v>174</v>
      </c>
      <c r="C5" s="666" t="s">
        <v>7</v>
      </c>
      <c r="D5" s="694" t="s">
        <v>5610</v>
      </c>
      <c r="E5" s="666" t="s">
        <v>176</v>
      </c>
      <c r="F5" s="688" t="s">
        <v>5611</v>
      </c>
      <c r="G5" s="688" t="s">
        <v>5612</v>
      </c>
      <c r="H5" s="248" t="s">
        <v>5613</v>
      </c>
      <c r="I5" s="688" t="s">
        <v>5614</v>
      </c>
      <c r="J5" s="695" t="s">
        <v>5615</v>
      </c>
      <c r="K5" s="666" t="s">
        <v>878</v>
      </c>
      <c r="L5" s="666" t="s">
        <v>5</v>
      </c>
      <c r="M5" s="696">
        <v>42141</v>
      </c>
      <c r="N5" s="666" t="s">
        <v>5616</v>
      </c>
      <c r="O5" s="666">
        <v>36.995319000000002</v>
      </c>
      <c r="P5" s="666">
        <v>-85.911860000000004</v>
      </c>
      <c r="Q5" s="666"/>
      <c r="R5" s="688" t="s">
        <v>5610</v>
      </c>
      <c r="S5" s="666" t="s">
        <v>5613</v>
      </c>
      <c r="T5" s="666" t="s">
        <v>5615</v>
      </c>
      <c r="U5" s="666" t="s">
        <v>878</v>
      </c>
      <c r="V5" s="666" t="s">
        <v>5</v>
      </c>
      <c r="W5" s="666"/>
      <c r="X5" s="690"/>
      <c r="Y5" s="249" t="s">
        <v>5617</v>
      </c>
      <c r="Z5" s="666"/>
      <c r="AA5" s="688" t="s">
        <v>5618</v>
      </c>
      <c r="AB5" s="666"/>
      <c r="AC5" s="666">
        <f t="shared" si="0"/>
        <v>25</v>
      </c>
      <c r="AE5" s="688"/>
      <c r="AF5" s="352"/>
    </row>
    <row r="6" spans="1:33" s="351" customFormat="1" ht="157.75" customHeight="1">
      <c r="A6" s="666">
        <v>12005</v>
      </c>
      <c r="B6" s="666" t="s">
        <v>174</v>
      </c>
      <c r="C6" s="666" t="s">
        <v>7</v>
      </c>
      <c r="D6" s="694" t="s">
        <v>5619</v>
      </c>
      <c r="E6" s="666" t="s">
        <v>176</v>
      </c>
      <c r="F6" s="694" t="s">
        <v>5620</v>
      </c>
      <c r="G6" s="688" t="s">
        <v>5621</v>
      </c>
      <c r="H6" s="248" t="s">
        <v>5622</v>
      </c>
      <c r="I6" s="666" t="s">
        <v>5623</v>
      </c>
      <c r="J6" s="666" t="s">
        <v>5624</v>
      </c>
      <c r="K6" s="697" t="s">
        <v>170</v>
      </c>
      <c r="L6" s="666" t="s">
        <v>5</v>
      </c>
      <c r="M6" s="698">
        <v>94102</v>
      </c>
      <c r="N6" s="692" t="s">
        <v>5625</v>
      </c>
      <c r="O6" s="666">
        <v>37.779476000000003</v>
      </c>
      <c r="P6" s="666">
        <v>-122.41448200000001</v>
      </c>
      <c r="Q6" s="666">
        <v>133</v>
      </c>
      <c r="R6" s="688" t="s">
        <v>5626</v>
      </c>
      <c r="S6" s="694" t="s">
        <v>5622</v>
      </c>
      <c r="T6" s="666" t="s">
        <v>279</v>
      </c>
      <c r="U6" s="666" t="s">
        <v>5627</v>
      </c>
      <c r="V6" s="666" t="s">
        <v>311</v>
      </c>
      <c r="W6" s="666"/>
      <c r="X6" s="690"/>
      <c r="Y6" s="688" t="s">
        <v>5628</v>
      </c>
      <c r="Z6" s="688" t="s">
        <v>5630</v>
      </c>
      <c r="AA6" s="691" t="s">
        <v>5629</v>
      </c>
      <c r="AB6" s="688" t="s">
        <v>5631</v>
      </c>
      <c r="AC6" s="666">
        <f t="shared" si="0"/>
        <v>23</v>
      </c>
      <c r="AE6" s="688"/>
    </row>
    <row r="7" spans="1:33" s="351" customFormat="1" ht="98.25" customHeight="1">
      <c r="A7" s="666">
        <v>12006</v>
      </c>
      <c r="B7" s="666" t="s">
        <v>174</v>
      </c>
      <c r="C7" s="666" t="s">
        <v>7</v>
      </c>
      <c r="D7" s="688" t="s">
        <v>5632</v>
      </c>
      <c r="E7" s="666" t="s">
        <v>176</v>
      </c>
      <c r="F7" s="688" t="s">
        <v>5633</v>
      </c>
      <c r="G7" s="688" t="s">
        <v>5634</v>
      </c>
      <c r="H7" s="248" t="s">
        <v>5635</v>
      </c>
      <c r="I7" s="666" t="s">
        <v>5636</v>
      </c>
      <c r="J7" s="697" t="s">
        <v>1964</v>
      </c>
      <c r="K7" s="666" t="s">
        <v>836</v>
      </c>
      <c r="L7" s="666" t="s">
        <v>5</v>
      </c>
      <c r="M7" s="689">
        <v>60532</v>
      </c>
      <c r="N7" s="666" t="s">
        <v>5637</v>
      </c>
      <c r="O7" s="666">
        <v>41.8079173</v>
      </c>
      <c r="P7" s="666">
        <v>-88.055546100000001</v>
      </c>
      <c r="Q7" s="666">
        <v>10</v>
      </c>
      <c r="R7" s="688" t="s">
        <v>5632</v>
      </c>
      <c r="S7" s="248" t="s">
        <v>5635</v>
      </c>
      <c r="T7" s="699" t="s">
        <v>1964</v>
      </c>
      <c r="U7" s="666" t="s">
        <v>836</v>
      </c>
      <c r="V7" s="666" t="s">
        <v>3864</v>
      </c>
      <c r="W7" s="666"/>
      <c r="X7" s="690"/>
      <c r="Y7" s="688" t="s">
        <v>5587</v>
      </c>
      <c r="Z7" s="688" t="s">
        <v>5639</v>
      </c>
      <c r="AA7" s="688" t="s">
        <v>5638</v>
      </c>
      <c r="AB7" s="666"/>
      <c r="AC7" s="666">
        <f t="shared" si="0"/>
        <v>29</v>
      </c>
      <c r="AE7" s="688"/>
    </row>
    <row r="8" spans="1:33" s="351" customFormat="1" ht="218.25" customHeight="1">
      <c r="A8" s="666">
        <v>12007</v>
      </c>
      <c r="B8" s="666" t="s">
        <v>174</v>
      </c>
      <c r="C8" s="666" t="s">
        <v>7</v>
      </c>
      <c r="D8" s="688" t="s">
        <v>5650</v>
      </c>
      <c r="E8" s="666" t="s">
        <v>176</v>
      </c>
      <c r="F8" s="691" t="s">
        <v>5582</v>
      </c>
      <c r="G8" s="688" t="s">
        <v>5583</v>
      </c>
      <c r="H8" s="248" t="s">
        <v>5651</v>
      </c>
      <c r="I8" s="666" t="s">
        <v>5652</v>
      </c>
      <c r="J8" s="666" t="s">
        <v>1762</v>
      </c>
      <c r="K8" s="666" t="s">
        <v>436</v>
      </c>
      <c r="L8" s="666" t="s">
        <v>5</v>
      </c>
      <c r="M8" s="689">
        <v>48226</v>
      </c>
      <c r="N8" s="666" t="s">
        <v>5653</v>
      </c>
      <c r="O8" s="666">
        <v>42.328469699999999</v>
      </c>
      <c r="P8" s="666">
        <v>-83.046613399999998</v>
      </c>
      <c r="Q8" s="666">
        <v>235</v>
      </c>
      <c r="R8" s="688" t="s">
        <v>5654</v>
      </c>
      <c r="S8" s="248" t="s">
        <v>5655</v>
      </c>
      <c r="T8" s="666" t="s">
        <v>1762</v>
      </c>
      <c r="U8" s="666" t="s">
        <v>436</v>
      </c>
      <c r="V8" s="666" t="s">
        <v>3864</v>
      </c>
      <c r="W8" s="666"/>
      <c r="X8" s="690"/>
      <c r="Y8" s="688" t="s">
        <v>5587</v>
      </c>
      <c r="Z8" s="691" t="s">
        <v>5657</v>
      </c>
      <c r="AA8" s="688" t="s">
        <v>5656</v>
      </c>
      <c r="AB8" s="666"/>
      <c r="AC8" s="666">
        <f t="shared" si="0"/>
        <v>29</v>
      </c>
      <c r="AE8" s="688" t="s">
        <v>5658</v>
      </c>
    </row>
    <row r="9" spans="1:33" s="351" customFormat="1" ht="100.5" customHeight="1">
      <c r="A9" s="666">
        <v>12008</v>
      </c>
      <c r="B9" s="666" t="s">
        <v>174</v>
      </c>
      <c r="C9" s="666" t="s">
        <v>7</v>
      </c>
      <c r="D9" s="694" t="s">
        <v>5659</v>
      </c>
      <c r="E9" s="666" t="s">
        <v>176</v>
      </c>
      <c r="F9" s="688" t="s">
        <v>5660</v>
      </c>
      <c r="G9" s="688" t="s">
        <v>5661</v>
      </c>
      <c r="H9" s="248" t="s">
        <v>5662</v>
      </c>
      <c r="I9" s="688" t="s">
        <v>5663</v>
      </c>
      <c r="J9" s="666" t="s">
        <v>5664</v>
      </c>
      <c r="K9" s="666" t="s">
        <v>808</v>
      </c>
      <c r="L9" s="666" t="s">
        <v>5</v>
      </c>
      <c r="M9" s="689">
        <v>10013</v>
      </c>
      <c r="N9" s="666" t="s">
        <v>5665</v>
      </c>
      <c r="O9" s="666">
        <v>40.726477485916398</v>
      </c>
      <c r="P9" s="666">
        <v>-73.975567317209098</v>
      </c>
      <c r="Q9" s="666"/>
      <c r="R9" s="688" t="s">
        <v>5666</v>
      </c>
      <c r="S9" s="249" t="s">
        <v>5662</v>
      </c>
      <c r="T9" s="666" t="s">
        <v>5667</v>
      </c>
      <c r="U9" s="666" t="s">
        <v>808</v>
      </c>
      <c r="V9" s="666" t="s">
        <v>3864</v>
      </c>
      <c r="W9" s="666"/>
      <c r="X9" s="690"/>
      <c r="Y9" s="688" t="s">
        <v>5587</v>
      </c>
      <c r="Z9" s="666"/>
      <c r="AA9" s="688" t="s">
        <v>5668</v>
      </c>
      <c r="AB9" s="666"/>
      <c r="AC9" s="666">
        <f t="shared" si="0"/>
        <v>17</v>
      </c>
      <c r="AE9" s="688"/>
    </row>
    <row r="10" spans="1:33" s="351" customFormat="1" ht="100.5" customHeight="1">
      <c r="A10" s="666">
        <v>12009</v>
      </c>
      <c r="B10" s="666" t="s">
        <v>174</v>
      </c>
      <c r="C10" s="666" t="s">
        <v>7</v>
      </c>
      <c r="D10" s="694" t="s">
        <v>4203</v>
      </c>
      <c r="E10" s="666" t="s">
        <v>176</v>
      </c>
      <c r="F10" s="688" t="s">
        <v>4022</v>
      </c>
      <c r="G10" s="688" t="s">
        <v>5642</v>
      </c>
      <c r="H10" s="248" t="s">
        <v>5669</v>
      </c>
      <c r="I10" s="700" t="s">
        <v>5670</v>
      </c>
      <c r="J10" s="700" t="s">
        <v>5671</v>
      </c>
      <c r="K10" s="700" t="s">
        <v>1300</v>
      </c>
      <c r="L10" s="700" t="s">
        <v>5</v>
      </c>
      <c r="M10" s="701">
        <v>19102</v>
      </c>
      <c r="N10" s="700" t="s">
        <v>5672</v>
      </c>
      <c r="O10" s="666">
        <v>39.948900000000002</v>
      </c>
      <c r="P10" s="666">
        <v>-75.1661</v>
      </c>
      <c r="Q10" s="700">
        <v>170</v>
      </c>
      <c r="R10" s="688" t="s">
        <v>4203</v>
      </c>
      <c r="S10" s="248" t="s">
        <v>5669</v>
      </c>
      <c r="T10" s="700" t="s">
        <v>5671</v>
      </c>
      <c r="U10" s="666" t="s">
        <v>1300</v>
      </c>
      <c r="V10" s="666" t="s">
        <v>3864</v>
      </c>
      <c r="W10" s="666"/>
      <c r="X10" s="690"/>
      <c r="Y10" s="688" t="s">
        <v>5587</v>
      </c>
      <c r="Z10" s="688" t="s">
        <v>5674</v>
      </c>
      <c r="AA10" s="688" t="s">
        <v>5673</v>
      </c>
      <c r="AB10" s="688" t="s">
        <v>5675</v>
      </c>
      <c r="AC10" s="666">
        <f t="shared" si="0"/>
        <v>29</v>
      </c>
      <c r="AE10" s="249" t="s">
        <v>5676</v>
      </c>
    </row>
    <row r="11" spans="1:33" s="351" customFormat="1" ht="100.5" customHeight="1">
      <c r="A11" s="666">
        <v>12010</v>
      </c>
      <c r="B11" s="666" t="s">
        <v>174</v>
      </c>
      <c r="C11" s="666" t="s">
        <v>7</v>
      </c>
      <c r="D11" s="694" t="s">
        <v>5677</v>
      </c>
      <c r="E11" s="666" t="s">
        <v>176</v>
      </c>
      <c r="F11" s="688" t="s">
        <v>5678</v>
      </c>
      <c r="G11" s="688" t="s">
        <v>5679</v>
      </c>
      <c r="H11" s="248" t="s">
        <v>5680</v>
      </c>
      <c r="I11" s="688" t="s">
        <v>5681</v>
      </c>
      <c r="J11" s="666" t="s">
        <v>5682</v>
      </c>
      <c r="K11" s="666" t="s">
        <v>3439</v>
      </c>
      <c r="L11" s="666" t="s">
        <v>5</v>
      </c>
      <c r="M11" s="689">
        <v>10022</v>
      </c>
      <c r="N11" s="666" t="s">
        <v>5683</v>
      </c>
      <c r="O11" s="666">
        <v>40.762669500000001</v>
      </c>
      <c r="P11" s="666">
        <v>-73.968261600000005</v>
      </c>
      <c r="Q11" s="666">
        <v>25</v>
      </c>
      <c r="R11" s="688" t="s">
        <v>5684</v>
      </c>
      <c r="S11" s="666" t="s">
        <v>5680</v>
      </c>
      <c r="T11" s="666" t="s">
        <v>5667</v>
      </c>
      <c r="U11" s="666" t="s">
        <v>808</v>
      </c>
      <c r="V11" s="666" t="s">
        <v>5</v>
      </c>
      <c r="W11" s="666"/>
      <c r="X11" s="690"/>
      <c r="Y11" s="688" t="s">
        <v>5587</v>
      </c>
      <c r="Z11" s="688" t="s">
        <v>5686</v>
      </c>
      <c r="AA11" s="688" t="s">
        <v>5685</v>
      </c>
      <c r="AB11" s="688" t="s">
        <v>5687</v>
      </c>
      <c r="AC11" s="666">
        <f t="shared" si="0"/>
        <v>28</v>
      </c>
      <c r="AE11" s="688"/>
    </row>
    <row r="12" spans="1:33" s="351" customFormat="1" ht="100.5" customHeight="1">
      <c r="A12" s="666">
        <v>12011</v>
      </c>
      <c r="B12" s="666" t="s">
        <v>174</v>
      </c>
      <c r="C12" s="666" t="s">
        <v>7</v>
      </c>
      <c r="D12" s="694" t="s">
        <v>5695</v>
      </c>
      <c r="E12" s="666" t="s">
        <v>176</v>
      </c>
      <c r="F12" s="688" t="s">
        <v>5620</v>
      </c>
      <c r="G12" s="688" t="s">
        <v>5696</v>
      </c>
      <c r="H12" s="248" t="s">
        <v>5697</v>
      </c>
      <c r="I12" s="703" t="s">
        <v>5698</v>
      </c>
      <c r="J12" s="666" t="s">
        <v>5699</v>
      </c>
      <c r="K12" s="666" t="s">
        <v>3405</v>
      </c>
      <c r="L12" s="666" t="s">
        <v>5</v>
      </c>
      <c r="M12" s="689">
        <v>97401</v>
      </c>
      <c r="N12" s="666"/>
      <c r="O12" s="666">
        <v>44.063331900000001</v>
      </c>
      <c r="P12" s="666">
        <v>-123.0904192</v>
      </c>
      <c r="Q12" s="666">
        <v>550</v>
      </c>
      <c r="R12" s="688" t="s">
        <v>5700</v>
      </c>
      <c r="S12" s="248" t="s">
        <v>5697</v>
      </c>
      <c r="T12" s="666" t="s">
        <v>5701</v>
      </c>
      <c r="U12" s="666"/>
      <c r="V12" s="666" t="s">
        <v>311</v>
      </c>
      <c r="W12" s="666"/>
      <c r="X12" s="690"/>
      <c r="Y12" s="688" t="s">
        <v>5587</v>
      </c>
      <c r="Z12" s="688" t="s">
        <v>5703</v>
      </c>
      <c r="AA12" s="704" t="s">
        <v>5702</v>
      </c>
      <c r="AB12" s="666"/>
      <c r="AC12" s="666">
        <f t="shared" si="0"/>
        <v>28</v>
      </c>
      <c r="AE12" s="688"/>
    </row>
    <row r="13" spans="1:33" s="351" customFormat="1" ht="115.5" customHeight="1">
      <c r="A13" s="666">
        <v>12012</v>
      </c>
      <c r="B13" s="666" t="s">
        <v>174</v>
      </c>
      <c r="C13" s="666" t="s">
        <v>7</v>
      </c>
      <c r="D13" s="702" t="s">
        <v>5704</v>
      </c>
      <c r="E13" s="666" t="s">
        <v>176</v>
      </c>
      <c r="F13" s="688" t="s">
        <v>5611</v>
      </c>
      <c r="G13" s="688" t="s">
        <v>5612</v>
      </c>
      <c r="H13" s="688" t="s">
        <v>5705</v>
      </c>
      <c r="I13" s="688" t="s">
        <v>5706</v>
      </c>
      <c r="J13" s="666" t="s">
        <v>3040</v>
      </c>
      <c r="K13" s="666" t="s">
        <v>842</v>
      </c>
      <c r="L13" s="666" t="s">
        <v>5</v>
      </c>
      <c r="M13" s="689">
        <v>30308</v>
      </c>
      <c r="N13" s="666" t="s">
        <v>5707</v>
      </c>
      <c r="O13" s="666">
        <v>33.776932000000002</v>
      </c>
      <c r="P13" s="666">
        <v>-84.389120000000005</v>
      </c>
      <c r="Q13" s="666"/>
      <c r="R13" s="702" t="s">
        <v>5704</v>
      </c>
      <c r="S13" s="249" t="s">
        <v>5705</v>
      </c>
      <c r="T13" s="666" t="s">
        <v>3040</v>
      </c>
      <c r="U13" s="666" t="s">
        <v>842</v>
      </c>
      <c r="V13" s="666" t="s">
        <v>3864</v>
      </c>
      <c r="W13" s="666"/>
      <c r="X13" s="690"/>
      <c r="Y13" s="249" t="s">
        <v>5705</v>
      </c>
      <c r="Z13" s="666"/>
      <c r="AA13" s="688" t="s">
        <v>5708</v>
      </c>
      <c r="AB13" s="666"/>
      <c r="AC13" s="666">
        <f t="shared" si="0"/>
        <v>29</v>
      </c>
      <c r="AE13" s="249" t="s">
        <v>5709</v>
      </c>
    </row>
    <row r="14" spans="1:33" s="351" customFormat="1" ht="100.5" customHeight="1">
      <c r="A14" s="666">
        <v>12013</v>
      </c>
      <c r="B14" s="666" t="s">
        <v>174</v>
      </c>
      <c r="C14" s="666" t="s">
        <v>7</v>
      </c>
      <c r="D14" s="697" t="s">
        <v>5710</v>
      </c>
      <c r="E14" s="666" t="s">
        <v>176</v>
      </c>
      <c r="F14" s="688" t="s">
        <v>7596</v>
      </c>
      <c r="G14" s="688" t="s">
        <v>7596</v>
      </c>
      <c r="H14" s="249" t="s">
        <v>5711</v>
      </c>
      <c r="I14" s="688" t="s">
        <v>7597</v>
      </c>
      <c r="J14" s="666" t="s">
        <v>7598</v>
      </c>
      <c r="K14" s="666" t="s">
        <v>308</v>
      </c>
      <c r="L14" s="666" t="s">
        <v>5</v>
      </c>
      <c r="M14" s="689" t="s">
        <v>7599</v>
      </c>
      <c r="N14" s="666" t="s">
        <v>5712</v>
      </c>
      <c r="O14" s="666">
        <v>36.159789948436597</v>
      </c>
      <c r="P14" s="666">
        <v>-86.773332199999999</v>
      </c>
      <c r="Q14" s="666"/>
      <c r="R14" s="666" t="s">
        <v>5710</v>
      </c>
      <c r="S14" s="249" t="s">
        <v>5711</v>
      </c>
      <c r="T14" s="688" t="s">
        <v>5713</v>
      </c>
      <c r="U14" s="666" t="s">
        <v>723</v>
      </c>
      <c r="V14" s="666" t="s">
        <v>5</v>
      </c>
      <c r="W14" s="666"/>
      <c r="X14" s="690"/>
      <c r="Y14" s="688" t="s">
        <v>5714</v>
      </c>
      <c r="Z14" s="666" t="s">
        <v>7600</v>
      </c>
      <c r="AA14" s="688" t="s">
        <v>5715</v>
      </c>
      <c r="AB14" s="666"/>
      <c r="AC14" s="666">
        <f t="shared" si="0"/>
        <v>21</v>
      </c>
      <c r="AD14" s="666" t="s">
        <v>8479</v>
      </c>
      <c r="AE14" s="821" t="s">
        <v>8480</v>
      </c>
      <c r="AF14" s="822" t="s">
        <v>8478</v>
      </c>
    </row>
    <row r="15" spans="1:33" s="351" customFormat="1" ht="141" customHeight="1">
      <c r="A15" s="666">
        <v>12014</v>
      </c>
      <c r="B15" s="666" t="s">
        <v>174</v>
      </c>
      <c r="C15" s="666" t="s">
        <v>7</v>
      </c>
      <c r="D15" s="694" t="s">
        <v>5716</v>
      </c>
      <c r="E15" s="666" t="s">
        <v>176</v>
      </c>
      <c r="F15" s="688" t="s">
        <v>9013</v>
      </c>
      <c r="G15" s="688" t="s">
        <v>5642</v>
      </c>
      <c r="H15" s="249" t="s">
        <v>5717</v>
      </c>
      <c r="I15" s="688" t="s">
        <v>8491</v>
      </c>
      <c r="J15" s="666" t="s">
        <v>3218</v>
      </c>
      <c r="K15" s="666" t="s">
        <v>1300</v>
      </c>
      <c r="L15" s="666" t="s">
        <v>5</v>
      </c>
      <c r="M15" s="689">
        <v>15212</v>
      </c>
      <c r="N15" s="666" t="s">
        <v>8492</v>
      </c>
      <c r="O15" s="666">
        <v>40.4459877832236</v>
      </c>
      <c r="P15" s="666">
        <v>-80.011022977135994</v>
      </c>
      <c r="Q15" s="666">
        <v>5000</v>
      </c>
      <c r="R15" s="688" t="s">
        <v>5716</v>
      </c>
      <c r="S15" s="248" t="s">
        <v>5718</v>
      </c>
      <c r="T15" s="688" t="s">
        <v>1712</v>
      </c>
      <c r="U15" s="666" t="s">
        <v>214</v>
      </c>
      <c r="V15" s="666" t="s">
        <v>6</v>
      </c>
      <c r="W15" s="666" t="s">
        <v>7932</v>
      </c>
      <c r="X15" s="690">
        <v>45671</v>
      </c>
      <c r="Y15" s="688" t="s">
        <v>8494</v>
      </c>
      <c r="Z15" s="688"/>
      <c r="AA15" s="688" t="s">
        <v>8493</v>
      </c>
      <c r="AB15" s="666"/>
      <c r="AC15" s="666">
        <f t="shared" si="0"/>
        <v>24</v>
      </c>
      <c r="AD15" t="s">
        <v>8488</v>
      </c>
      <c r="AE15" s="249" t="s">
        <v>8489</v>
      </c>
      <c r="AF15" t="s">
        <v>8490</v>
      </c>
    </row>
    <row r="16" spans="1:33" s="351" customFormat="1" ht="100.5" customHeight="1">
      <c r="A16" s="666">
        <v>12015</v>
      </c>
      <c r="B16" s="666" t="s">
        <v>174</v>
      </c>
      <c r="C16" s="666" t="s">
        <v>7</v>
      </c>
      <c r="D16" s="694" t="s">
        <v>5719</v>
      </c>
      <c r="E16" s="666" t="s">
        <v>176</v>
      </c>
      <c r="F16" s="688" t="s">
        <v>5720</v>
      </c>
      <c r="G16" s="688" t="s">
        <v>5721</v>
      </c>
      <c r="H16" s="249" t="s">
        <v>5722</v>
      </c>
      <c r="I16" s="688" t="s">
        <v>5723</v>
      </c>
      <c r="J16" s="666" t="s">
        <v>4072</v>
      </c>
      <c r="K16" s="666" t="s">
        <v>170</v>
      </c>
      <c r="L16" s="666" t="s">
        <v>5</v>
      </c>
      <c r="M16" s="689">
        <v>94566</v>
      </c>
      <c r="N16" s="666"/>
      <c r="O16" s="666">
        <v>37.661486400000001</v>
      </c>
      <c r="P16" s="666">
        <v>-121.90033459999999</v>
      </c>
      <c r="Q16" s="666"/>
      <c r="R16" s="688"/>
      <c r="S16" s="248" t="s">
        <v>5722</v>
      </c>
      <c r="T16" s="666" t="s">
        <v>4072</v>
      </c>
      <c r="U16" s="666" t="s">
        <v>170</v>
      </c>
      <c r="V16" s="666" t="s">
        <v>5</v>
      </c>
      <c r="W16" s="666"/>
      <c r="X16" s="690"/>
      <c r="Y16" s="688" t="s">
        <v>5724</v>
      </c>
      <c r="Z16" s="688"/>
      <c r="AA16" s="688" t="s">
        <v>5725</v>
      </c>
      <c r="AB16" s="666"/>
      <c r="AC16" s="666">
        <f t="shared" si="0"/>
        <v>10</v>
      </c>
      <c r="AE16" s="688"/>
    </row>
    <row r="17" spans="1:33" s="351" customFormat="1" ht="100.5" customHeight="1">
      <c r="A17" s="666">
        <v>12016</v>
      </c>
      <c r="B17" s="666" t="s">
        <v>174</v>
      </c>
      <c r="C17" s="666" t="s">
        <v>7</v>
      </c>
      <c r="D17" s="688" t="s">
        <v>5726</v>
      </c>
      <c r="E17" s="666" t="s">
        <v>176</v>
      </c>
      <c r="F17" s="688" t="s">
        <v>5727</v>
      </c>
      <c r="G17" s="688" t="s">
        <v>5612</v>
      </c>
      <c r="H17" s="248" t="s">
        <v>5728</v>
      </c>
      <c r="I17" s="666" t="s">
        <v>5729</v>
      </c>
      <c r="J17" s="666" t="s">
        <v>1739</v>
      </c>
      <c r="K17" s="666" t="s">
        <v>804</v>
      </c>
      <c r="L17" s="666" t="s">
        <v>5</v>
      </c>
      <c r="M17" s="689">
        <v>46204</v>
      </c>
      <c r="N17" s="666" t="s">
        <v>5730</v>
      </c>
      <c r="O17" s="666">
        <v>39.767537699999998</v>
      </c>
      <c r="P17" s="666">
        <v>-86.161410900000007</v>
      </c>
      <c r="Q17" s="666">
        <v>75</v>
      </c>
      <c r="R17" s="688" t="s">
        <v>5726</v>
      </c>
      <c r="S17" s="666" t="s">
        <v>5728</v>
      </c>
      <c r="T17" s="666" t="s">
        <v>1739</v>
      </c>
      <c r="U17" s="666" t="s">
        <v>804</v>
      </c>
      <c r="V17" s="666" t="s">
        <v>5</v>
      </c>
      <c r="W17" s="666"/>
      <c r="X17" s="705"/>
      <c r="Y17" s="688" t="s">
        <v>5587</v>
      </c>
      <c r="Z17" s="688"/>
      <c r="AA17" s="688" t="s">
        <v>5731</v>
      </c>
      <c r="AB17" s="666"/>
      <c r="AC17" s="666">
        <f t="shared" si="0"/>
        <v>16</v>
      </c>
      <c r="AE17" s="688"/>
    </row>
    <row r="18" spans="1:33" s="351" customFormat="1" ht="132.75" customHeight="1">
      <c r="A18" s="666">
        <v>12017</v>
      </c>
      <c r="B18" s="666" t="s">
        <v>174</v>
      </c>
      <c r="C18" s="666" t="s">
        <v>7</v>
      </c>
      <c r="D18" s="694" t="s">
        <v>5743</v>
      </c>
      <c r="E18" s="666" t="s">
        <v>176</v>
      </c>
      <c r="F18" s="688" t="s">
        <v>4022</v>
      </c>
      <c r="G18" s="688" t="s">
        <v>5642</v>
      </c>
      <c r="H18" s="248" t="s">
        <v>5744</v>
      </c>
      <c r="I18" s="666" t="s">
        <v>5745</v>
      </c>
      <c r="J18" s="666" t="s">
        <v>5746</v>
      </c>
      <c r="K18" s="666" t="s">
        <v>836</v>
      </c>
      <c r="L18" s="666" t="s">
        <v>5</v>
      </c>
      <c r="M18" s="689">
        <v>60067</v>
      </c>
      <c r="N18" s="666" t="s">
        <v>5747</v>
      </c>
      <c r="O18" s="666">
        <v>42.087292400000003</v>
      </c>
      <c r="P18" s="666">
        <v>-88.067855600000001</v>
      </c>
      <c r="Q18" s="666">
        <v>5</v>
      </c>
      <c r="R18" s="688" t="s">
        <v>5748</v>
      </c>
      <c r="S18" s="248" t="s">
        <v>5749</v>
      </c>
      <c r="T18" s="666" t="s">
        <v>5746</v>
      </c>
      <c r="U18" s="666" t="s">
        <v>836</v>
      </c>
      <c r="V18" s="666" t="s">
        <v>3864</v>
      </c>
      <c r="W18" s="666"/>
      <c r="X18" s="690"/>
      <c r="Y18" s="688" t="s">
        <v>5750</v>
      </c>
      <c r="Z18" s="688" t="s">
        <v>5752</v>
      </c>
      <c r="AA18" s="619" t="s">
        <v>5751</v>
      </c>
      <c r="AB18" s="688" t="s">
        <v>5753</v>
      </c>
      <c r="AC18" s="666">
        <f t="shared" si="0"/>
        <v>30</v>
      </c>
      <c r="AD18" s="575"/>
      <c r="AE18" s="249" t="s">
        <v>5754</v>
      </c>
    </row>
    <row r="19" spans="1:33" s="351" customFormat="1" ht="100.5" customHeight="1">
      <c r="A19" s="666">
        <v>12018</v>
      </c>
      <c r="B19" s="666" t="s">
        <v>174</v>
      </c>
      <c r="C19" s="666" t="s">
        <v>7</v>
      </c>
      <c r="D19" s="688" t="s">
        <v>5755</v>
      </c>
      <c r="E19" s="666" t="s">
        <v>176</v>
      </c>
      <c r="F19" s="688" t="s">
        <v>5756</v>
      </c>
      <c r="G19" s="688" t="s">
        <v>5757</v>
      </c>
      <c r="H19" s="249" t="s">
        <v>5758</v>
      </c>
      <c r="I19" s="688" t="s">
        <v>5759</v>
      </c>
      <c r="J19" s="706" t="s">
        <v>5760</v>
      </c>
      <c r="K19" s="666" t="s">
        <v>1418</v>
      </c>
      <c r="L19" s="666" t="s">
        <v>5</v>
      </c>
      <c r="M19" s="689">
        <v>34228</v>
      </c>
      <c r="N19" s="666" t="s">
        <v>5761</v>
      </c>
      <c r="O19" s="666">
        <v>27.345949999999998</v>
      </c>
      <c r="P19" s="666">
        <v>-82.604659999999996</v>
      </c>
      <c r="Q19" s="666"/>
      <c r="R19" s="688" t="s">
        <v>5755</v>
      </c>
      <c r="S19" s="248" t="s">
        <v>5758</v>
      </c>
      <c r="T19" s="706" t="s">
        <v>5760</v>
      </c>
      <c r="U19" s="666" t="s">
        <v>1418</v>
      </c>
      <c r="V19" s="666" t="s">
        <v>3864</v>
      </c>
      <c r="W19" s="666"/>
      <c r="X19" s="690"/>
      <c r="Y19" s="688" t="s">
        <v>5587</v>
      </c>
      <c r="Z19" s="666"/>
      <c r="AA19" s="688" t="s">
        <v>5762</v>
      </c>
      <c r="AB19" s="666"/>
      <c r="AC19" s="666">
        <f t="shared" si="0"/>
        <v>22</v>
      </c>
      <c r="AE19" s="688" t="s">
        <v>5763</v>
      </c>
    </row>
    <row r="20" spans="1:33" s="351" customFormat="1" ht="100.5" customHeight="1">
      <c r="A20" s="666">
        <v>12019</v>
      </c>
      <c r="B20" s="427" t="s">
        <v>174</v>
      </c>
      <c r="C20" s="427" t="s">
        <v>7</v>
      </c>
      <c r="D20" s="410" t="s">
        <v>7468</v>
      </c>
      <c r="E20" s="427" t="s">
        <v>176</v>
      </c>
      <c r="F20" s="427" t="s">
        <v>4022</v>
      </c>
      <c r="G20" s="410" t="s">
        <v>7906</v>
      </c>
      <c r="H20" s="662" t="s">
        <v>7469</v>
      </c>
      <c r="I20" s="410" t="s">
        <v>7470</v>
      </c>
      <c r="J20" s="410" t="s">
        <v>7471</v>
      </c>
      <c r="K20" s="427" t="s">
        <v>808</v>
      </c>
      <c r="L20" s="427" t="s">
        <v>5</v>
      </c>
      <c r="M20" s="580">
        <v>12203</v>
      </c>
      <c r="N20" s="427" t="s">
        <v>7472</v>
      </c>
      <c r="O20" s="643">
        <v>42.70411</v>
      </c>
      <c r="P20" s="643">
        <v>-73.85857</v>
      </c>
      <c r="Q20" s="639"/>
      <c r="R20" s="410" t="s">
        <v>7468</v>
      </c>
      <c r="S20" s="662" t="s">
        <v>7469</v>
      </c>
      <c r="T20" s="410" t="s">
        <v>7471</v>
      </c>
      <c r="U20" s="427" t="s">
        <v>808</v>
      </c>
      <c r="V20" s="427" t="s">
        <v>5</v>
      </c>
      <c r="W20" s="410" t="s">
        <v>6355</v>
      </c>
      <c r="X20" s="583">
        <v>45497</v>
      </c>
      <c r="Y20" s="662" t="s">
        <v>7469</v>
      </c>
      <c r="Z20" s="410"/>
      <c r="AA20" s="410" t="s">
        <v>8162</v>
      </c>
      <c r="AB20" s="662" t="s">
        <v>7473</v>
      </c>
      <c r="AC20" s="640">
        <f t="shared" si="0"/>
        <v>18</v>
      </c>
      <c r="AD20" s="410"/>
      <c r="AE20" s="410"/>
      <c r="AF20" s="410">
        <f>IF(LEN(TRIM(AD20))=0,0,LEN(TRIM(AD20))-LEN(SUBSTITUTE(AD20," ",""))+1)</f>
        <v>0</v>
      </c>
      <c r="AG20" s="410" t="s">
        <v>7474</v>
      </c>
    </row>
    <row r="21" spans="1:33" s="351" customFormat="1" ht="100.5" customHeight="1">
      <c r="A21" s="666">
        <v>12020</v>
      </c>
      <c r="B21" s="666" t="s">
        <v>174</v>
      </c>
      <c r="C21" s="666" t="s">
        <v>7</v>
      </c>
      <c r="D21" s="694" t="s">
        <v>5764</v>
      </c>
      <c r="E21" s="666" t="s">
        <v>176</v>
      </c>
      <c r="F21" s="688" t="s">
        <v>5765</v>
      </c>
      <c r="G21" s="688" t="s">
        <v>5612</v>
      </c>
      <c r="H21" s="248" t="s">
        <v>5766</v>
      </c>
      <c r="I21" s="688" t="s">
        <v>5767</v>
      </c>
      <c r="J21" s="666" t="s">
        <v>3821</v>
      </c>
      <c r="K21" s="666" t="s">
        <v>808</v>
      </c>
      <c r="L21" s="666" t="s">
        <v>5</v>
      </c>
      <c r="M21" s="689">
        <v>10017</v>
      </c>
      <c r="N21" s="666" t="s">
        <v>5768</v>
      </c>
      <c r="O21" s="666">
        <v>40.751562300000003</v>
      </c>
      <c r="P21" s="666">
        <v>-73.977425699999998</v>
      </c>
      <c r="Q21" s="666"/>
      <c r="R21" s="688" t="s">
        <v>5764</v>
      </c>
      <c r="S21" s="248" t="s">
        <v>5766</v>
      </c>
      <c r="T21" s="666" t="s">
        <v>3821</v>
      </c>
      <c r="U21" s="666" t="s">
        <v>808</v>
      </c>
      <c r="V21" s="666" t="s">
        <v>3864</v>
      </c>
      <c r="W21" s="666"/>
      <c r="X21" s="690"/>
      <c r="Y21" s="688" t="s">
        <v>5587</v>
      </c>
      <c r="Z21" s="691" t="s">
        <v>5770</v>
      </c>
      <c r="AA21" s="688" t="s">
        <v>5769</v>
      </c>
      <c r="AB21" s="249" t="s">
        <v>5771</v>
      </c>
      <c r="AC21" s="688">
        <f t="shared" si="0"/>
        <v>27</v>
      </c>
      <c r="AE21" s="688"/>
    </row>
    <row r="22" spans="1:33" s="351" customFormat="1" ht="100.5" customHeight="1">
      <c r="A22" s="666">
        <v>12021</v>
      </c>
      <c r="B22" s="666" t="s">
        <v>174</v>
      </c>
      <c r="C22" s="666" t="s">
        <v>7</v>
      </c>
      <c r="D22" s="688" t="s">
        <v>5772</v>
      </c>
      <c r="E22" s="666" t="s">
        <v>176</v>
      </c>
      <c r="F22" s="688" t="s">
        <v>4022</v>
      </c>
      <c r="G22" s="688" t="s">
        <v>5773</v>
      </c>
      <c r="H22" s="688" t="s">
        <v>5774</v>
      </c>
      <c r="I22" s="691" t="s">
        <v>5775</v>
      </c>
      <c r="J22" s="707" t="s">
        <v>5776</v>
      </c>
      <c r="K22" s="666" t="s">
        <v>149</v>
      </c>
      <c r="L22" s="666" t="s">
        <v>6</v>
      </c>
      <c r="M22" s="689" t="s">
        <v>5777</v>
      </c>
      <c r="N22" s="248" t="s">
        <v>5778</v>
      </c>
      <c r="O22" s="666">
        <v>46.797308000000001</v>
      </c>
      <c r="P22" s="666">
        <v>-71.302888999999993</v>
      </c>
      <c r="Q22" s="666">
        <v>570</v>
      </c>
      <c r="R22" s="688" t="s">
        <v>5772</v>
      </c>
      <c r="S22" s="688" t="s">
        <v>5779</v>
      </c>
      <c r="T22" s="707" t="s">
        <v>5776</v>
      </c>
      <c r="U22" s="666" t="s">
        <v>149</v>
      </c>
      <c r="V22" s="666" t="s">
        <v>6</v>
      </c>
      <c r="W22" s="666"/>
      <c r="X22" s="690"/>
      <c r="Y22" s="688"/>
      <c r="Z22" s="688" t="s">
        <v>5781</v>
      </c>
      <c r="AA22" s="688" t="s">
        <v>5780</v>
      </c>
      <c r="AB22" s="249" t="s">
        <v>5687</v>
      </c>
      <c r="AC22" s="666">
        <f t="shared" si="0"/>
        <v>30</v>
      </c>
      <c r="AE22" s="249" t="s">
        <v>5782</v>
      </c>
    </row>
    <row r="23" spans="1:33" s="351" customFormat="1" ht="100.5" customHeight="1">
      <c r="A23" s="666">
        <v>12022</v>
      </c>
      <c r="B23" s="666" t="s">
        <v>174</v>
      </c>
      <c r="C23" s="666" t="s">
        <v>7</v>
      </c>
      <c r="D23" s="688" t="s">
        <v>5783</v>
      </c>
      <c r="E23" s="666" t="s">
        <v>176</v>
      </c>
      <c r="F23" s="688" t="s">
        <v>5784</v>
      </c>
      <c r="G23" s="688" t="s">
        <v>5785</v>
      </c>
      <c r="H23" s="248" t="s">
        <v>5786</v>
      </c>
      <c r="I23" s="688" t="s">
        <v>5787</v>
      </c>
      <c r="J23" s="666" t="s">
        <v>5788</v>
      </c>
      <c r="K23" s="666" t="s">
        <v>1045</v>
      </c>
      <c r="L23" s="666" t="s">
        <v>5</v>
      </c>
      <c r="M23" s="708">
        <v>85377</v>
      </c>
      <c r="N23" s="666" t="s">
        <v>5789</v>
      </c>
      <c r="O23" s="666">
        <v>33.822237700000002</v>
      </c>
      <c r="P23" s="666">
        <v>-111.91816679999999</v>
      </c>
      <c r="Q23" s="666">
        <v>12</v>
      </c>
      <c r="R23" s="688" t="s">
        <v>5783</v>
      </c>
      <c r="S23" s="688" t="s">
        <v>5786</v>
      </c>
      <c r="T23" s="666" t="s">
        <v>5788</v>
      </c>
      <c r="U23" s="666" t="s">
        <v>1045</v>
      </c>
      <c r="V23" s="666" t="s">
        <v>3864</v>
      </c>
      <c r="W23" s="666"/>
      <c r="X23" s="690"/>
      <c r="Y23" s="688" t="s">
        <v>5587</v>
      </c>
      <c r="Z23" s="688"/>
      <c r="AA23" s="688" t="s">
        <v>5790</v>
      </c>
      <c r="AB23" s="666"/>
      <c r="AC23" s="666">
        <f t="shared" si="0"/>
        <v>29</v>
      </c>
      <c r="AE23" s="688" t="s">
        <v>5791</v>
      </c>
    </row>
    <row r="24" spans="1:33" s="351" customFormat="1" ht="100.5" customHeight="1">
      <c r="A24" s="666">
        <v>12023</v>
      </c>
      <c r="B24" s="666" t="s">
        <v>174</v>
      </c>
      <c r="C24" s="666" t="s">
        <v>7</v>
      </c>
      <c r="D24" s="694" t="s">
        <v>5792</v>
      </c>
      <c r="E24" s="666" t="s">
        <v>176</v>
      </c>
      <c r="F24" s="688" t="s">
        <v>5793</v>
      </c>
      <c r="G24" s="688" t="s">
        <v>9014</v>
      </c>
      <c r="H24" s="248" t="s">
        <v>5794</v>
      </c>
      <c r="I24" s="666" t="s">
        <v>5795</v>
      </c>
      <c r="J24" s="666" t="s">
        <v>5796</v>
      </c>
      <c r="K24" s="666" t="s">
        <v>786</v>
      </c>
      <c r="L24" s="666" t="s">
        <v>5</v>
      </c>
      <c r="M24" s="689">
        <v>29601</v>
      </c>
      <c r="N24" s="666"/>
      <c r="O24" s="666">
        <v>34.850743999999999</v>
      </c>
      <c r="P24" s="666">
        <v>-82.398960000000002</v>
      </c>
      <c r="Q24" s="666"/>
      <c r="R24" s="688" t="s">
        <v>5797</v>
      </c>
      <c r="S24" s="666" t="s">
        <v>5798</v>
      </c>
      <c r="T24" s="666" t="s">
        <v>2534</v>
      </c>
      <c r="U24" s="666" t="s">
        <v>907</v>
      </c>
      <c r="V24" s="666" t="s">
        <v>907</v>
      </c>
      <c r="W24" s="666"/>
      <c r="X24" s="690"/>
      <c r="Y24" s="688" t="s">
        <v>5587</v>
      </c>
      <c r="Z24" s="666"/>
      <c r="AA24" s="688" t="s">
        <v>5799</v>
      </c>
      <c r="AB24" s="666"/>
      <c r="AC24" s="666">
        <f t="shared" si="0"/>
        <v>15</v>
      </c>
      <c r="AE24" s="249"/>
    </row>
    <row r="25" spans="1:33" s="351" customFormat="1" ht="100.5" customHeight="1">
      <c r="A25" s="666">
        <v>12024</v>
      </c>
      <c r="B25" s="666" t="s">
        <v>174</v>
      </c>
      <c r="C25" s="666" t="s">
        <v>7</v>
      </c>
      <c r="D25" s="694" t="s">
        <v>5800</v>
      </c>
      <c r="E25" s="666" t="s">
        <v>176</v>
      </c>
      <c r="F25" s="688" t="s">
        <v>5793</v>
      </c>
      <c r="G25" s="688" t="s">
        <v>5642</v>
      </c>
      <c r="H25" s="248" t="s">
        <v>5801</v>
      </c>
      <c r="I25" s="666" t="s">
        <v>5802</v>
      </c>
      <c r="J25" s="666" t="s">
        <v>1911</v>
      </c>
      <c r="K25" s="666" t="s">
        <v>170</v>
      </c>
      <c r="L25" s="666" t="s">
        <v>5</v>
      </c>
      <c r="M25" s="689">
        <v>95814</v>
      </c>
      <c r="N25" s="709" t="s">
        <v>5803</v>
      </c>
      <c r="O25" s="688">
        <v>38.578418093199197</v>
      </c>
      <c r="P25" s="666">
        <v>-121.502585146238</v>
      </c>
      <c r="Q25" s="666">
        <v>12</v>
      </c>
      <c r="R25" s="688" t="s">
        <v>5804</v>
      </c>
      <c r="S25" s="666" t="s">
        <v>5801</v>
      </c>
      <c r="T25" s="666" t="s">
        <v>3453</v>
      </c>
      <c r="U25" s="666" t="s">
        <v>5316</v>
      </c>
      <c r="V25" s="666" t="s">
        <v>5317</v>
      </c>
      <c r="W25" s="666" t="s">
        <v>172</v>
      </c>
      <c r="X25" s="690">
        <v>45289</v>
      </c>
      <c r="Y25" s="688" t="s">
        <v>313</v>
      </c>
      <c r="Z25" s="688"/>
      <c r="AA25" s="710" t="s">
        <v>5805</v>
      </c>
      <c r="AB25" s="666"/>
      <c r="AC25" s="666">
        <f t="shared" si="0"/>
        <v>22</v>
      </c>
      <c r="AE25" s="249"/>
    </row>
    <row r="26" spans="1:33" s="351" customFormat="1" ht="100.5" customHeight="1">
      <c r="A26" s="666">
        <v>12025</v>
      </c>
      <c r="B26" s="666" t="s">
        <v>174</v>
      </c>
      <c r="C26" s="666" t="s">
        <v>7</v>
      </c>
      <c r="D26" s="688" t="s">
        <v>8625</v>
      </c>
      <c r="E26" s="666" t="s">
        <v>176</v>
      </c>
      <c r="F26" s="688" t="s">
        <v>5837</v>
      </c>
      <c r="G26" s="688" t="s">
        <v>5642</v>
      </c>
      <c r="H26" s="666" t="s">
        <v>8626</v>
      </c>
      <c r="I26" s="688"/>
      <c r="J26" s="953" t="s">
        <v>5490</v>
      </c>
      <c r="K26" s="666" t="s">
        <v>170</v>
      </c>
      <c r="L26" s="666" t="s">
        <v>5</v>
      </c>
      <c r="M26" s="689">
        <v>93109</v>
      </c>
      <c r="N26" s="666"/>
      <c r="O26" s="666">
        <v>34.4249213593043</v>
      </c>
      <c r="P26" s="666">
        <v>-119.841870399393</v>
      </c>
      <c r="Q26" s="666">
        <v>1</v>
      </c>
      <c r="R26" s="688" t="s">
        <v>8625</v>
      </c>
      <c r="S26" s="666" t="s">
        <v>8627</v>
      </c>
      <c r="T26" s="954" t="s">
        <v>5490</v>
      </c>
      <c r="U26" s="666" t="s">
        <v>170</v>
      </c>
      <c r="V26" s="666" t="s">
        <v>5</v>
      </c>
      <c r="W26" s="666" t="s">
        <v>7932</v>
      </c>
      <c r="X26" s="690">
        <v>45689</v>
      </c>
      <c r="Y26" s="688" t="s">
        <v>8620</v>
      </c>
      <c r="Z26" s="666"/>
      <c r="AA26" s="352" t="s">
        <v>9015</v>
      </c>
      <c r="AB26" s="666"/>
      <c r="AC26" s="666">
        <f t="shared" si="0"/>
        <v>25</v>
      </c>
      <c r="AE26" s="249" t="s">
        <v>8628</v>
      </c>
    </row>
    <row r="27" spans="1:33" s="351" customFormat="1" ht="100.5" customHeight="1">
      <c r="A27" s="666">
        <v>12026</v>
      </c>
      <c r="B27" s="666" t="s">
        <v>174</v>
      </c>
      <c r="C27" s="666" t="s">
        <v>7</v>
      </c>
      <c r="D27" s="688" t="s">
        <v>5806</v>
      </c>
      <c r="E27" s="666" t="s">
        <v>176</v>
      </c>
      <c r="F27" s="688" t="s">
        <v>5611</v>
      </c>
      <c r="G27" s="688" t="s">
        <v>5612</v>
      </c>
      <c r="H27" s="688" t="s">
        <v>5807</v>
      </c>
      <c r="I27" s="688" t="s">
        <v>5808</v>
      </c>
      <c r="J27" s="666" t="s">
        <v>5809</v>
      </c>
      <c r="K27" s="666" t="s">
        <v>149</v>
      </c>
      <c r="L27" s="666" t="s">
        <v>6</v>
      </c>
      <c r="M27" s="689" t="s">
        <v>5810</v>
      </c>
      <c r="N27" s="666" t="s">
        <v>5811</v>
      </c>
      <c r="O27" s="666">
        <v>48.427750000000003</v>
      </c>
      <c r="P27" s="666">
        <v>-71.059319000000002</v>
      </c>
      <c r="Q27" s="666"/>
      <c r="R27" s="666" t="s">
        <v>5806</v>
      </c>
      <c r="S27" s="688" t="s">
        <v>5807</v>
      </c>
      <c r="T27" s="666" t="s">
        <v>5812</v>
      </c>
      <c r="U27" s="666" t="s">
        <v>149</v>
      </c>
      <c r="V27" s="666" t="s">
        <v>6</v>
      </c>
      <c r="W27" s="666"/>
      <c r="X27" s="690"/>
      <c r="Y27" s="688" t="s">
        <v>5807</v>
      </c>
      <c r="Z27" s="666"/>
      <c r="AA27" s="688" t="s">
        <v>5813</v>
      </c>
      <c r="AB27" s="666"/>
      <c r="AC27" s="666">
        <f t="shared" si="0"/>
        <v>18</v>
      </c>
      <c r="AE27" s="688"/>
    </row>
    <row r="28" spans="1:33" s="351" customFormat="1" ht="289.5" customHeight="1">
      <c r="A28" s="666">
        <v>12027</v>
      </c>
      <c r="B28" s="666" t="s">
        <v>174</v>
      </c>
      <c r="C28" s="666" t="s">
        <v>7</v>
      </c>
      <c r="D28" s="691" t="s">
        <v>5814</v>
      </c>
      <c r="E28" s="666" t="s">
        <v>176</v>
      </c>
      <c r="F28" s="688" t="s">
        <v>4022</v>
      </c>
      <c r="G28" s="688" t="s">
        <v>5642</v>
      </c>
      <c r="H28" s="248" t="s">
        <v>5815</v>
      </c>
      <c r="I28" s="666" t="s">
        <v>5816</v>
      </c>
      <c r="J28" s="691" t="s">
        <v>5490</v>
      </c>
      <c r="K28" s="666" t="s">
        <v>170</v>
      </c>
      <c r="L28" s="666" t="s">
        <v>5</v>
      </c>
      <c r="M28" s="689">
        <v>93108</v>
      </c>
      <c r="N28" s="666"/>
      <c r="O28" s="666">
        <v>34.422497800000002</v>
      </c>
      <c r="P28" s="666">
        <v>-119.6089119</v>
      </c>
      <c r="Q28" s="666">
        <v>2000</v>
      </c>
      <c r="R28" s="688" t="s">
        <v>5817</v>
      </c>
      <c r="S28" s="248" t="s">
        <v>5815</v>
      </c>
      <c r="T28" s="666" t="s">
        <v>5490</v>
      </c>
      <c r="U28" s="666" t="s">
        <v>170</v>
      </c>
      <c r="V28" s="666" t="s">
        <v>3864</v>
      </c>
      <c r="W28" s="666"/>
      <c r="X28" s="690"/>
      <c r="Y28" s="688" t="s">
        <v>5818</v>
      </c>
      <c r="Z28" s="666"/>
      <c r="AA28" s="688" t="s">
        <v>5819</v>
      </c>
      <c r="AB28" s="666"/>
      <c r="AC28" s="666">
        <f t="shared" si="0"/>
        <v>28</v>
      </c>
      <c r="AE28" s="688" t="s">
        <v>5820</v>
      </c>
    </row>
    <row r="29" spans="1:33" s="351" customFormat="1" ht="72.5">
      <c r="A29" s="666">
        <v>12028</v>
      </c>
      <c r="B29" s="666" t="s">
        <v>174</v>
      </c>
      <c r="C29" s="666" t="s">
        <v>7</v>
      </c>
      <c r="D29" s="691" t="s">
        <v>5821</v>
      </c>
      <c r="E29" s="666" t="s">
        <v>176</v>
      </c>
      <c r="F29" s="688" t="s">
        <v>5822</v>
      </c>
      <c r="G29" s="688" t="s">
        <v>5823</v>
      </c>
      <c r="H29" s="248" t="s">
        <v>5824</v>
      </c>
      <c r="I29" s="666" t="s">
        <v>5825</v>
      </c>
      <c r="J29" s="666" t="s">
        <v>5826</v>
      </c>
      <c r="K29" s="666" t="s">
        <v>740</v>
      </c>
      <c r="L29" s="666" t="s">
        <v>5</v>
      </c>
      <c r="M29" s="689">
        <v>2142</v>
      </c>
      <c r="N29" s="666" t="s">
        <v>5827</v>
      </c>
      <c r="O29" s="666">
        <v>42.362493299999997</v>
      </c>
      <c r="P29" s="666">
        <v>-71.0834282</v>
      </c>
      <c r="Q29" s="666">
        <v>4</v>
      </c>
      <c r="R29" s="688" t="s">
        <v>5828</v>
      </c>
      <c r="S29" s="666" t="s">
        <v>5824</v>
      </c>
      <c r="T29" s="666" t="s">
        <v>1501</v>
      </c>
      <c r="U29" s="666" t="s">
        <v>740</v>
      </c>
      <c r="V29" s="666" t="s">
        <v>3864</v>
      </c>
      <c r="W29" s="666"/>
      <c r="X29" s="690"/>
      <c r="Y29" s="688" t="s">
        <v>5587</v>
      </c>
      <c r="Z29" s="666"/>
      <c r="AA29" s="691" t="s">
        <v>5829</v>
      </c>
      <c r="AB29" s="666"/>
      <c r="AC29" s="666">
        <f t="shared" si="0"/>
        <v>28</v>
      </c>
      <c r="AE29" s="249" t="s">
        <v>5830</v>
      </c>
    </row>
    <row r="30" spans="1:33" s="351" customFormat="1" ht="101.5">
      <c r="A30" s="666">
        <v>12029</v>
      </c>
      <c r="B30" s="666" t="s">
        <v>174</v>
      </c>
      <c r="C30" s="666" t="s">
        <v>7</v>
      </c>
      <c r="D30" s="694" t="s">
        <v>5836</v>
      </c>
      <c r="E30" s="666" t="s">
        <v>176</v>
      </c>
      <c r="F30" s="688" t="s">
        <v>5837</v>
      </c>
      <c r="G30" s="688" t="s">
        <v>5642</v>
      </c>
      <c r="H30" s="248" t="s">
        <v>5838</v>
      </c>
      <c r="I30" s="688" t="s">
        <v>5839</v>
      </c>
      <c r="J30" s="688" t="s">
        <v>4543</v>
      </c>
      <c r="K30" s="666" t="s">
        <v>5840</v>
      </c>
      <c r="L30" s="666" t="s">
        <v>5</v>
      </c>
      <c r="M30" s="689">
        <v>48111</v>
      </c>
      <c r="N30" s="666" t="s">
        <v>5841</v>
      </c>
      <c r="O30" s="666">
        <v>42.236505000000001</v>
      </c>
      <c r="P30" s="666">
        <v>-83.439325999999994</v>
      </c>
      <c r="Q30" s="666"/>
      <c r="R30" s="688" t="s">
        <v>5842</v>
      </c>
      <c r="S30" s="688" t="s">
        <v>5838</v>
      </c>
      <c r="T30" s="666" t="s">
        <v>4545</v>
      </c>
      <c r="U30" s="666"/>
      <c r="V30" s="666" t="s">
        <v>311</v>
      </c>
      <c r="W30" s="666"/>
      <c r="X30" s="690"/>
      <c r="Y30" s="688" t="s">
        <v>5843</v>
      </c>
      <c r="Z30" s="666"/>
      <c r="AA30" s="688" t="s">
        <v>5844</v>
      </c>
      <c r="AB30" s="666"/>
      <c r="AC30" s="666">
        <f t="shared" si="0"/>
        <v>17</v>
      </c>
      <c r="AE30" s="249" t="s">
        <v>5845</v>
      </c>
    </row>
    <row r="31" spans="1:33" s="351" customFormat="1" ht="58">
      <c r="A31" s="666">
        <v>12030</v>
      </c>
      <c r="B31" s="666" t="s">
        <v>174</v>
      </c>
      <c r="C31" s="666" t="s">
        <v>7</v>
      </c>
      <c r="D31" s="694" t="s">
        <v>5846</v>
      </c>
      <c r="E31" s="666" t="s">
        <v>176</v>
      </c>
      <c r="F31" s="688" t="s">
        <v>5847</v>
      </c>
      <c r="G31" s="688" t="s">
        <v>5848</v>
      </c>
      <c r="H31" s="248" t="s">
        <v>5849</v>
      </c>
      <c r="I31" s="666" t="s">
        <v>5850</v>
      </c>
      <c r="J31" s="666" t="s">
        <v>3821</v>
      </c>
      <c r="K31" s="666" t="s">
        <v>808</v>
      </c>
      <c r="L31" s="666" t="s">
        <v>5</v>
      </c>
      <c r="M31" s="689">
        <v>10041</v>
      </c>
      <c r="N31" s="666" t="s">
        <v>5851</v>
      </c>
      <c r="O31" s="666">
        <v>40.703361000000001</v>
      </c>
      <c r="P31" s="666">
        <v>-74.009732</v>
      </c>
      <c r="Q31" s="666"/>
      <c r="R31" s="688" t="s">
        <v>5852</v>
      </c>
      <c r="S31" s="688" t="s">
        <v>5849</v>
      </c>
      <c r="T31" s="666" t="s">
        <v>3821</v>
      </c>
      <c r="U31" s="666" t="s">
        <v>808</v>
      </c>
      <c r="V31" s="666" t="s">
        <v>3864</v>
      </c>
      <c r="W31" s="666"/>
      <c r="X31" s="690"/>
      <c r="Y31" s="688" t="s">
        <v>5587</v>
      </c>
      <c r="Z31" s="666"/>
      <c r="AA31" s="688" t="s">
        <v>5853</v>
      </c>
      <c r="AB31" s="688" t="s">
        <v>5849</v>
      </c>
      <c r="AC31" s="666">
        <f t="shared" si="0"/>
        <v>23</v>
      </c>
      <c r="AE31" s="688"/>
    </row>
    <row r="32" spans="1:33" s="351" customFormat="1" ht="261">
      <c r="A32" s="666">
        <v>12031</v>
      </c>
      <c r="B32" s="598" t="s">
        <v>174</v>
      </c>
      <c r="C32" s="351" t="s">
        <v>7</v>
      </c>
      <c r="D32" s="351" t="s">
        <v>7623</v>
      </c>
      <c r="E32" s="598" t="s">
        <v>176</v>
      </c>
      <c r="F32" s="351" t="s">
        <v>7624</v>
      </c>
      <c r="G32" s="351" t="s">
        <v>7625</v>
      </c>
      <c r="H32" s="713" t="s">
        <v>7626</v>
      </c>
      <c r="I32" s="351" t="s">
        <v>7627</v>
      </c>
      <c r="J32" s="351" t="s">
        <v>7628</v>
      </c>
      <c r="K32" s="351" t="s">
        <v>1300</v>
      </c>
      <c r="L32" s="351" t="s">
        <v>5</v>
      </c>
      <c r="M32" s="684">
        <v>15096</v>
      </c>
      <c r="N32" s="351" t="s">
        <v>7629</v>
      </c>
      <c r="O32" s="351">
        <v>40.671509999999998</v>
      </c>
      <c r="P32" s="351">
        <v>-80.104510000000005</v>
      </c>
      <c r="R32" s="351" t="s">
        <v>7623</v>
      </c>
      <c r="S32" s="713" t="s">
        <v>7626</v>
      </c>
      <c r="T32" s="351" t="s">
        <v>7628</v>
      </c>
      <c r="U32" s="351" t="s">
        <v>1300</v>
      </c>
      <c r="V32" s="351" t="s">
        <v>3864</v>
      </c>
      <c r="W32" s="351" t="s">
        <v>6355</v>
      </c>
      <c r="X32" s="685">
        <v>45497</v>
      </c>
      <c r="Y32" s="713" t="s">
        <v>7626</v>
      </c>
      <c r="AA32" s="352" t="s">
        <v>8163</v>
      </c>
      <c r="AB32" s="713" t="s">
        <v>7626</v>
      </c>
      <c r="AC32" s="351">
        <f t="shared" si="0"/>
        <v>22</v>
      </c>
      <c r="AE32" s="352"/>
      <c r="AG32" s="352" t="s">
        <v>7630</v>
      </c>
    </row>
    <row r="33" spans="1:33" s="351" customFormat="1" ht="101.5">
      <c r="A33" s="666">
        <v>12032</v>
      </c>
      <c r="B33" s="666" t="s">
        <v>174</v>
      </c>
      <c r="C33" s="666" t="s">
        <v>7</v>
      </c>
      <c r="D33" s="688" t="s">
        <v>5854</v>
      </c>
      <c r="E33" s="666" t="s">
        <v>176</v>
      </c>
      <c r="F33" s="688" t="s">
        <v>5611</v>
      </c>
      <c r="G33" s="688" t="s">
        <v>5612</v>
      </c>
      <c r="H33" s="249" t="s">
        <v>5855</v>
      </c>
      <c r="I33" s="666" t="s">
        <v>5856</v>
      </c>
      <c r="J33" s="666" t="s">
        <v>4750</v>
      </c>
      <c r="K33" s="666" t="s">
        <v>1357</v>
      </c>
      <c r="L33" s="666" t="s">
        <v>5</v>
      </c>
      <c r="M33" s="711">
        <v>8830</v>
      </c>
      <c r="N33" s="666" t="s">
        <v>5857</v>
      </c>
      <c r="O33" s="666">
        <v>40.560448399999999</v>
      </c>
      <c r="P33" s="666">
        <v>-74.323531500000001</v>
      </c>
      <c r="Q33" s="666"/>
      <c r="R33" s="688" t="s">
        <v>5509</v>
      </c>
      <c r="S33" s="249" t="s">
        <v>5858</v>
      </c>
      <c r="T33" s="666" t="s">
        <v>5859</v>
      </c>
      <c r="U33" s="712" t="s">
        <v>1606</v>
      </c>
      <c r="V33" s="666" t="s">
        <v>907</v>
      </c>
      <c r="W33" s="666"/>
      <c r="X33" s="690"/>
      <c r="Y33" s="688" t="s">
        <v>5860</v>
      </c>
      <c r="Z33" s="666"/>
      <c r="AA33" s="688" t="s">
        <v>5861</v>
      </c>
      <c r="AB33" s="688" t="s">
        <v>5862</v>
      </c>
      <c r="AC33" s="666">
        <f t="shared" si="0"/>
        <v>14</v>
      </c>
      <c r="AE33" s="249" t="s">
        <v>5863</v>
      </c>
    </row>
    <row r="34" spans="1:33" s="351" customFormat="1" ht="101.5">
      <c r="A34" s="666">
        <v>12033</v>
      </c>
      <c r="B34" s="427" t="s">
        <v>174</v>
      </c>
      <c r="C34" s="427" t="s">
        <v>7</v>
      </c>
      <c r="D34" s="410" t="s">
        <v>7511</v>
      </c>
      <c r="E34" s="427" t="s">
        <v>176</v>
      </c>
      <c r="F34" s="427" t="s">
        <v>4022</v>
      </c>
      <c r="G34" s="410" t="s">
        <v>7874</v>
      </c>
      <c r="H34" s="632" t="s">
        <v>7512</v>
      </c>
      <c r="I34" s="410" t="s">
        <v>7513</v>
      </c>
      <c r="J34" s="410" t="s">
        <v>7514</v>
      </c>
      <c r="K34" s="427" t="s">
        <v>4134</v>
      </c>
      <c r="L34" s="427" t="s">
        <v>5</v>
      </c>
      <c r="M34" s="580">
        <v>20001</v>
      </c>
      <c r="N34" s="427" t="s">
        <v>7515</v>
      </c>
      <c r="O34" s="643">
        <v>38.899270000000001</v>
      </c>
      <c r="P34" s="643">
        <v>-77.014120000000005</v>
      </c>
      <c r="Q34" s="639" t="s">
        <v>6402</v>
      </c>
      <c r="R34" s="410" t="s">
        <v>7511</v>
      </c>
      <c r="S34" s="632" t="s">
        <v>7512</v>
      </c>
      <c r="T34" s="410" t="s">
        <v>7514</v>
      </c>
      <c r="U34" s="427"/>
      <c r="V34" s="427" t="s">
        <v>5</v>
      </c>
      <c r="W34" s="410" t="s">
        <v>7853</v>
      </c>
      <c r="X34" s="583" t="s">
        <v>7873</v>
      </c>
      <c r="Y34" s="462" t="s">
        <v>7516</v>
      </c>
      <c r="Z34" s="410"/>
      <c r="AA34" s="410" t="s">
        <v>8161</v>
      </c>
      <c r="AB34" s="632" t="s">
        <v>7517</v>
      </c>
      <c r="AC34" s="640">
        <f t="shared" si="0"/>
        <v>20</v>
      </c>
      <c r="AD34" s="410"/>
      <c r="AE34" s="410"/>
      <c r="AF34" s="410">
        <f>IF(LEN(TRIM(AD34))=0,0,LEN(TRIM(AD34))-LEN(SUBSTITUTE(AD34," ",""))+1)</f>
        <v>0</v>
      </c>
      <c r="AG34" s="410"/>
    </row>
    <row r="35" spans="1:33" s="351" customFormat="1" ht="72.5">
      <c r="A35" s="666">
        <v>12034</v>
      </c>
      <c r="B35" s="666" t="s">
        <v>174</v>
      </c>
      <c r="C35" s="666" t="s">
        <v>7</v>
      </c>
      <c r="D35" s="691" t="s">
        <v>5864</v>
      </c>
      <c r="E35" s="666" t="s">
        <v>176</v>
      </c>
      <c r="F35" s="691" t="s">
        <v>5865</v>
      </c>
      <c r="G35" s="688" t="s">
        <v>5583</v>
      </c>
      <c r="H35" s="248" t="s">
        <v>5866</v>
      </c>
      <c r="I35" s="666" t="s">
        <v>5867</v>
      </c>
      <c r="J35" s="666" t="s">
        <v>2929</v>
      </c>
      <c r="K35" s="666" t="s">
        <v>1045</v>
      </c>
      <c r="L35" s="666" t="s">
        <v>5</v>
      </c>
      <c r="M35" s="689">
        <v>85004</v>
      </c>
      <c r="N35" s="666" t="s">
        <v>5868</v>
      </c>
      <c r="O35" s="666">
        <v>33.448039299999998</v>
      </c>
      <c r="P35" s="666">
        <v>-112.07546290000001</v>
      </c>
      <c r="Q35" s="666">
        <v>1000</v>
      </c>
      <c r="R35" s="691" t="s">
        <v>5864</v>
      </c>
      <c r="S35" s="248" t="s">
        <v>5866</v>
      </c>
      <c r="T35" s="666" t="s">
        <v>2929</v>
      </c>
      <c r="U35" s="666" t="s">
        <v>1045</v>
      </c>
      <c r="V35" s="666" t="s">
        <v>3864</v>
      </c>
      <c r="W35" s="666"/>
      <c r="X35" s="690"/>
      <c r="Y35" s="688" t="s">
        <v>5587</v>
      </c>
      <c r="Z35" s="688"/>
      <c r="AA35" s="688" t="s">
        <v>5869</v>
      </c>
      <c r="AB35" s="666"/>
      <c r="AC35" s="666">
        <f t="shared" si="0"/>
        <v>30</v>
      </c>
      <c r="AE35" s="688"/>
    </row>
    <row r="36" spans="1:33" s="351" customFormat="1" ht="58">
      <c r="A36" s="666">
        <v>12035</v>
      </c>
      <c r="B36" s="666" t="s">
        <v>174</v>
      </c>
      <c r="C36" s="666" t="s">
        <v>7</v>
      </c>
      <c r="D36" s="694" t="s">
        <v>5870</v>
      </c>
      <c r="E36" s="666" t="s">
        <v>176</v>
      </c>
      <c r="F36" s="688" t="s">
        <v>5611</v>
      </c>
      <c r="G36" s="688" t="s">
        <v>5612</v>
      </c>
      <c r="H36" s="248" t="s">
        <v>5871</v>
      </c>
      <c r="I36" s="666" t="s">
        <v>5872</v>
      </c>
      <c r="J36" s="666" t="s">
        <v>5873</v>
      </c>
      <c r="K36" s="666" t="s">
        <v>878</v>
      </c>
      <c r="L36" s="666" t="s">
        <v>5</v>
      </c>
      <c r="M36" s="689">
        <v>40601</v>
      </c>
      <c r="N36" s="666" t="s">
        <v>5874</v>
      </c>
      <c r="O36" s="666">
        <v>38.200315699999997</v>
      </c>
      <c r="P36" s="666">
        <v>-84.876598200000004</v>
      </c>
      <c r="Q36" s="666"/>
      <c r="R36" s="688" t="s">
        <v>5870</v>
      </c>
      <c r="S36" s="666" t="s">
        <v>5871</v>
      </c>
      <c r="T36" s="666" t="s">
        <v>5873</v>
      </c>
      <c r="U36" s="666" t="s">
        <v>878</v>
      </c>
      <c r="V36" s="666" t="s">
        <v>3864</v>
      </c>
      <c r="W36" s="666"/>
      <c r="X36" s="690"/>
      <c r="Y36" s="688" t="s">
        <v>5587</v>
      </c>
      <c r="Z36" s="666"/>
      <c r="AA36" s="688" t="s">
        <v>5875</v>
      </c>
      <c r="AB36" s="688"/>
      <c r="AC36" s="666">
        <f t="shared" si="0"/>
        <v>25</v>
      </c>
      <c r="AE36" s="688"/>
    </row>
    <row r="37" spans="1:33" s="351" customFormat="1" ht="72.5">
      <c r="A37" s="666">
        <v>12036</v>
      </c>
      <c r="B37" s="666" t="s">
        <v>174</v>
      </c>
      <c r="C37" s="666" t="s">
        <v>7</v>
      </c>
      <c r="D37" s="688" t="s">
        <v>5876</v>
      </c>
      <c r="E37" s="666" t="s">
        <v>176</v>
      </c>
      <c r="F37" s="688" t="s">
        <v>5877</v>
      </c>
      <c r="G37" s="688" t="s">
        <v>5621</v>
      </c>
      <c r="H37" s="248" t="s">
        <v>5878</v>
      </c>
      <c r="I37" s="688" t="s">
        <v>5879</v>
      </c>
      <c r="J37" s="666" t="s">
        <v>5624</v>
      </c>
      <c r="K37" s="666" t="s">
        <v>170</v>
      </c>
      <c r="L37" s="666" t="s">
        <v>5</v>
      </c>
      <c r="M37" s="689">
        <v>94104</v>
      </c>
      <c r="N37" s="666" t="s">
        <v>5880</v>
      </c>
      <c r="O37" s="666">
        <v>37.793377399999997</v>
      </c>
      <c r="P37" s="666">
        <v>-122.4027696</v>
      </c>
      <c r="Q37" s="666"/>
      <c r="R37" s="688" t="s">
        <v>5876</v>
      </c>
      <c r="S37" s="666" t="s">
        <v>5881</v>
      </c>
      <c r="T37" s="666" t="s">
        <v>5624</v>
      </c>
      <c r="U37" s="666" t="s">
        <v>170</v>
      </c>
      <c r="V37" s="666" t="s">
        <v>3864</v>
      </c>
      <c r="W37" s="666"/>
      <c r="X37" s="690"/>
      <c r="Y37" s="688" t="s">
        <v>5587</v>
      </c>
      <c r="Z37" s="666"/>
      <c r="AA37" s="688" t="s">
        <v>5882</v>
      </c>
      <c r="AB37" s="666"/>
      <c r="AC37" s="666">
        <f t="shared" si="0"/>
        <v>23</v>
      </c>
      <c r="AE37" s="688"/>
    </row>
    <row r="38" spans="1:33" s="997" customFormat="1" ht="64.5" customHeight="1">
      <c r="A38" s="666">
        <v>12037</v>
      </c>
      <c r="B38" s="1007" t="s">
        <v>174</v>
      </c>
      <c r="C38" s="1007" t="s">
        <v>7</v>
      </c>
      <c r="D38" s="1008" t="s">
        <v>5883</v>
      </c>
      <c r="E38" s="1007" t="s">
        <v>176</v>
      </c>
      <c r="F38" s="1008" t="s">
        <v>5884</v>
      </c>
      <c r="G38" s="1008" t="s">
        <v>5885</v>
      </c>
      <c r="H38" s="1007" t="s">
        <v>5886</v>
      </c>
      <c r="I38" s="1008" t="s">
        <v>5887</v>
      </c>
      <c r="J38" s="1009" t="s">
        <v>2598</v>
      </c>
      <c r="K38" s="1007" t="s">
        <v>436</v>
      </c>
      <c r="L38" s="1007" t="s">
        <v>5</v>
      </c>
      <c r="M38" s="1010">
        <v>49503</v>
      </c>
      <c r="N38" s="1007" t="s">
        <v>5888</v>
      </c>
      <c r="O38" s="1007">
        <v>42.966645</v>
      </c>
      <c r="P38" s="1007">
        <v>-85.6697779</v>
      </c>
      <c r="Q38" s="1007">
        <v>200</v>
      </c>
      <c r="R38" s="1008" t="s">
        <v>5883</v>
      </c>
      <c r="S38" s="1007" t="s">
        <v>5886</v>
      </c>
      <c r="T38" s="1011" t="s">
        <v>2598</v>
      </c>
      <c r="U38" s="1007" t="s">
        <v>436</v>
      </c>
      <c r="V38" s="1007" t="s">
        <v>3864</v>
      </c>
      <c r="W38" s="1007"/>
      <c r="X38" s="1012"/>
      <c r="Y38" s="1008" t="s">
        <v>5889</v>
      </c>
      <c r="Z38" s="1007"/>
      <c r="AA38" s="799" t="s">
        <v>5890</v>
      </c>
      <c r="AB38" s="1007"/>
      <c r="AC38" s="1007">
        <f t="shared" si="0"/>
        <v>30</v>
      </c>
      <c r="AE38" s="1008"/>
    </row>
    <row r="39" spans="1:33" s="509" customFormat="1" ht="87">
      <c r="A39" s="666">
        <v>12038</v>
      </c>
      <c r="B39" s="427" t="s">
        <v>174</v>
      </c>
      <c r="C39" s="427" t="s">
        <v>7</v>
      </c>
      <c r="D39" s="410" t="s">
        <v>9056</v>
      </c>
      <c r="E39" s="427" t="s">
        <v>176</v>
      </c>
      <c r="F39" s="427" t="s">
        <v>4022</v>
      </c>
      <c r="G39" s="427" t="s">
        <v>4022</v>
      </c>
      <c r="H39" s="1014" t="s">
        <v>9062</v>
      </c>
      <c r="I39" s="410" t="s">
        <v>9057</v>
      </c>
      <c r="J39" s="410" t="s">
        <v>9058</v>
      </c>
      <c r="K39" s="427" t="s">
        <v>723</v>
      </c>
      <c r="L39" s="427" t="s">
        <v>5</v>
      </c>
      <c r="M39" s="427">
        <v>81621</v>
      </c>
      <c r="N39" s="427" t="s">
        <v>9059</v>
      </c>
      <c r="O39" s="582">
        <v>39.368966475288502</v>
      </c>
      <c r="P39" s="582">
        <v>-107.038040469314</v>
      </c>
      <c r="Q39" s="639">
        <v>700</v>
      </c>
      <c r="R39" s="410" t="s">
        <v>9056</v>
      </c>
      <c r="S39" s="410" t="s">
        <v>9060</v>
      </c>
      <c r="T39" s="410" t="s">
        <v>9058</v>
      </c>
      <c r="U39" s="427" t="s">
        <v>723</v>
      </c>
      <c r="V39" s="427" t="s">
        <v>5</v>
      </c>
      <c r="W39" s="410" t="s">
        <v>312</v>
      </c>
      <c r="X39" s="583">
        <v>45702</v>
      </c>
      <c r="Y39" s="410" t="s">
        <v>9024</v>
      </c>
      <c r="Z39" s="410"/>
      <c r="AA39" s="410" t="s">
        <v>9061</v>
      </c>
      <c r="AB39" s="410"/>
      <c r="AC39" s="580">
        <f>IF(LEN(TRIM(AA39))=0,0,LEN(TRIM(AA39))-LEN(SUBSTITUTE(AA39," ",""))+1)</f>
        <v>30</v>
      </c>
      <c r="AD39" s="351"/>
      <c r="AE39" s="688"/>
      <c r="AF39" s="351"/>
      <c r="AG39" s="351"/>
    </row>
    <row r="40" spans="1:33" s="1013" customFormat="1">
      <c r="A40"/>
      <c r="B40"/>
      <c r="C40"/>
      <c r="D40"/>
      <c r="E40"/>
      <c r="F40"/>
      <c r="G40"/>
      <c r="H40"/>
      <c r="I40"/>
      <c r="J40"/>
      <c r="K40"/>
      <c r="L40"/>
      <c r="M40"/>
      <c r="N40"/>
      <c r="O40"/>
      <c r="P40"/>
      <c r="Q40"/>
      <c r="R40"/>
      <c r="S40"/>
      <c r="T40"/>
      <c r="U40"/>
      <c r="V40"/>
      <c r="W40"/>
      <c r="X40"/>
      <c r="Y40"/>
      <c r="Z40"/>
      <c r="AA40"/>
      <c r="AB40"/>
      <c r="AC40"/>
      <c r="AD40" s="410"/>
      <c r="AE40" s="410"/>
      <c r="AF40" s="410">
        <f>IF(LEN(TRIM(AD40))=0,0,LEN(TRIM(AD40))-LEN(SUBSTITUTE(AD40," ",""))+1)</f>
        <v>0</v>
      </c>
      <c r="AG40" s="410"/>
    </row>
    <row r="41" spans="1:33" s="658" customFormat="1">
      <c r="A41"/>
      <c r="B41"/>
      <c r="C41"/>
      <c r="D41"/>
      <c r="E41"/>
      <c r="F41"/>
      <c r="G41"/>
      <c r="H41"/>
      <c r="I41"/>
      <c r="J41"/>
      <c r="K41"/>
      <c r="L41"/>
      <c r="M41" s="379"/>
      <c r="N41"/>
      <c r="O41"/>
      <c r="P41"/>
      <c r="Q41"/>
      <c r="R41"/>
      <c r="S41"/>
      <c r="T41"/>
      <c r="U41"/>
      <c r="V41"/>
      <c r="W41"/>
      <c r="X41" s="242"/>
      <c r="Y41"/>
      <c r="Z41"/>
      <c r="AA41" s="1"/>
      <c r="AB41"/>
      <c r="AC41"/>
      <c r="AD41" s="687"/>
      <c r="AE41" s="80"/>
      <c r="AF41" s="687"/>
      <c r="AG41"/>
    </row>
    <row r="42" spans="1:33" s="351" customFormat="1">
      <c r="A42"/>
      <c r="B42"/>
      <c r="C42"/>
      <c r="D42"/>
      <c r="E42"/>
      <c r="F42"/>
      <c r="G42"/>
      <c r="H42"/>
      <c r="I42"/>
      <c r="J42"/>
      <c r="K42"/>
      <c r="L42"/>
      <c r="M42" s="379"/>
      <c r="N42"/>
      <c r="O42"/>
      <c r="P42"/>
      <c r="Q42"/>
      <c r="R42"/>
      <c r="S42"/>
      <c r="T42"/>
      <c r="U42"/>
      <c r="V42"/>
      <c r="W42"/>
      <c r="X42" s="242"/>
      <c r="Y42"/>
      <c r="Z42"/>
      <c r="AA42" s="1"/>
      <c r="AB42"/>
      <c r="AC42"/>
      <c r="AE42" s="352"/>
      <c r="AG42"/>
    </row>
    <row r="45" spans="1:33" ht="59.25" customHeight="1"/>
    <row r="46" spans="1:33" ht="59.25" customHeight="1"/>
    <row r="47" spans="1:33" ht="59.25" customHeight="1"/>
  </sheetData>
  <conditionalFormatting sqref="P35:P36">
    <cfRule type="cellIs" dxfId="1" priority="2" operator="greaterThan">
      <formula>1</formula>
    </cfRule>
  </conditionalFormatting>
  <conditionalFormatting sqref="P39">
    <cfRule type="cellIs" dxfId="0" priority="1" operator="greaterThan">
      <formula>1</formula>
    </cfRule>
  </conditionalFormatting>
  <hyperlinks>
    <hyperlink ref="H15" r:id="rId1" display="https://www.hatch.com/en" xr:uid="{13CB2671-232B-4765-8BC9-1BCC2EC3A4C5}"/>
    <hyperlink ref="H2" r:id="rId2" xr:uid="{1A3F57F7-1234-44C1-AA7E-13582290F4A4}"/>
    <hyperlink ref="S2" r:id="rId3" xr:uid="{37F8D290-C91B-4EED-B7CA-0943215B7982}"/>
    <hyperlink ref="H3" r:id="rId4" xr:uid="{9C907E3F-0BD2-4D28-A041-5A7F1D2182A2}"/>
    <hyperlink ref="H8" r:id="rId5" xr:uid="{48CF131E-97BB-48E5-A2A6-C82282EA355F}"/>
    <hyperlink ref="H29" r:id="rId6" xr:uid="{2214E12D-FD77-4DCA-92D4-E0294E5C68CC}"/>
    <hyperlink ref="AE29" r:id="rId7" xr:uid="{E26626E4-F7CD-4C15-96D4-9C20145A5D4E}"/>
    <hyperlink ref="H24" r:id="rId8" xr:uid="{72365792-C2B5-416A-AB6B-FDAE1D76C15A}"/>
    <hyperlink ref="N6" r:id="rId9" display="tel:16233007000" xr:uid="{9EB81350-B4B6-4620-B703-EE8FE3DB4A99}"/>
    <hyperlink ref="H18" r:id="rId10" xr:uid="{2004C64E-DE2A-4128-A3EB-67656FD03A31}"/>
    <hyperlink ref="AE18" r:id="rId11" xr:uid="{2E2E2BBA-57C5-4035-B725-B19EE869056A}"/>
    <hyperlink ref="H23" r:id="rId12" xr:uid="{534A0228-0289-4C97-9D8C-1A9737C8330F}"/>
    <hyperlink ref="H21" r:id="rId13" xr:uid="{CDFF9A53-3C63-4B1E-880D-98D67B5369A6}"/>
    <hyperlink ref="AE22" r:id="rId14" xr:uid="{E6635FA1-24B0-4C98-A435-29A1DCA5B2AC}"/>
    <hyperlink ref="H28" r:id="rId15" xr:uid="{24EF81B8-0FAD-4902-A134-CEAD27B14B74}"/>
    <hyperlink ref="S28" r:id="rId16" xr:uid="{DADC2134-CAB0-4FBA-9ED2-8583CB9791CC}"/>
    <hyperlink ref="S8" r:id="rId17" xr:uid="{027A2B65-36E9-4552-87B0-47D0202BE38A}"/>
    <hyperlink ref="H12" r:id="rId18" xr:uid="{EACA03D5-1D11-4EFC-8E90-4954937DA770}"/>
    <hyperlink ref="S12" r:id="rId19" xr:uid="{70B77DC8-B107-4E01-9C03-47D92291112F}"/>
    <hyperlink ref="H4" r:id="rId20" xr:uid="{A065ECE9-1D8C-4A37-8B97-291B680708DF}"/>
    <hyperlink ref="AE4" r:id="rId21" display="mailto:staff@a-r-a.org" xr:uid="{A4B448D2-A7E4-4A7F-A5E7-3D9DB2BA8F51}"/>
    <hyperlink ref="S4" r:id="rId22" xr:uid="{FFB59859-8A17-47E3-A7EC-F2406A96929C}"/>
    <hyperlink ref="H6" r:id="rId23" xr:uid="{877F501B-10AB-4F55-99DD-7063EBF821CE}"/>
    <hyperlink ref="H11" r:id="rId24" xr:uid="{F3FDE4E4-7EFB-4F3B-93EA-6204456FAA76}"/>
    <hyperlink ref="AB22" r:id="rId25" xr:uid="{E8C3B883-2B74-493C-A9F0-58748EBF5012}"/>
    <hyperlink ref="AB4" r:id="rId26" xr:uid="{579D2243-9166-4BAD-9D54-53A03DC4AFBD}"/>
    <hyperlink ref="H10" r:id="rId27" xr:uid="{1642135A-5511-492E-B5BE-44919CA144E8}"/>
    <hyperlink ref="S10" r:id="rId28" xr:uid="{FBA45D04-9C5E-4A4A-92AB-80E2A8C16260}"/>
    <hyperlink ref="AE10" r:id="rId29" display="mailto:info@ces-ltd.com" xr:uid="{56DDF5FA-7756-4FD7-8793-6CE26876703B}"/>
    <hyperlink ref="S18" r:id="rId30" xr:uid="{344030DB-5A6D-43F2-92C0-2A43F11F27D4}"/>
    <hyperlink ref="N22" location="'Professional Services'!N17" display="'Professional Services'!N17" xr:uid="{F9596809-62FF-4C31-B23C-14E5B906A9D8}"/>
    <hyperlink ref="AB21" r:id="rId31" xr:uid="{51978D08-59D9-4220-8EED-3071256F9B2C}"/>
    <hyperlink ref="S21" r:id="rId32" xr:uid="{E0F34497-69E1-4EE4-84C5-7CA65C4FBA8C}"/>
    <hyperlink ref="H30" r:id="rId33" xr:uid="{5E6C8DBD-A08E-4689-8B6F-68952F512811}"/>
    <hyperlink ref="H37" r:id="rId34" xr:uid="{CB085D5A-E70E-4EC6-B74B-762833B9C0E6}"/>
    <hyperlink ref="H36" r:id="rId35" xr:uid="{9E772061-4ABD-4D1F-B5DC-197ED1A85B5A}"/>
    <hyperlink ref="H35" r:id="rId36" xr:uid="{2AF09F98-1952-4F86-915B-A090BAC885C9}"/>
    <hyperlink ref="S35" r:id="rId37" xr:uid="{95182432-2749-451A-B850-8B5B716FD73E}"/>
    <hyperlink ref="H33" r:id="rId38" xr:uid="{FD826B4A-8299-42A2-9F5F-CB337666F946}"/>
    <hyperlink ref="AE30" r:id="rId39" xr:uid="{30DEC636-B3E6-4FE9-886D-FC62BD43AAC3}"/>
    <hyperlink ref="AE33" r:id="rId40" xr:uid="{CB54081D-2A5D-4728-9161-1BBD183CD816}"/>
    <hyperlink ref="S33" r:id="rId41" xr:uid="{5E3E3E30-620E-463C-9A77-DD0302FF7E5F}"/>
    <hyperlink ref="H31" r:id="rId42" xr:uid="{64E4DE0F-64E5-4B5E-B1C7-9E32EA443ABF}"/>
    <hyperlink ref="H7" r:id="rId43" xr:uid="{1E34B174-0B4A-414C-B0F3-B987869D09DE}"/>
    <hyperlink ref="S7" r:id="rId44" xr:uid="{B6666552-BDDF-44CF-8A68-2D9BBFDECD8B}"/>
    <hyperlink ref="H9" r:id="rId45" xr:uid="{43746E67-2ACE-4789-B463-7DD789AD2FD7}"/>
    <hyperlink ref="S9" r:id="rId46" xr:uid="{5E5FAE73-6276-42CB-A391-005F88589968}"/>
    <hyperlink ref="H16" r:id="rId47" xr:uid="{BD931D6A-6347-462A-838F-62B06CCEFA08}"/>
    <hyperlink ref="S16" r:id="rId48" xr:uid="{FC0BCFB7-8CE7-4465-B62F-9B2F4960C922}"/>
    <hyperlink ref="H5" r:id="rId49" xr:uid="{0546928A-8B06-4988-BBEF-2C7A1458C05B}"/>
    <hyperlink ref="Y5" r:id="rId50" xr:uid="{9A6BF952-6855-4C09-874A-7DA4499857B2}"/>
    <hyperlink ref="AE13" r:id="rId51" xr:uid="{79C2CDEE-9E81-428C-837D-234CBEA897D9}"/>
    <hyperlink ref="S15" r:id="rId52" xr:uid="{796B55D8-9A33-41E5-B067-AC3FE9E5CB6B}"/>
    <hyperlink ref="H17" r:id="rId53" xr:uid="{8C8CF632-9155-4C25-A816-104745A43697}"/>
    <hyperlink ref="H19" r:id="rId54" xr:uid="{7CBC58BE-D7A1-4569-BFE2-3E906B04FDBA}"/>
    <hyperlink ref="S19" r:id="rId55" xr:uid="{FA16032A-0572-4665-AD19-CD32328B0607}"/>
    <hyperlink ref="H14" r:id="rId56" xr:uid="{B53BBCF8-90A5-4760-B930-61208F9055D0}"/>
    <hyperlink ref="S14" r:id="rId57" xr:uid="{DC3D1CB5-84F7-470C-BA24-4C9A65577C4B}"/>
    <hyperlink ref="H32" r:id="rId58" xr:uid="{69DE2232-24A2-49DA-A6C5-AE1F7633FBE4}"/>
    <hyperlink ref="S32" r:id="rId59" xr:uid="{6446B2D7-C2C9-4A18-A0D9-BC01D91A1114}"/>
    <hyperlink ref="Y32" r:id="rId60" xr:uid="{7101044B-B00D-4FF7-B7B9-1688FBBDA4A4}"/>
    <hyperlink ref="AB32" r:id="rId61" xr:uid="{BDD0EDB1-A840-4F66-8B6D-180278D3D49B}"/>
    <hyperlink ref="H34" r:id="rId62" xr:uid="{E30C9351-50E3-CE40-B6A9-67E6B6E10E19}"/>
    <hyperlink ref="S34" r:id="rId63" xr:uid="{EFD0074C-870C-C64F-94F0-0F61F9FC65D7}"/>
    <hyperlink ref="AB34" r:id="rId64" xr:uid="{590268C7-8957-A945-A6D2-F483F9186C9A}"/>
    <hyperlink ref="H20" r:id="rId65" xr:uid="{910C617D-0EFD-4649-9AB8-6C1CC188069A}"/>
    <hyperlink ref="S20" r:id="rId66" xr:uid="{55F7586E-2F61-484D-942F-EDAA1DBDA3AF}"/>
    <hyperlink ref="Y20" r:id="rId67" xr:uid="{7262B1C4-2B1C-5F4D-AB85-2F6FD8245E46}"/>
    <hyperlink ref="AB20" r:id="rId68" xr:uid="{A21F6A01-2CB2-CF4A-B373-65B02D678105}"/>
    <hyperlink ref="AE14" r:id="rId69" xr:uid="{408D3BB0-6469-4729-9562-A04248A81315}"/>
    <hyperlink ref="AE15" r:id="rId70" xr:uid="{9D8CF201-EFD3-4A86-8250-2C0A9A77B929}"/>
    <hyperlink ref="AE26" r:id="rId71" xr:uid="{2ECDC17B-AE3D-4EC3-BA15-2B39F81CA161}"/>
    <hyperlink ref="H39" r:id="rId72" xr:uid="{607840FB-1E26-584F-BF51-282CF6703871}"/>
  </hyperlinks>
  <pageMargins left="0.7" right="0.7" top="0.75" bottom="0.75" header="0.3" footer="0.3"/>
  <legacyDrawing r:id="rId73"/>
  <tableParts count="1">
    <tablePart r:id="rId7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44249-EA58-4FD9-9121-7E8E53CB300E}">
  <sheetPr codeName="Sheet24"/>
  <dimension ref="A1:I99"/>
  <sheetViews>
    <sheetView topLeftCell="A34" workbookViewId="0">
      <selection activeCell="B1" sqref="B1"/>
    </sheetView>
  </sheetViews>
  <sheetFormatPr defaultColWidth="8.6328125" defaultRowHeight="14.5"/>
  <cols>
    <col min="1" max="1" width="45.453125" customWidth="1"/>
    <col min="2" max="2" width="20.6328125" customWidth="1"/>
  </cols>
  <sheetData>
    <row r="1" spans="1:9" ht="55">
      <c r="A1" s="214" t="s">
        <v>7631</v>
      </c>
      <c r="B1" s="215" t="s">
        <v>7632</v>
      </c>
    </row>
    <row r="2" spans="1:9" ht="18.5">
      <c r="A2" s="216" t="s">
        <v>1131</v>
      </c>
      <c r="B2" s="217" t="s">
        <v>7633</v>
      </c>
    </row>
    <row r="3" spans="1:9" ht="18.5">
      <c r="A3" s="216" t="s">
        <v>874</v>
      </c>
      <c r="B3" s="216" t="s">
        <v>7634</v>
      </c>
    </row>
    <row r="4" spans="1:9" ht="18.5">
      <c r="A4" s="216" t="s">
        <v>874</v>
      </c>
      <c r="B4" s="216" t="s">
        <v>7635</v>
      </c>
    </row>
    <row r="5" spans="1:9" ht="18.5">
      <c r="A5" s="218" t="s">
        <v>7636</v>
      </c>
      <c r="B5" s="218" t="s">
        <v>7634</v>
      </c>
    </row>
    <row r="6" spans="1:9" ht="18.5">
      <c r="A6" s="218" t="s">
        <v>7636</v>
      </c>
      <c r="B6" s="218" t="s">
        <v>7635</v>
      </c>
    </row>
    <row r="7" spans="1:9" ht="18.5">
      <c r="A7" s="216" t="s">
        <v>7637</v>
      </c>
      <c r="B7" s="216" t="s">
        <v>7638</v>
      </c>
    </row>
    <row r="8" spans="1:9" ht="18.5">
      <c r="A8" s="216" t="s">
        <v>1456</v>
      </c>
      <c r="B8" s="216" t="s">
        <v>7639</v>
      </c>
    </row>
    <row r="9" spans="1:9" ht="18.5">
      <c r="A9" s="216" t="s">
        <v>1456</v>
      </c>
      <c r="B9" s="216" t="s">
        <v>7640</v>
      </c>
    </row>
    <row r="10" spans="1:9" ht="20.5">
      <c r="A10" s="216" t="s">
        <v>1682</v>
      </c>
      <c r="B10" s="216" t="s">
        <v>7641</v>
      </c>
      <c r="I10" s="219"/>
    </row>
    <row r="11" spans="1:9" ht="20.5">
      <c r="A11" s="216" t="s">
        <v>1544</v>
      </c>
      <c r="B11" s="216" t="s">
        <v>7642</v>
      </c>
      <c r="I11" s="219"/>
    </row>
    <row r="12" spans="1:9" ht="20.5">
      <c r="A12" s="216" t="s">
        <v>1643</v>
      </c>
      <c r="B12" s="216" t="s">
        <v>7638</v>
      </c>
      <c r="I12" s="219"/>
    </row>
    <row r="13" spans="1:9" ht="20.5">
      <c r="A13" s="216" t="s">
        <v>750</v>
      </c>
      <c r="B13" s="216" t="s">
        <v>7643</v>
      </c>
      <c r="D13" s="220"/>
      <c r="I13" s="219"/>
    </row>
    <row r="14" spans="1:9" ht="20.5">
      <c r="A14" s="216" t="s">
        <v>4879</v>
      </c>
      <c r="B14" s="216" t="s">
        <v>7643</v>
      </c>
      <c r="I14" s="219"/>
    </row>
    <row r="15" spans="1:9" ht="20.5">
      <c r="A15" s="216" t="s">
        <v>784</v>
      </c>
      <c r="B15" s="216" t="s">
        <v>7644</v>
      </c>
      <c r="I15" s="219"/>
    </row>
    <row r="16" spans="1:9" ht="20.5">
      <c r="A16" s="216" t="s">
        <v>930</v>
      </c>
      <c r="B16" s="216" t="s">
        <v>7645</v>
      </c>
      <c r="I16" s="219"/>
    </row>
    <row r="17" spans="1:2" ht="18.5">
      <c r="A17" s="216" t="s">
        <v>953</v>
      </c>
      <c r="B17" s="216" t="s">
        <v>7646</v>
      </c>
    </row>
    <row r="18" spans="1:2" ht="18.5">
      <c r="A18" s="216" t="s">
        <v>7647</v>
      </c>
      <c r="B18" s="216" t="s">
        <v>7648</v>
      </c>
    </row>
    <row r="19" spans="1:2" ht="18.5">
      <c r="A19" s="216" t="s">
        <v>7649</v>
      </c>
      <c r="B19" s="216" t="s">
        <v>7650</v>
      </c>
    </row>
    <row r="20" spans="1:2" ht="18.5">
      <c r="A20" s="216" t="s">
        <v>7649</v>
      </c>
      <c r="B20" s="216" t="s">
        <v>7651</v>
      </c>
    </row>
    <row r="21" spans="1:2" ht="18.5">
      <c r="A21" s="216" t="s">
        <v>873</v>
      </c>
      <c r="B21" s="216" t="s">
        <v>7652</v>
      </c>
    </row>
    <row r="22" spans="1:2" ht="18.5">
      <c r="A22" s="216" t="s">
        <v>7653</v>
      </c>
      <c r="B22" s="216" t="s">
        <v>7652</v>
      </c>
    </row>
    <row r="23" spans="1:2" ht="18.5">
      <c r="A23" s="216" t="s">
        <v>7654</v>
      </c>
      <c r="B23" s="216" t="s">
        <v>7655</v>
      </c>
    </row>
    <row r="24" spans="1:2" ht="18.5">
      <c r="A24" s="216" t="s">
        <v>7656</v>
      </c>
      <c r="B24" s="216" t="s">
        <v>7657</v>
      </c>
    </row>
    <row r="25" spans="1:2" ht="18.5">
      <c r="A25" s="216" t="s">
        <v>7658</v>
      </c>
      <c r="B25" s="216" t="s">
        <v>7659</v>
      </c>
    </row>
    <row r="26" spans="1:2" ht="19.5">
      <c r="A26" s="740" t="s">
        <v>8243</v>
      </c>
      <c r="B26" s="741" t="s">
        <v>8244</v>
      </c>
    </row>
    <row r="27" spans="1:2" ht="18.5">
      <c r="A27" s="216"/>
      <c r="B27" s="216"/>
    </row>
    <row r="28" spans="1:2" ht="18.5">
      <c r="A28" s="218" t="s">
        <v>7660</v>
      </c>
      <c r="B28" s="218" t="s">
        <v>7661</v>
      </c>
    </row>
    <row r="29" spans="1:2" ht="18.5">
      <c r="A29" s="218" t="s">
        <v>1459</v>
      </c>
      <c r="B29" s="218" t="s">
        <v>7662</v>
      </c>
    </row>
    <row r="30" spans="1:2" ht="18.5">
      <c r="A30" s="218" t="s">
        <v>1459</v>
      </c>
      <c r="B30" s="218" t="s">
        <v>7663</v>
      </c>
    </row>
    <row r="31" spans="1:2" ht="18.5">
      <c r="A31" s="218" t="s">
        <v>7664</v>
      </c>
      <c r="B31" s="218" t="s">
        <v>7665</v>
      </c>
    </row>
    <row r="32" spans="1:2" ht="18.5">
      <c r="A32" s="218" t="s">
        <v>7666</v>
      </c>
      <c r="B32" s="218" t="s">
        <v>7665</v>
      </c>
    </row>
    <row r="33" spans="1:2" ht="18.5">
      <c r="A33" s="218" t="s">
        <v>7667</v>
      </c>
      <c r="B33" s="218" t="s">
        <v>7668</v>
      </c>
    </row>
    <row r="34" spans="1:2" ht="18.5">
      <c r="A34" s="218" t="s">
        <v>1493</v>
      </c>
      <c r="B34" s="218" t="s">
        <v>7669</v>
      </c>
    </row>
    <row r="35" spans="1:2" ht="18.5">
      <c r="A35" s="218" t="s">
        <v>7670</v>
      </c>
      <c r="B35" s="218" t="s">
        <v>7671</v>
      </c>
    </row>
    <row r="36" spans="1:2" ht="18.5">
      <c r="A36" s="218" t="s">
        <v>7672</v>
      </c>
      <c r="B36" s="218" t="s">
        <v>7673</v>
      </c>
    </row>
    <row r="37" spans="1:2" ht="18.5">
      <c r="A37" s="218" t="s">
        <v>6161</v>
      </c>
      <c r="B37" s="218" t="s">
        <v>7674</v>
      </c>
    </row>
    <row r="38" spans="1:2" ht="18.5">
      <c r="A38" s="218" t="s">
        <v>7675</v>
      </c>
      <c r="B38" s="218" t="s">
        <v>7676</v>
      </c>
    </row>
    <row r="39" spans="1:2" ht="18.5">
      <c r="A39" s="221" t="s">
        <v>7677</v>
      </c>
      <c r="B39" s="218" t="s">
        <v>7678</v>
      </c>
    </row>
    <row r="40" spans="1:2" ht="18.5">
      <c r="A40" s="221" t="s">
        <v>7679</v>
      </c>
      <c r="B40" s="218" t="s">
        <v>7680</v>
      </c>
    </row>
    <row r="41" spans="1:2" ht="18.5">
      <c r="A41" s="218" t="s">
        <v>5893</v>
      </c>
      <c r="B41" s="218" t="s">
        <v>7681</v>
      </c>
    </row>
    <row r="42" spans="1:2" ht="18.5">
      <c r="A42" s="218" t="s">
        <v>7682</v>
      </c>
      <c r="B42" s="218" t="s">
        <v>7683</v>
      </c>
    </row>
    <row r="43" spans="1:2" ht="18.5">
      <c r="A43" s="218" t="s">
        <v>7654</v>
      </c>
      <c r="B43" s="218" t="s">
        <v>7655</v>
      </c>
    </row>
    <row r="44" spans="1:2" ht="18.5">
      <c r="A44" s="218" t="s">
        <v>7684</v>
      </c>
      <c r="B44" s="218" t="s">
        <v>7685</v>
      </c>
    </row>
    <row r="45" spans="1:2" ht="18.5">
      <c r="A45" s="218" t="s">
        <v>6437</v>
      </c>
      <c r="B45" s="218" t="s">
        <v>7686</v>
      </c>
    </row>
    <row r="46" spans="1:2" ht="18.5">
      <c r="A46" s="218" t="s">
        <v>7687</v>
      </c>
      <c r="B46" s="218" t="s">
        <v>7688</v>
      </c>
    </row>
    <row r="47" spans="1:2" ht="18.5">
      <c r="A47" s="218" t="s">
        <v>7689</v>
      </c>
      <c r="B47" s="218" t="s">
        <v>7690</v>
      </c>
    </row>
    <row r="48" spans="1:2" ht="18.5">
      <c r="A48" s="218" t="s">
        <v>7691</v>
      </c>
      <c r="B48" s="218" t="s">
        <v>7692</v>
      </c>
    </row>
    <row r="49" spans="1:2" ht="18.5">
      <c r="A49" s="218" t="s">
        <v>7693</v>
      </c>
      <c r="B49" s="218" t="s">
        <v>7694</v>
      </c>
    </row>
    <row r="50" spans="1:2" ht="18.5">
      <c r="A50" s="218" t="s">
        <v>7695</v>
      </c>
      <c r="B50" s="218" t="s">
        <v>49</v>
      </c>
    </row>
    <row r="51" spans="1:2" ht="18.5">
      <c r="A51" s="218" t="s">
        <v>7696</v>
      </c>
      <c r="B51" s="218" t="s">
        <v>7697</v>
      </c>
    </row>
    <row r="52" spans="1:2" ht="18.5">
      <c r="A52" s="218" t="s">
        <v>7698</v>
      </c>
      <c r="B52" s="218" t="s">
        <v>7699</v>
      </c>
    </row>
    <row r="53" spans="1:2" ht="18.5">
      <c r="A53" s="218" t="s">
        <v>7700</v>
      </c>
      <c r="B53" s="218" t="s">
        <v>7701</v>
      </c>
    </row>
    <row r="54" spans="1:2" ht="18.5">
      <c r="A54" s="218" t="s">
        <v>7702</v>
      </c>
      <c r="B54" s="218" t="s">
        <v>7703</v>
      </c>
    </row>
    <row r="55" spans="1:2" ht="18.5">
      <c r="A55" s="218" t="s">
        <v>7704</v>
      </c>
      <c r="B55" s="218" t="s">
        <v>7705</v>
      </c>
    </row>
    <row r="56" spans="1:2" ht="18.5">
      <c r="A56" s="218" t="s">
        <v>7706</v>
      </c>
      <c r="B56" s="218" t="s">
        <v>7707</v>
      </c>
    </row>
    <row r="57" spans="1:2" ht="18.5">
      <c r="A57" s="218" t="s">
        <v>7708</v>
      </c>
      <c r="B57" s="218" t="s">
        <v>7709</v>
      </c>
    </row>
    <row r="58" spans="1:2" ht="18.5">
      <c r="A58" s="218" t="s">
        <v>7710</v>
      </c>
      <c r="B58" s="218" t="s">
        <v>7711</v>
      </c>
    </row>
    <row r="59" spans="1:2" ht="18.5">
      <c r="A59" s="218" t="s">
        <v>7712</v>
      </c>
      <c r="B59" s="218" t="s">
        <v>7713</v>
      </c>
    </row>
    <row r="60" spans="1:2" ht="18.5">
      <c r="A60" s="218" t="s">
        <v>7714</v>
      </c>
      <c r="B60" s="218" t="s">
        <v>7715</v>
      </c>
    </row>
    <row r="61" spans="1:2" ht="17.5">
      <c r="A61" s="222"/>
      <c r="B61" s="222"/>
    </row>
    <row r="62" spans="1:2" ht="18.5">
      <c r="A62" s="216"/>
      <c r="B62" s="216"/>
    </row>
    <row r="63" spans="1:2" ht="18.5">
      <c r="A63" s="218" t="s">
        <v>812</v>
      </c>
      <c r="B63" s="218" t="s">
        <v>7716</v>
      </c>
    </row>
    <row r="64" spans="1:2" ht="18.5">
      <c r="A64" s="218" t="s">
        <v>7717</v>
      </c>
      <c r="B64" s="218" t="s">
        <v>7718</v>
      </c>
    </row>
    <row r="65" spans="1:2" ht="18.5">
      <c r="A65" s="218" t="s">
        <v>2029</v>
      </c>
      <c r="B65" s="218" t="s">
        <v>7719</v>
      </c>
    </row>
    <row r="66" spans="1:2" ht="18.5">
      <c r="A66" s="218" t="s">
        <v>7720</v>
      </c>
      <c r="B66" s="218" t="s">
        <v>7721</v>
      </c>
    </row>
    <row r="67" spans="1:2" ht="18.5">
      <c r="A67" s="218" t="s">
        <v>4636</v>
      </c>
      <c r="B67" s="218" t="s">
        <v>7722</v>
      </c>
    </row>
    <row r="68" spans="1:2" ht="18.5">
      <c r="A68" s="218" t="s">
        <v>7723</v>
      </c>
      <c r="B68" s="218" t="s">
        <v>7724</v>
      </c>
    </row>
    <row r="69" spans="1:2" ht="18.5">
      <c r="A69" s="223" t="s">
        <v>7725</v>
      </c>
      <c r="B69" s="218" t="s">
        <v>7726</v>
      </c>
    </row>
    <row r="70" spans="1:2" ht="18.5">
      <c r="A70" s="218" t="s">
        <v>4588</v>
      </c>
      <c r="B70" s="218" t="s">
        <v>7727</v>
      </c>
    </row>
    <row r="71" spans="1:2" ht="18.5">
      <c r="A71" s="218" t="s">
        <v>1495</v>
      </c>
      <c r="B71" s="218" t="s">
        <v>7728</v>
      </c>
    </row>
    <row r="72" spans="1:2" ht="18.5">
      <c r="A72" s="218" t="s">
        <v>7729</v>
      </c>
      <c r="B72" s="218" t="s">
        <v>7730</v>
      </c>
    </row>
    <row r="73" spans="1:2" ht="18.5">
      <c r="A73" s="218" t="s">
        <v>2778</v>
      </c>
      <c r="B73" s="218" t="s">
        <v>7731</v>
      </c>
    </row>
    <row r="74" spans="1:2" ht="18.5">
      <c r="A74" s="218" t="s">
        <v>7732</v>
      </c>
      <c r="B74" s="218" t="s">
        <v>7733</v>
      </c>
    </row>
    <row r="99" spans="1:2" ht="19.5">
      <c r="A99" s="740"/>
      <c r="B99" s="741"/>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56853-A78A-4B42-A3DD-F0FB0ADDEF3F}">
  <sheetPr codeName="Sheet19"/>
  <dimension ref="A1:C4"/>
  <sheetViews>
    <sheetView workbookViewId="0">
      <selection activeCell="C2" sqref="C2:C4"/>
    </sheetView>
  </sheetViews>
  <sheetFormatPr defaultColWidth="8.6328125" defaultRowHeight="14.5"/>
  <cols>
    <col min="1" max="1" width="18.36328125" customWidth="1"/>
    <col min="3" max="3" width="18.6328125" customWidth="1"/>
  </cols>
  <sheetData>
    <row r="1" spans="1:3">
      <c r="A1" s="2" t="s">
        <v>7734</v>
      </c>
      <c r="C1" s="2" t="s">
        <v>7735</v>
      </c>
    </row>
    <row r="2" spans="1:3">
      <c r="A2" t="s">
        <v>112</v>
      </c>
      <c r="C2" t="s">
        <v>112</v>
      </c>
    </row>
    <row r="3" spans="1:3">
      <c r="A3" t="s">
        <v>132</v>
      </c>
      <c r="C3" t="s">
        <v>130</v>
      </c>
    </row>
    <row r="4" spans="1:3">
      <c r="A4" t="s">
        <v>7736</v>
      </c>
      <c r="C4" t="s">
        <v>7736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9C4144609AC44D43BE7C88E9086708F9" ma:contentTypeVersion="4" ma:contentTypeDescription="Create a new document." ma:contentTypeScope="" ma:versionID="4548671295a23471f7e0c8e396207117">
  <xsd:schema xmlns:xsd="http://www.w3.org/2001/XMLSchema" xmlns:xs="http://www.w3.org/2001/XMLSchema" xmlns:p="http://schemas.microsoft.com/office/2006/metadata/properties" xmlns:ns2="d85615d6-6c32-435b-bf4f-6e3fc3895031" targetNamespace="http://schemas.microsoft.com/office/2006/metadata/properties" ma:root="true" ma:fieldsID="d3033cc4a52cfe980850e79aef9b9df4" ns2:_="">
    <xsd:import namespace="d85615d6-6c32-435b-bf4f-6e3fc38950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5615d6-6c32-435b-bf4f-6e3fc3895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p:properties>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6E8CCFE-1947-41CE-81FD-DF3F685DB2BE}">
  <ds:schemaRefs>
    <ds:schemaRef ds:uri="http://gemini/pivotcustomization/RelationshipAutoDetectionEnabled"/>
  </ds:schemaRefs>
</ds:datastoreItem>
</file>

<file path=customXml/itemProps2.xml><?xml version="1.0" encoding="utf-8"?>
<ds:datastoreItem xmlns:ds="http://schemas.openxmlformats.org/officeDocument/2006/customXml" ds:itemID="{6ADCE745-C6BB-474A-99F1-DD3BF0D2ED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5615d6-6c32-435b-bf4f-6e3fc38950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A3AA38D-3281-4E7B-8D3C-01EC245E2BE6}">
  <ds:schemaRefs>
    <ds:schemaRef ds:uri="http://gemini/pivotcustomization/TableXML_Equip"/>
  </ds:schemaRefs>
</ds:datastoreItem>
</file>

<file path=customXml/itemProps4.xml><?xml version="1.0" encoding="utf-8"?>
<ds:datastoreItem xmlns:ds="http://schemas.openxmlformats.org/officeDocument/2006/customXml" ds:itemID="{ADB80837-029E-48F5-A070-5674E22EAAB5}">
  <ds:schemaRefs>
    <ds:schemaRef ds:uri="http://gemini/pivotcustomization/LinkedTableUpdateMode"/>
  </ds:schemaRefs>
</ds:datastoreItem>
</file>

<file path=customXml/itemProps5.xml><?xml version="1.0" encoding="utf-8"?>
<ds:datastoreItem xmlns:ds="http://schemas.openxmlformats.org/officeDocument/2006/customXml" ds:itemID="{6DF9777A-4545-4D65-A95D-622882C6F96C}">
  <ds:schemaRefs>
    <ds:schemaRef ds:uri="http://schemas.microsoft.com/sharepoint/v3/contenttype/forms"/>
  </ds:schemaRefs>
</ds:datastoreItem>
</file>

<file path=customXml/itemProps6.xml><?xml version="1.0" encoding="utf-8"?>
<ds:datastoreItem xmlns:ds="http://schemas.openxmlformats.org/officeDocument/2006/customXml" ds:itemID="{5ABFEB99-AB6A-46D1-BC9A-B242D171BC03}">
  <ds:schemaRefs>
    <ds:schemaRef ds:uri="http://www.w3.org/2001/XMLSchema"/>
    <ds:schemaRef ds:uri="http://microsoft.data.visualization.Client.Excel/1.0"/>
  </ds:schemaRefs>
</ds:datastoreItem>
</file>

<file path=customXml/itemProps7.xml><?xml version="1.0" encoding="utf-8"?>
<ds:datastoreItem xmlns:ds="http://schemas.openxmlformats.org/officeDocument/2006/customXml" ds:itemID="{AD78B829-66CF-408A-9197-469C79212384}">
  <ds:schemaRefs>
    <ds:schemaRef ds:uri="http://gemini/pivotcustomization/ManualCalcMode"/>
  </ds:schemaRefs>
</ds:datastoreItem>
</file>

<file path=customXml/itemProps8.xml><?xml version="1.0" encoding="utf-8"?>
<ds:datastoreItem xmlns:ds="http://schemas.openxmlformats.org/officeDocument/2006/customXml" ds:itemID="{AB6D1A06-0339-455E-A3E8-C193300D792C}">
  <ds:schemaRefs>
    <ds:schemaRef ds:uri="http://gemini/pivotcustomization/TableOrder"/>
  </ds:schemaRefs>
</ds:datastoreItem>
</file>

<file path=customXml/itemProps9.xml><?xml version="1.0" encoding="utf-8"?>
<ds:datastoreItem xmlns:ds="http://schemas.openxmlformats.org/officeDocument/2006/customXml" ds:itemID="{6A19C061-ABEF-4B5D-B3AC-F4F88060C433}">
  <ds:schemaRefs>
    <ds:schemaRef ds:uri="http://gemini/pivotcustomization/TableWidget"/>
  </ds:schemaRefs>
</ds:datastoreItem>
</file>

<file path=customXml/itemProps10.xml><?xml version="1.0" encoding="utf-8"?>
<ds:datastoreItem xmlns:ds="http://schemas.openxmlformats.org/officeDocument/2006/customXml" ds:itemID="{916CB0CB-CF52-498E-AF89-501A57B9CCC7}">
  <ds:schemaRefs>
    <ds:schemaRef ds:uri="http://gemini/pivotcustomization/ShowImplicitMeasures"/>
  </ds:schemaRefs>
</ds:datastoreItem>
</file>

<file path=customXml/itemProps11.xml><?xml version="1.0" encoding="utf-8"?>
<ds:datastoreItem xmlns:ds="http://schemas.openxmlformats.org/officeDocument/2006/customXml" ds:itemID="{93298B23-A71C-45DA-B536-5191F3D2D692}">
  <ds:schemaRefs>
    <ds:schemaRef ds:uri="http://gemini/pivotcustomization/MeasureGridState"/>
  </ds:schemaRefs>
</ds:datastoreItem>
</file>

<file path=customXml/itemProps12.xml><?xml version="1.0" encoding="utf-8"?>
<ds:datastoreItem xmlns:ds="http://schemas.openxmlformats.org/officeDocument/2006/customXml" ds:itemID="{F26FAF9B-D966-4BDD-9148-892780E0C98D}">
  <ds:schemaRefs>
    <ds:schemaRef ds:uri="http://gemini/pivotcustomization/ErrorCache"/>
  </ds:schemaRefs>
</ds:datastoreItem>
</file>

<file path=customXml/itemProps13.xml><?xml version="1.0" encoding="utf-8"?>
<ds:datastoreItem xmlns:ds="http://schemas.openxmlformats.org/officeDocument/2006/customXml" ds:itemID="{E78AEF90-8981-4323-8C30-F0ACDDDEAF04}">
  <ds:schemaRefs>
    <ds:schemaRef ds:uri="http://gemini/pivotcustomization/Diagrams"/>
  </ds:schemaRefs>
</ds:datastoreItem>
</file>

<file path=customXml/itemProps14.xml><?xml version="1.0" encoding="utf-8"?>
<ds:datastoreItem xmlns:ds="http://schemas.openxmlformats.org/officeDocument/2006/customXml" ds:itemID="{58564BF2-9E08-4841-A784-67C8D85FD7BA}">
  <ds:schemaRefs>
    <ds:schemaRef ds:uri="http://gemini/pivotcustomization/PowerPivotVersion"/>
  </ds:schemaRefs>
</ds:datastoreItem>
</file>

<file path=customXml/itemProps15.xml><?xml version="1.0" encoding="utf-8"?>
<ds:datastoreItem xmlns:ds="http://schemas.openxmlformats.org/officeDocument/2006/customXml" ds:itemID="{03FB1675-C024-4BA3-B12E-A13D36771888}">
  <ds:schemaRefs>
    <ds:schemaRef ds:uri="http://gemini/pivotcustomization/ClientWindowXML"/>
  </ds:schemaRefs>
</ds:datastoreItem>
</file>

<file path=customXml/itemProps16.xml><?xml version="1.0" encoding="utf-8"?>
<ds:datastoreItem xmlns:ds="http://schemas.openxmlformats.org/officeDocument/2006/customXml" ds:itemID="{F96FB1C2-D6CC-47DD-8D6D-99B18F03866F}">
  <ds:schemaRefs>
    <ds:schemaRef ds:uri="http://schemas.openxmlformats.org/package/2006/metadata/core-properties"/>
    <ds:schemaRef ds:uri="http://schemas.microsoft.com/office/2006/documentManagement/types"/>
    <ds:schemaRef ds:uri="http://schemas.microsoft.com/office/infopath/2007/PartnerControls"/>
    <ds:schemaRef ds:uri="d85615d6-6c32-435b-bf4f-6e3fc3895031"/>
    <ds:schemaRef ds:uri="http://purl.org/dc/elements/1.1/"/>
    <ds:schemaRef ds:uri="http://schemas.microsoft.com/office/2006/metadata/properties"/>
    <ds:schemaRef ds:uri="http://purl.org/dc/terms/"/>
    <ds:schemaRef ds:uri="http://www.w3.org/XML/1998/namespace"/>
    <ds:schemaRef ds:uri="http://purl.org/dc/dcmitype/"/>
  </ds:schemaRefs>
</ds:datastoreItem>
</file>

<file path=customXml/itemProps17.xml><?xml version="1.0" encoding="utf-8"?>
<ds:datastoreItem xmlns:ds="http://schemas.openxmlformats.org/officeDocument/2006/customXml" ds:itemID="{200695A5-6D96-40EC-9CBC-ACDA79B3EAFB}">
  <ds:schemaRefs>
    <ds:schemaRef ds:uri="http://gemini/pivotcustomization/ShowHidden"/>
  </ds:schemaRefs>
</ds:datastoreItem>
</file>

<file path=customXml/itemProps18.xml><?xml version="1.0" encoding="utf-8"?>
<ds:datastoreItem xmlns:ds="http://schemas.openxmlformats.org/officeDocument/2006/customXml" ds:itemID="{D67B719B-D7A9-4799-9BCB-43A17DDE7E7D}">
  <ds:schemaRefs>
    <ds:schemaRef ds:uri="http://www.w3.org/2001/XMLSchema"/>
    <ds:schemaRef ds:uri="http://microsoft.data.visualization.Client.Excel.LState/1.0"/>
  </ds:schemaRefs>
</ds:datastoreItem>
</file>

<file path=customXml/itemProps19.xml><?xml version="1.0" encoding="utf-8"?>
<ds:datastoreItem xmlns:ds="http://schemas.openxmlformats.org/officeDocument/2006/customXml" ds:itemID="{51622518-F84B-4165-95E7-71F30A7184EF}">
  <ds:schemaRefs>
    <ds:schemaRef ds:uri="http://gemini/pivotcustomization/FormulaBarState"/>
  </ds:schemaRefs>
</ds:datastoreItem>
</file>

<file path=customXml/itemProps20.xml><?xml version="1.0" encoding="utf-8"?>
<ds:datastoreItem xmlns:ds="http://schemas.openxmlformats.org/officeDocument/2006/customXml" ds:itemID="{671DA540-837E-43D3-AE36-93C94AAE0481}">
  <ds:schemaRefs>
    <ds:schemaRef ds:uri="http://www.w3.org/2001/XMLSchema"/>
    <ds:schemaRef ds:uri="http://microsoft.data.visualization.engine.tours/1.0"/>
  </ds:schemaRefs>
</ds:datastoreItem>
</file>

<file path=customXml/itemProps21.xml><?xml version="1.0" encoding="utf-8"?>
<ds:datastoreItem xmlns:ds="http://schemas.openxmlformats.org/officeDocument/2006/customXml" ds:itemID="{E3817432-D7C5-4173-9742-081D6B211C18}">
  <ds:schemaRefs>
    <ds:schemaRef ds:uri="http://gemini/pivotcustomization/SandboxNonEmpty"/>
  </ds:schemaRefs>
</ds:datastoreItem>
</file>

<file path=customXml/itemProps22.xml><?xml version="1.0" encoding="utf-8"?>
<ds:datastoreItem xmlns:ds="http://schemas.openxmlformats.org/officeDocument/2006/customXml" ds:itemID="{1F8C24A3-E54A-4417-98DA-43C838E68952}">
  <ds:schemaRefs>
    <ds:schemaRef ds:uri="http://schemas.microsoft.com/DataMashup"/>
  </ds:schemaRefs>
</ds:datastoreItem>
</file>

<file path=customXml/itemProps23.xml><?xml version="1.0" encoding="utf-8"?>
<ds:datastoreItem xmlns:ds="http://schemas.openxmlformats.org/officeDocument/2006/customXml" ds:itemID="{E7015B8A-BA3C-4071-902C-186899F5632B}">
  <ds:schemaRefs>
    <ds:schemaRef ds:uri="http://gemini/pivotcustomization/IsSandboxEmbedded"/>
  </ds:schemaRefs>
</ds:datastoreItem>
</file>

<file path=docMetadata/LabelInfo.xml><?xml version="1.0" encoding="utf-8"?>
<clbl:labelList xmlns:clbl="http://schemas.microsoft.com/office/2020/mipLabelMetadata">
  <clbl:label id="{95965d95-ecc0-4720-b759-1f33c42ed7da}" enabled="1" method="Privileged" siteId="{a0f29d7e-28cd-4f54-8442-7885aee7c08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vt:i4>
      </vt:variant>
    </vt:vector>
  </HeadingPairs>
  <TitlesOfParts>
    <vt:vector size="26" baseType="lpstr">
      <vt:lpstr>Disclaimer</vt:lpstr>
      <vt:lpstr>User Agreement </vt:lpstr>
      <vt:lpstr>SummaryTable</vt:lpstr>
      <vt:lpstr>Glossary</vt:lpstr>
      <vt:lpstr>General Search</vt:lpstr>
      <vt:lpstr>Recycling_Repurpoing  Search</vt:lpstr>
      <vt:lpstr>Append2</vt:lpstr>
      <vt:lpstr>Map Instructions for Excel</vt:lpstr>
      <vt:lpstr>Raw Materials</vt:lpstr>
      <vt:lpstr>Battery Grade Materials</vt:lpstr>
      <vt:lpstr>Other Battery Components &amp; Mat.</vt:lpstr>
      <vt:lpstr>Electrode &amp; Cell Manufacturing</vt:lpstr>
      <vt:lpstr>Module-Pack Manufacturing</vt:lpstr>
      <vt:lpstr>Recycling-Repurposing</vt:lpstr>
      <vt:lpstr>Equipment</vt:lpstr>
      <vt:lpstr>R&amp;D</vt:lpstr>
      <vt:lpstr>Services &amp; Consulting</vt:lpstr>
      <vt:lpstr>Modeling &amp; Software</vt:lpstr>
      <vt:lpstr>Distributors</vt:lpstr>
      <vt:lpstr>ProfSvcs</vt:lpstr>
      <vt:lpstr>Professional</vt:lpstr>
      <vt:lpstr>Professional Services (NB)</vt:lpstr>
      <vt:lpstr>Abbreviations</vt:lpstr>
      <vt:lpstr>Search List</vt:lpstr>
      <vt:lpstr>EOLSearch</vt:lpstr>
      <vt:lpstr>SearchType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Putsche, Vicky</dc:creator>
  <cp:keywords/>
  <dc:description/>
  <cp:lastModifiedBy>Khalfin, Michael</cp:lastModifiedBy>
  <cp:revision/>
  <dcterms:created xsi:type="dcterms:W3CDTF">2021-05-27T21:19:13Z</dcterms:created>
  <dcterms:modified xsi:type="dcterms:W3CDTF">2026-03-31T19:54:25Z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0x0101009C4144609AC44D43BE7C88E9086708F9</vt:lpwstr>
  </property>
  <property fmtid="{D5CDD505-2E9C-101B-9397-08002B2CF9AE}" pid="3" name="MSIP_Label_95965d95-ecc0-4720-b759-1f33c42ed7da_Enabled">
    <vt:lpwstr>true</vt:lpwstr>
  </property>
  <property fmtid="{D5CDD505-2E9C-101B-9397-08002B2CF9AE}" pid="4" name="MSIP_Label_95965d95-ecc0-4720-b759-1f33c42ed7da_SetDate">
    <vt:lpwstr>2024-08-12T16:52:35Z</vt:lpwstr>
  </property>
  <property fmtid="{D5CDD505-2E9C-101B-9397-08002B2CF9AE}" pid="5" name="MSIP_Label_95965d95-ecc0-4720-b759-1f33c42ed7da_Method">
    <vt:lpwstr>Privileged</vt:lpwstr>
  </property>
  <property fmtid="{D5CDD505-2E9C-101B-9397-08002B2CF9AE}" pid="6" name="MSIP_Label_95965d95-ecc0-4720-b759-1f33c42ed7da_Name">
    <vt:lpwstr>General</vt:lpwstr>
  </property>
  <property fmtid="{D5CDD505-2E9C-101B-9397-08002B2CF9AE}" pid="7" name="MSIP_Label_95965d95-ecc0-4720-b759-1f33c42ed7da_SiteId">
    <vt:lpwstr>a0f29d7e-28cd-4f54-8442-7885aee7c080</vt:lpwstr>
  </property>
  <property fmtid="{D5CDD505-2E9C-101B-9397-08002B2CF9AE}" pid="8" name="MSIP_Label_95965d95-ecc0-4720-b759-1f33c42ed7da_ActionId">
    <vt:lpwstr>5afa3f79-611c-47d0-8902-3356e380400e</vt:lpwstr>
  </property>
  <property fmtid="{D5CDD505-2E9C-101B-9397-08002B2CF9AE}" pid="9" name="MSIP_Label_95965d95-ecc0-4720-b759-1f33c42ed7da_ContentBits">
    <vt:lpwstr>0</vt:lpwstr>
  </property>
</Properties>
</file>