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imaLab\Dropbox\Document\教務\講義\2020\一関高専\source\Affine\"/>
    </mc:Choice>
  </mc:AlternateContent>
  <xr:revisionPtr revIDLastSave="0" documentId="13_ncr:1_{8D6F7AE5-08CD-4DB9-9BF4-6BB88D480935}" xr6:coauthVersionLast="45" xr6:coauthVersionMax="45" xr10:uidLastSave="{00000000-0000-0000-0000-000000000000}"/>
  <bookViews>
    <workbookView xWindow="38940" yWindow="1470" windowWidth="26040" windowHeight="18810" tabRatio="500" xr2:uid="{00000000-000D-0000-FFFF-FFFF00000000}"/>
  </bookViews>
  <sheets>
    <sheet name="Affine" sheetId="1" r:id="rId1"/>
  </sheets>
  <definedNames>
    <definedName name="_xlnm.Print_Area" localSheetId="0">Affine!$A$1:$X$30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" i="1" l="1"/>
  <c r="P12" i="1"/>
  <c r="P10" i="1"/>
  <c r="P6" i="1"/>
  <c r="P9" i="1"/>
  <c r="P8" i="1"/>
  <c r="P11" i="1"/>
  <c r="P13" i="1"/>
  <c r="O7" i="1"/>
  <c r="O12" i="1"/>
  <c r="O10" i="1"/>
  <c r="O6" i="1"/>
  <c r="O9" i="1"/>
  <c r="O8" i="1"/>
  <c r="O11" i="1"/>
  <c r="O13" i="1"/>
  <c r="D20" i="1"/>
  <c r="Q6" i="1"/>
  <c r="Q7" i="1"/>
  <c r="Q8" i="1"/>
  <c r="Q9" i="1"/>
  <c r="Q10" i="1"/>
  <c r="Q11" i="1"/>
  <c r="Q12" i="1"/>
  <c r="Q13" i="1"/>
  <c r="S6" i="1"/>
  <c r="S7" i="1"/>
  <c r="S8" i="1"/>
  <c r="S9" i="1"/>
  <c r="S10" i="1"/>
  <c r="S11" i="1"/>
  <c r="S12" i="1"/>
  <c r="S13" i="1"/>
  <c r="M6" i="1"/>
  <c r="M7" i="1"/>
  <c r="M8" i="1"/>
  <c r="M9" i="1"/>
  <c r="M10" i="1"/>
  <c r="M11" i="1"/>
  <c r="M12" i="1"/>
  <c r="M13" i="1"/>
  <c r="R6" i="1"/>
  <c r="R7" i="1"/>
  <c r="R8" i="1"/>
  <c r="R9" i="1"/>
  <c r="R10" i="1"/>
  <c r="R11" i="1"/>
  <c r="R12" i="1"/>
  <c r="R13" i="1"/>
  <c r="N6" i="1"/>
  <c r="N7" i="1"/>
  <c r="N8" i="1"/>
  <c r="N9" i="1"/>
  <c r="N10" i="1"/>
  <c r="N11" i="1"/>
  <c r="N12" i="1"/>
  <c r="N13" i="1"/>
  <c r="T6" i="1"/>
  <c r="T7" i="1"/>
  <c r="T8" i="1"/>
  <c r="T9" i="1"/>
  <c r="T10" i="1"/>
  <c r="T11" i="1"/>
  <c r="T12" i="1"/>
  <c r="T13" i="1"/>
  <c r="U6" i="1"/>
  <c r="U7" i="1"/>
  <c r="U8" i="1"/>
  <c r="U9" i="1"/>
  <c r="U10" i="1"/>
  <c r="U11" i="1"/>
  <c r="U12" i="1"/>
  <c r="U13" i="1"/>
  <c r="E14" i="1"/>
  <c r="V6" i="1"/>
  <c r="V7" i="1"/>
  <c r="V8" i="1"/>
  <c r="V9" i="1"/>
  <c r="V10" i="1"/>
  <c r="V11" i="1"/>
  <c r="V12" i="1"/>
  <c r="V13" i="1"/>
  <c r="W6" i="1"/>
  <c r="W7" i="1"/>
  <c r="W8" i="1"/>
  <c r="W9" i="1"/>
  <c r="W10" i="1"/>
  <c r="W11" i="1"/>
  <c r="W12" i="1"/>
  <c r="W13" i="1"/>
  <c r="F14" i="1"/>
  <c r="C14" i="1"/>
  <c r="D14" i="1"/>
  <c r="M14" i="1" l="1"/>
  <c r="D18" i="1" s="1"/>
  <c r="R14" i="1"/>
  <c r="C19" i="1" s="1"/>
  <c r="O14" i="1"/>
  <c r="H25" i="1" s="1"/>
  <c r="T14" i="1"/>
  <c r="H23" i="1" s="1"/>
  <c r="W14" i="1"/>
  <c r="H28" i="1" s="1"/>
  <c r="U14" i="1"/>
  <c r="H24" i="1" s="1"/>
  <c r="Q14" i="1"/>
  <c r="B18" i="1" s="1"/>
  <c r="V14" i="1"/>
  <c r="H27" i="1" s="1"/>
  <c r="P14" i="1"/>
  <c r="H29" i="1" s="1"/>
  <c r="N14" i="1"/>
  <c r="C20" i="1" s="1"/>
  <c r="S14" i="1"/>
  <c r="B19" i="1" s="1"/>
  <c r="B20" i="1" l="1"/>
  <c r="C18" i="1"/>
  <c r="D19" i="1"/>
  <c r="D27" i="1" l="1" a="1"/>
  <c r="D28" i="1" s="1"/>
  <c r="D23" i="1" a="1"/>
  <c r="D25" i="1" s="1"/>
  <c r="F28" i="1" l="1"/>
  <c r="E27" i="1"/>
  <c r="F29" i="1"/>
  <c r="F27" i="1"/>
  <c r="E29" i="1"/>
  <c r="D29" i="1"/>
  <c r="J29" i="1" s="1"/>
  <c r="E28" i="1"/>
  <c r="D27" i="1"/>
  <c r="J27" i="1" s="1"/>
  <c r="D24" i="1"/>
  <c r="F23" i="1"/>
  <c r="E23" i="1"/>
  <c r="E24" i="1"/>
  <c r="F24" i="1"/>
  <c r="E25" i="1"/>
  <c r="D23" i="1"/>
  <c r="J23" i="1" s="1"/>
  <c r="F25" i="1"/>
  <c r="J28" i="1" l="1"/>
  <c r="H9" i="1" s="1"/>
  <c r="J9" i="1" s="1"/>
  <c r="J24" i="1"/>
  <c r="J25" i="1"/>
  <c r="H8" i="1" l="1"/>
  <c r="J8" i="1" s="1"/>
  <c r="H6" i="1"/>
  <c r="J6" i="1" s="1"/>
  <c r="H13" i="1"/>
  <c r="J13" i="1" s="1"/>
  <c r="H12" i="1"/>
  <c r="J12" i="1" s="1"/>
  <c r="H10" i="1"/>
  <c r="J10" i="1" s="1"/>
  <c r="H7" i="1"/>
  <c r="J7" i="1" s="1"/>
  <c r="H11" i="1"/>
  <c r="J11" i="1" s="1"/>
  <c r="G13" i="1"/>
  <c r="I13" i="1" s="1"/>
  <c r="G12" i="1"/>
  <c r="I12" i="1" s="1"/>
  <c r="G9" i="1"/>
  <c r="I9" i="1" s="1"/>
  <c r="G11" i="1"/>
  <c r="I11" i="1" s="1"/>
  <c r="G10" i="1"/>
  <c r="I10" i="1" s="1"/>
  <c r="G8" i="1"/>
  <c r="I8" i="1" s="1"/>
  <c r="G6" i="1"/>
  <c r="I6" i="1" s="1"/>
  <c r="G7" i="1"/>
  <c r="I7" i="1" s="1"/>
</calcChain>
</file>

<file path=xl/sharedStrings.xml><?xml version="1.0" encoding="utf-8"?>
<sst xmlns="http://schemas.openxmlformats.org/spreadsheetml/2006/main" count="48" uniqueCount="40">
  <si>
    <t>×</t>
    <phoneticPr fontId="1"/>
  </si>
  <si>
    <t>＝</t>
    <phoneticPr fontId="1"/>
  </si>
  <si>
    <t>＝</t>
    <phoneticPr fontId="1"/>
  </si>
  <si>
    <r>
      <t>x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x'</t>
    </r>
    <r>
      <rPr>
        <i/>
        <vertAlign val="subscript"/>
        <sz val="14"/>
        <rFont val="Times New Roman"/>
        <family val="1"/>
      </rPr>
      <t>i</t>
    </r>
    <phoneticPr fontId="1"/>
  </si>
  <si>
    <r>
      <t>y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x'</t>
    </r>
    <r>
      <rPr>
        <i/>
        <vertAlign val="subscript"/>
        <sz val="14"/>
        <rFont val="Times New Roman"/>
        <family val="1"/>
      </rPr>
      <t>i</t>
    </r>
    <phoneticPr fontId="1"/>
  </si>
  <si>
    <r>
      <t>x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y'</t>
    </r>
    <r>
      <rPr>
        <i/>
        <vertAlign val="subscript"/>
        <sz val="14"/>
        <rFont val="Times New Roman"/>
        <family val="1"/>
      </rPr>
      <t>i</t>
    </r>
    <phoneticPr fontId="1"/>
  </si>
  <si>
    <r>
      <t>y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y'</t>
    </r>
    <r>
      <rPr>
        <i/>
        <vertAlign val="subscript"/>
        <sz val="14"/>
        <rFont val="Times New Roman"/>
        <family val="1"/>
      </rPr>
      <t>i</t>
    </r>
    <phoneticPr fontId="1"/>
  </si>
  <si>
    <t>d</t>
    <phoneticPr fontId="1"/>
  </si>
  <si>
    <t>e</t>
    <phoneticPr fontId="1"/>
  </si>
  <si>
    <t>f</t>
    <phoneticPr fontId="1"/>
  </si>
  <si>
    <r>
      <t>x</t>
    </r>
    <r>
      <rPr>
        <i/>
        <vertAlign val="subscript"/>
        <sz val="14"/>
        <rFont val="Times New Roman"/>
        <family val="1"/>
      </rPr>
      <t>i</t>
    </r>
    <phoneticPr fontId="1"/>
  </si>
  <si>
    <r>
      <t>y</t>
    </r>
    <r>
      <rPr>
        <i/>
        <vertAlign val="subscript"/>
        <sz val="14"/>
        <rFont val="Times New Roman"/>
        <family val="1"/>
      </rPr>
      <t>i</t>
    </r>
    <phoneticPr fontId="1"/>
  </si>
  <si>
    <r>
      <t>x'</t>
    </r>
    <r>
      <rPr>
        <i/>
        <vertAlign val="subscript"/>
        <sz val="14"/>
        <rFont val="Times New Roman"/>
        <family val="1"/>
      </rPr>
      <t>i</t>
    </r>
    <phoneticPr fontId="1"/>
  </si>
  <si>
    <r>
      <t>y'</t>
    </r>
    <r>
      <rPr>
        <i/>
        <vertAlign val="subscript"/>
        <sz val="14"/>
        <rFont val="Times New Roman"/>
        <family val="1"/>
      </rPr>
      <t>i</t>
    </r>
    <phoneticPr fontId="1"/>
  </si>
  <si>
    <r>
      <t>pred</t>
    </r>
    <r>
      <rPr>
        <sz val="14"/>
        <rFont val="Times New Roman"/>
        <family val="1"/>
      </rPr>
      <t>(</t>
    </r>
    <r>
      <rPr>
        <i/>
        <sz val="14"/>
        <rFont val="Times New Roman"/>
        <family val="1"/>
      </rPr>
      <t>x</t>
    </r>
    <r>
      <rPr>
        <i/>
        <vertAlign val="subscript"/>
        <sz val="14"/>
        <rFont val="Times New Roman"/>
        <family val="1"/>
      </rPr>
      <t>i</t>
    </r>
    <r>
      <rPr>
        <sz val="14"/>
        <rFont val="Times New Roman"/>
        <family val="1"/>
      </rPr>
      <t>)</t>
    </r>
    <phoneticPr fontId="1"/>
  </si>
  <si>
    <r>
      <t>pred</t>
    </r>
    <r>
      <rPr>
        <sz val="14"/>
        <rFont val="Times New Roman"/>
        <family val="1"/>
      </rPr>
      <t>(</t>
    </r>
    <r>
      <rPr>
        <i/>
        <sz val="14"/>
        <rFont val="Times New Roman"/>
        <family val="1"/>
      </rPr>
      <t>y</t>
    </r>
    <r>
      <rPr>
        <i/>
        <vertAlign val="subscript"/>
        <sz val="14"/>
        <rFont val="Times New Roman"/>
        <family val="1"/>
      </rPr>
      <t>i</t>
    </r>
    <r>
      <rPr>
        <sz val="14"/>
        <rFont val="Times New Roman"/>
        <family val="1"/>
      </rPr>
      <t>)</t>
    </r>
    <phoneticPr fontId="1"/>
  </si>
  <si>
    <r>
      <t>|Δ</t>
    </r>
    <r>
      <rPr>
        <i/>
        <sz val="14"/>
        <rFont val="Times New Roman"/>
        <family val="1"/>
      </rPr>
      <t>x</t>
    </r>
    <r>
      <rPr>
        <i/>
        <vertAlign val="subscript"/>
        <sz val="14"/>
        <rFont val="Times New Roman"/>
        <family val="1"/>
      </rPr>
      <t xml:space="preserve">i </t>
    </r>
    <r>
      <rPr>
        <sz val="14"/>
        <rFont val="Times New Roman"/>
        <family val="1"/>
      </rPr>
      <t>|</t>
    </r>
    <phoneticPr fontId="1"/>
  </si>
  <si>
    <r>
      <t>|Δ</t>
    </r>
    <r>
      <rPr>
        <i/>
        <sz val="14"/>
        <rFont val="Times New Roman"/>
        <family val="1"/>
      </rPr>
      <t>y</t>
    </r>
    <r>
      <rPr>
        <i/>
        <vertAlign val="subscript"/>
        <sz val="14"/>
        <rFont val="Times New Roman"/>
        <family val="1"/>
      </rPr>
      <t xml:space="preserve">i </t>
    </r>
    <r>
      <rPr>
        <sz val="14"/>
        <rFont val="Times New Roman"/>
        <family val="1"/>
      </rPr>
      <t>|</t>
    </r>
    <phoneticPr fontId="1"/>
  </si>
  <si>
    <r>
      <t>x</t>
    </r>
    <r>
      <rPr>
        <vertAlign val="superscript"/>
        <sz val="14"/>
        <rFont val="Times New Roman"/>
        <family val="1"/>
      </rPr>
      <t>2</t>
    </r>
    <r>
      <rPr>
        <i/>
        <vertAlign val="subscript"/>
        <sz val="14"/>
        <rFont val="Times New Roman"/>
        <family val="1"/>
      </rPr>
      <t>i</t>
    </r>
    <phoneticPr fontId="1"/>
  </si>
  <si>
    <r>
      <t>y</t>
    </r>
    <r>
      <rPr>
        <vertAlign val="superscript"/>
        <sz val="14"/>
        <rFont val="Times New Roman"/>
        <family val="1"/>
      </rPr>
      <t>2</t>
    </r>
    <r>
      <rPr>
        <i/>
        <vertAlign val="subscript"/>
        <sz val="14"/>
        <rFont val="Times New Roman"/>
        <family val="1"/>
      </rPr>
      <t>i</t>
    </r>
    <phoneticPr fontId="1"/>
  </si>
  <si>
    <r>
      <t>x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y</t>
    </r>
    <r>
      <rPr>
        <i/>
        <vertAlign val="subscript"/>
        <sz val="14"/>
        <rFont val="Times New Roman"/>
        <family val="1"/>
      </rPr>
      <t>i</t>
    </r>
    <phoneticPr fontId="1"/>
  </si>
  <si>
    <t>No</t>
    <phoneticPr fontId="1"/>
  </si>
  <si>
    <t>Σ</t>
    <phoneticPr fontId="1"/>
  </si>
  <si>
    <t>a</t>
    <phoneticPr fontId="1"/>
  </si>
  <si>
    <t>b</t>
    <phoneticPr fontId="1"/>
  </si>
  <si>
    <t>c</t>
    <phoneticPr fontId="1"/>
  </si>
  <si>
    <t>Destination</t>
    <phoneticPr fontId="1"/>
  </si>
  <si>
    <t>Source</t>
    <phoneticPr fontId="1"/>
  </si>
  <si>
    <t>Transformed</t>
    <phoneticPr fontId="1"/>
  </si>
  <si>
    <t>Residual</t>
    <phoneticPr fontId="1"/>
  </si>
  <si>
    <t>Status
(1:on/0:off)</t>
    <phoneticPr fontId="1"/>
  </si>
  <si>
    <t>Calculation process</t>
    <phoneticPr fontId="1"/>
  </si>
  <si>
    <t>3×3 Matrix</t>
    <phoneticPr fontId="1"/>
  </si>
  <si>
    <t>Solving Affine Transformation using the Least Square Method</t>
    <phoneticPr fontId="1"/>
  </si>
  <si>
    <t>Ж</t>
    <phoneticPr fontId="10"/>
  </si>
  <si>
    <t>Source Points</t>
    <phoneticPr fontId="10"/>
  </si>
  <si>
    <t>〇</t>
    <phoneticPr fontId="10"/>
  </si>
  <si>
    <t>Destination Points</t>
    <phoneticPr fontId="10"/>
  </si>
  <si>
    <t>■</t>
    <phoneticPr fontId="10"/>
  </si>
  <si>
    <t>Affine-transformed Points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</si>
</sst>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name val="ＭＳ Ｐゴシック"/>
      <charset val="128"/>
    </font>
    <font>
      <sz val="6"/>
      <name val="ＭＳ Ｐゴシック"/>
      <family val="2"/>
      <charset val="128"/>
    </font>
    <font>
      <sz val="14"/>
      <name val="ＭＳ Ｐゴシック"/>
      <family val="2"/>
      <charset val="128"/>
    </font>
    <font>
      <sz val="14"/>
      <name val="Times New Roman"/>
      <family val="1"/>
    </font>
    <font>
      <i/>
      <sz val="14"/>
      <name val="Times New Roman"/>
      <family val="1"/>
    </font>
    <font>
      <i/>
      <vertAlign val="subscript"/>
      <sz val="14"/>
      <name val="Times New Roman"/>
      <family val="1"/>
    </font>
    <font>
      <vertAlign val="superscript"/>
      <sz val="14"/>
      <name val="Times New Roman"/>
      <family val="1"/>
    </font>
    <font>
      <sz val="20"/>
      <name val="ＭＳ Ｐゴシック"/>
      <family val="2"/>
      <charset val="128"/>
    </font>
    <font>
      <sz val="20"/>
      <name val="Times New Roman"/>
      <family val="1"/>
    </font>
    <font>
      <sz val="14"/>
      <name val="Times New Roman"/>
      <family val="3"/>
      <charset val="204"/>
    </font>
    <font>
      <sz val="6"/>
      <name val="ＭＳ Ｐゴシック"/>
      <family val="3"/>
      <charset val="128"/>
    </font>
    <font>
      <sz val="14"/>
      <name val="Times New Roman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5" xfId="0" applyFont="1" applyFill="1" applyBorder="1"/>
    <xf numFmtId="0" fontId="3" fillId="2" borderId="29" xfId="0" applyFont="1" applyFill="1" applyBorder="1"/>
    <xf numFmtId="0" fontId="3" fillId="2" borderId="6" xfId="0" applyFont="1" applyFill="1" applyBorder="1"/>
    <xf numFmtId="0" fontId="3" fillId="2" borderId="30" xfId="0" applyFont="1" applyFill="1" applyBorder="1"/>
    <xf numFmtId="176" fontId="3" fillId="2" borderId="30" xfId="0" applyNumberFormat="1" applyFont="1" applyFill="1" applyBorder="1"/>
    <xf numFmtId="176" fontId="3" fillId="2" borderId="6" xfId="0" applyNumberFormat="1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/>
    <xf numFmtId="0" fontId="3" fillId="2" borderId="9" xfId="0" applyFont="1" applyFill="1" applyBorder="1"/>
    <xf numFmtId="0" fontId="3" fillId="2" borderId="32" xfId="0" applyFont="1" applyFill="1" applyBorder="1"/>
    <xf numFmtId="0" fontId="3" fillId="2" borderId="8" xfId="0" applyFont="1" applyFill="1" applyBorder="1"/>
    <xf numFmtId="0" fontId="3" fillId="2" borderId="25" xfId="0" applyFont="1" applyFill="1" applyBorder="1"/>
    <xf numFmtId="0" fontId="3" fillId="2" borderId="31" xfId="0" applyFont="1" applyFill="1" applyBorder="1"/>
    <xf numFmtId="176" fontId="3" fillId="2" borderId="31" xfId="0" applyNumberFormat="1" applyFont="1" applyFill="1" applyBorder="1"/>
    <xf numFmtId="176" fontId="3" fillId="2" borderId="9" xfId="0" applyNumberFormat="1" applyFont="1" applyFill="1" applyBorder="1"/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26" xfId="0" applyFont="1" applyFill="1" applyBorder="1"/>
    <xf numFmtId="0" fontId="3" fillId="2" borderId="12" xfId="0" applyFont="1" applyFill="1" applyBorder="1"/>
    <xf numFmtId="0" fontId="3" fillId="2" borderId="34" xfId="0" applyFont="1" applyFill="1" applyBorder="1"/>
    <xf numFmtId="176" fontId="3" fillId="2" borderId="34" xfId="0" applyNumberFormat="1" applyFont="1" applyFill="1" applyBorder="1"/>
    <xf numFmtId="176" fontId="3" fillId="2" borderId="12" xfId="0" applyNumberFormat="1" applyFont="1" applyFill="1" applyBorder="1"/>
    <xf numFmtId="0" fontId="3" fillId="2" borderId="14" xfId="0" applyFont="1" applyFill="1" applyBorder="1" applyAlignment="1">
      <alignment horizontal="center"/>
    </xf>
    <xf numFmtId="0" fontId="3" fillId="2" borderId="17" xfId="0" applyFont="1" applyFill="1" applyBorder="1"/>
    <xf numFmtId="0" fontId="3" fillId="2" borderId="33" xfId="0" applyFont="1" applyFill="1" applyBorder="1"/>
    <xf numFmtId="0" fontId="2" fillId="2" borderId="18" xfId="0" applyFont="1" applyFill="1" applyBorder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13" xfId="0" applyFont="1" applyFill="1" applyBorder="1"/>
    <xf numFmtId="0" fontId="3" fillId="2" borderId="11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2" borderId="7" xfId="0" applyFont="1" applyFill="1" applyBorder="1"/>
    <xf numFmtId="0" fontId="3" fillId="2" borderId="14" xfId="0" applyFont="1" applyFill="1" applyBorder="1"/>
    <xf numFmtId="0" fontId="4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9" fillId="2" borderId="0" xfId="0" applyFont="1" applyFill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2" fillId="2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233176576890497E-2"/>
          <c:y val="2.4861881156945299E-2"/>
          <c:w val="0.881395893260144"/>
          <c:h val="0.89754784199197801"/>
        </c:manualLayout>
      </c:layout>
      <c:scatterChart>
        <c:scatterStyle val="lineMarker"/>
        <c:varyColors val="0"/>
        <c:ser>
          <c:idx val="0"/>
          <c:order val="0"/>
          <c:tx>
            <c:v>目的の座標</c:v>
          </c:tx>
          <c:spPr>
            <a:ln w="28575">
              <a:noFill/>
            </a:ln>
          </c:spPr>
          <c:marker>
            <c:symbol val="circle"/>
            <c:size val="14"/>
            <c:spPr>
              <a:noFill/>
              <a:ln>
                <a:solidFill>
                  <a:srgbClr val="800000"/>
                </a:solidFill>
              </a:ln>
            </c:spPr>
          </c:marker>
          <c:xVal>
            <c:numRef>
              <c:f>Affine!$O$6:$O$13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Affine!$P$6:$P$13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0-0A4D-ADB4-360F5E65E113}"/>
            </c:ext>
          </c:extLst>
        </c:ser>
        <c:ser>
          <c:idx val="1"/>
          <c:order val="1"/>
          <c:tx>
            <c:v>変換後の座標</c:v>
          </c:tx>
          <c:spPr>
            <a:ln w="28575">
              <a:noFill/>
            </a:ln>
          </c:spPr>
          <c:xVal>
            <c:numRef>
              <c:f>Affine!$G$6:$G$13</c:f>
              <c:numCache>
                <c:formatCode>0.00_ </c:formatCode>
                <c:ptCount val="8"/>
                <c:pt idx="0">
                  <c:v>3.4028420935350852</c:v>
                </c:pt>
                <c:pt idx="1">
                  <c:v>44.219983543287682</c:v>
                </c:pt>
                <c:pt idx="2">
                  <c:v>102.47155820842792</c:v>
                </c:pt>
                <c:pt idx="3">
                  <c:v>101.99461633852506</c:v>
                </c:pt>
                <c:pt idx="4">
                  <c:v>98.804191236871134</c:v>
                </c:pt>
                <c:pt idx="5">
                  <c:v>47.835449863797564</c:v>
                </c:pt>
                <c:pt idx="6">
                  <c:v>2.659700110198056</c:v>
                </c:pt>
                <c:pt idx="7">
                  <c:v>-1.3883413946423353</c:v>
                </c:pt>
              </c:numCache>
            </c:numRef>
          </c:xVal>
          <c:yVal>
            <c:numRef>
              <c:f>Affine!$H$6:$H$13</c:f>
              <c:numCache>
                <c:formatCode>0.00_ </c:formatCode>
                <c:ptCount val="8"/>
                <c:pt idx="0">
                  <c:v>99.459263664923839</c:v>
                </c:pt>
                <c:pt idx="1">
                  <c:v>103.94294345211729</c:v>
                </c:pt>
                <c:pt idx="2">
                  <c:v>102.63971085620538</c:v>
                </c:pt>
                <c:pt idx="3">
                  <c:v>39.93010761667373</c:v>
                </c:pt>
                <c:pt idx="4">
                  <c:v>3.4632794522770496</c:v>
                </c:pt>
                <c:pt idx="5">
                  <c:v>4.7859033319544189</c:v>
                </c:pt>
                <c:pt idx="6">
                  <c:v>1.7489516405373031</c:v>
                </c:pt>
                <c:pt idx="7">
                  <c:v>44.029839985311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D0-0A4D-ADB4-360F5E65E113}"/>
            </c:ext>
          </c:extLst>
        </c:ser>
        <c:ser>
          <c:idx val="2"/>
          <c:order val="2"/>
          <c:tx>
            <c:v>元の座標</c:v>
          </c:tx>
          <c:spPr>
            <a:ln w="28575">
              <a:noFill/>
            </a:ln>
          </c:spPr>
          <c:marker>
            <c:symbol val="star"/>
            <c:size val="11"/>
            <c:spPr>
              <a:noFill/>
              <a:ln>
                <a:solidFill>
                  <a:srgbClr val="800000"/>
                </a:solidFill>
              </a:ln>
            </c:spPr>
          </c:marker>
          <c:xVal>
            <c:numRef>
              <c:f>Affine!$M$6:$M$13</c:f>
              <c:numCache>
                <c:formatCode>General</c:formatCode>
                <c:ptCount val="8"/>
                <c:pt idx="0">
                  <c:v>17</c:v>
                </c:pt>
                <c:pt idx="1">
                  <c:v>45</c:v>
                </c:pt>
                <c:pt idx="2">
                  <c:v>85</c:v>
                </c:pt>
                <c:pt idx="3">
                  <c:v>85</c:v>
                </c:pt>
                <c:pt idx="4">
                  <c:v>83</c:v>
                </c:pt>
                <c:pt idx="5">
                  <c:v>48</c:v>
                </c:pt>
                <c:pt idx="6">
                  <c:v>17</c:v>
                </c:pt>
                <c:pt idx="7">
                  <c:v>14</c:v>
                </c:pt>
              </c:numCache>
            </c:numRef>
          </c:xVal>
          <c:yVal>
            <c:numRef>
              <c:f>Affine!$N$6:$N$13</c:f>
              <c:numCache>
                <c:formatCode>General</c:formatCode>
                <c:ptCount val="8"/>
                <c:pt idx="0">
                  <c:v>83</c:v>
                </c:pt>
                <c:pt idx="1">
                  <c:v>86</c:v>
                </c:pt>
                <c:pt idx="2">
                  <c:v>85</c:v>
                </c:pt>
                <c:pt idx="3">
                  <c:v>42</c:v>
                </c:pt>
                <c:pt idx="4">
                  <c:v>17</c:v>
                </c:pt>
                <c:pt idx="5">
                  <c:v>18</c:v>
                </c:pt>
                <c:pt idx="6">
                  <c:v>16</c:v>
                </c:pt>
                <c:pt idx="7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D0-0A4D-ADB4-360F5E65E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958240"/>
        <c:axId val="-337956608"/>
      </c:scatterChart>
      <c:valAx>
        <c:axId val="-337958240"/>
        <c:scaling>
          <c:orientation val="minMax"/>
          <c:max val="110"/>
          <c:min val="-1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-337956608"/>
        <c:crossesAt val="-10"/>
        <c:crossBetween val="midCat"/>
        <c:majorUnit val="10"/>
      </c:valAx>
      <c:valAx>
        <c:axId val="-337956608"/>
        <c:scaling>
          <c:orientation val="minMax"/>
          <c:max val="110"/>
          <c:min val="-1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-337958240"/>
        <c:crossesAt val="-10"/>
        <c:crossBetween val="midCat"/>
        <c:majorUnit val="10"/>
        <c:minorUnit val="2"/>
      </c:valAx>
    </c:plotArea>
    <c:plotVisOnly val="1"/>
    <c:dispBlanksAs val="gap"/>
    <c:showDLblsOverMax val="0"/>
  </c:chart>
  <c:printSettings>
    <c:headerFooter/>
    <c:pageMargins b="0.98399999999999999" l="0.78700000000000003" r="0.78700000000000003" t="0.98399999999999999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14</xdr:row>
      <xdr:rowOff>118532</xdr:rowOff>
    </xdr:from>
    <xdr:to>
      <xdr:col>23</xdr:col>
      <xdr:colOff>16933</xdr:colOff>
      <xdr:row>29</xdr:row>
      <xdr:rowOff>135467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3"/>
  <sheetViews>
    <sheetView tabSelected="1" zoomScale="70" zoomScaleNormal="70" workbookViewId="0">
      <selection activeCell="G43" sqref="G43"/>
    </sheetView>
  </sheetViews>
  <sheetFormatPr defaultColWidth="12.75" defaultRowHeight="18.75" x14ac:dyDescent="0.3"/>
  <cols>
    <col min="1" max="1" width="3.75" style="1" customWidth="1"/>
    <col min="2" max="2" width="7.5" style="1" customWidth="1"/>
    <col min="3" max="3" width="8.125" style="1" customWidth="1"/>
    <col min="4" max="4" width="8.5" style="1" customWidth="1"/>
    <col min="5" max="5" width="9.375" style="1" customWidth="1"/>
    <col min="6" max="6" width="10.75" style="1" customWidth="1"/>
    <col min="7" max="7" width="9.125" style="1" customWidth="1"/>
    <col min="8" max="8" width="10.125" style="1" customWidth="1"/>
    <col min="9" max="9" width="11.625" style="1" customWidth="1"/>
    <col min="10" max="10" width="13.5" style="1" bestFit="1" customWidth="1"/>
    <col min="11" max="11" width="12.75" style="2"/>
    <col min="12" max="12" width="5" style="1" customWidth="1"/>
    <col min="13" max="16" width="6" style="1" bestFit="1" customWidth="1"/>
    <col min="17" max="23" width="8.625" style="1" bestFit="1" customWidth="1"/>
    <col min="24" max="24" width="2.625" style="1" customWidth="1"/>
    <col min="25" max="16384" width="12.75" style="1"/>
  </cols>
  <sheetData>
    <row r="2" spans="2:24" ht="26.25" x14ac:dyDescent="0.4">
      <c r="B2" s="61" t="s">
        <v>33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</row>
    <row r="3" spans="2:24" ht="19.5" thickBot="1" x14ac:dyDescent="0.35"/>
    <row r="4" spans="2:24" ht="19.5" thickBot="1" x14ac:dyDescent="0.35">
      <c r="B4" s="53" t="s">
        <v>21</v>
      </c>
      <c r="C4" s="63" t="s">
        <v>27</v>
      </c>
      <c r="D4" s="64"/>
      <c r="E4" s="63" t="s">
        <v>26</v>
      </c>
      <c r="F4" s="64"/>
      <c r="G4" s="63" t="s">
        <v>28</v>
      </c>
      <c r="H4" s="64"/>
      <c r="I4" s="63" t="s">
        <v>29</v>
      </c>
      <c r="J4" s="64"/>
      <c r="K4" s="65" t="s">
        <v>30</v>
      </c>
      <c r="L4" s="3"/>
      <c r="M4" s="58" t="s">
        <v>31</v>
      </c>
      <c r="N4" s="59"/>
      <c r="O4" s="59"/>
      <c r="P4" s="59"/>
      <c r="Q4" s="59"/>
      <c r="R4" s="59"/>
      <c r="S4" s="59"/>
      <c r="T4" s="59"/>
      <c r="U4" s="59"/>
      <c r="V4" s="59"/>
      <c r="W4" s="60"/>
    </row>
    <row r="5" spans="2:24" s="2" customFormat="1" ht="24" thickBot="1" x14ac:dyDescent="0.4">
      <c r="B5" s="54"/>
      <c r="C5" s="44" t="s">
        <v>10</v>
      </c>
      <c r="D5" s="44" t="s">
        <v>11</v>
      </c>
      <c r="E5" s="44" t="s">
        <v>12</v>
      </c>
      <c r="F5" s="44" t="s">
        <v>13</v>
      </c>
      <c r="G5" s="44" t="s">
        <v>14</v>
      </c>
      <c r="H5" s="44" t="s">
        <v>15</v>
      </c>
      <c r="I5" s="45" t="s">
        <v>16</v>
      </c>
      <c r="J5" s="45" t="s">
        <v>17</v>
      </c>
      <c r="K5" s="66"/>
      <c r="L5" s="3"/>
      <c r="M5" s="46" t="s">
        <v>10</v>
      </c>
      <c r="N5" s="47" t="s">
        <v>11</v>
      </c>
      <c r="O5" s="47" t="s">
        <v>12</v>
      </c>
      <c r="P5" s="47" t="s">
        <v>13</v>
      </c>
      <c r="Q5" s="47" t="s">
        <v>18</v>
      </c>
      <c r="R5" s="47" t="s">
        <v>19</v>
      </c>
      <c r="S5" s="47" t="s">
        <v>20</v>
      </c>
      <c r="T5" s="47" t="s">
        <v>3</v>
      </c>
      <c r="U5" s="47" t="s">
        <v>4</v>
      </c>
      <c r="V5" s="47" t="s">
        <v>5</v>
      </c>
      <c r="W5" s="48" t="s">
        <v>6</v>
      </c>
    </row>
    <row r="6" spans="2:24" x14ac:dyDescent="0.3">
      <c r="B6" s="4">
        <v>1</v>
      </c>
      <c r="C6" s="5">
        <v>17</v>
      </c>
      <c r="D6" s="6">
        <v>83</v>
      </c>
      <c r="E6" s="6">
        <v>0</v>
      </c>
      <c r="F6" s="7">
        <v>100</v>
      </c>
      <c r="G6" s="9">
        <f t="shared" ref="G6:G13" si="0">$K6*($J$23*C6+$J$24*D6+$J$25)</f>
        <v>3.4028420935350852</v>
      </c>
      <c r="H6" s="8">
        <f t="shared" ref="H6:H13" si="1">$K6*($J$27*C6+$J$28*D6+$J$29)</f>
        <v>99.459263664923839</v>
      </c>
      <c r="I6" s="9">
        <f>$K6*ABS(G6-E6)</f>
        <v>3.4028420935350852</v>
      </c>
      <c r="J6" s="9">
        <f>$K6*ABS(H6-F6)</f>
        <v>0.54073633507616137</v>
      </c>
      <c r="K6" s="10">
        <v>1</v>
      </c>
      <c r="M6" s="11">
        <f>$K6*(C6)</f>
        <v>17</v>
      </c>
      <c r="N6" s="12">
        <f>$K6*D6</f>
        <v>83</v>
      </c>
      <c r="O6" s="12">
        <f t="shared" ref="O6:P6" si="2">$K6*E6</f>
        <v>0</v>
      </c>
      <c r="P6" s="12">
        <f t="shared" si="2"/>
        <v>100</v>
      </c>
      <c r="Q6" s="12">
        <f>K6*C6*C6</f>
        <v>289</v>
      </c>
      <c r="R6" s="12">
        <f>K6*D6*D6</f>
        <v>6889</v>
      </c>
      <c r="S6" s="12">
        <f>K6*C6*D6</f>
        <v>1411</v>
      </c>
      <c r="T6" s="12">
        <f>K6*C6*E6</f>
        <v>0</v>
      </c>
      <c r="U6" s="12">
        <f>K6*D6*E6</f>
        <v>0</v>
      </c>
      <c r="V6" s="12">
        <f>K6*C6*F6</f>
        <v>1700</v>
      </c>
      <c r="W6" s="13">
        <f>K6*D6*F6</f>
        <v>8300</v>
      </c>
    </row>
    <row r="7" spans="2:24" x14ac:dyDescent="0.3">
      <c r="B7" s="14">
        <v>2</v>
      </c>
      <c r="C7" s="15">
        <v>45</v>
      </c>
      <c r="D7" s="12">
        <v>86</v>
      </c>
      <c r="E7" s="12">
        <v>50</v>
      </c>
      <c r="F7" s="16">
        <v>100</v>
      </c>
      <c r="G7" s="18">
        <f t="shared" si="0"/>
        <v>44.219983543287682</v>
      </c>
      <c r="H7" s="17">
        <f t="shared" si="1"/>
        <v>103.94294345211729</v>
      </c>
      <c r="I7" s="18">
        <f t="shared" ref="I7:I13" si="3">$K7*ABS(G7-E7)</f>
        <v>5.7800164567123176</v>
      </c>
      <c r="J7" s="18">
        <f t="shared" ref="J7:J13" si="4">$K7*ABS(H7-F7)</f>
        <v>3.9429434521172908</v>
      </c>
      <c r="K7" s="19">
        <v>1</v>
      </c>
      <c r="M7" s="11">
        <f t="shared" ref="M7:M13" si="5">$K7*(C7)</f>
        <v>45</v>
      </c>
      <c r="N7" s="12">
        <f t="shared" ref="N7:N13" si="6">$K7*D7</f>
        <v>86</v>
      </c>
      <c r="O7" s="12">
        <f t="shared" ref="O7:O13" si="7">$K7*E7</f>
        <v>50</v>
      </c>
      <c r="P7" s="12">
        <f t="shared" ref="P7:P13" si="8">$K7*F7</f>
        <v>100</v>
      </c>
      <c r="Q7" s="12">
        <f t="shared" ref="Q7:Q13" si="9">K7*C7*C7</f>
        <v>2025</v>
      </c>
      <c r="R7" s="12">
        <f t="shared" ref="R7:R13" si="10">K7*D7*D7</f>
        <v>7396</v>
      </c>
      <c r="S7" s="12">
        <f t="shared" ref="S7:S13" si="11">K7*C7*D7</f>
        <v>3870</v>
      </c>
      <c r="T7" s="12">
        <f t="shared" ref="T7:T13" si="12">K7*C7*E7</f>
        <v>2250</v>
      </c>
      <c r="U7" s="12">
        <f t="shared" ref="U7:U13" si="13">K7*D7*E7</f>
        <v>4300</v>
      </c>
      <c r="V7" s="12">
        <f t="shared" ref="V7:V13" si="14">K7*C7*F7</f>
        <v>4500</v>
      </c>
      <c r="W7" s="13">
        <f t="shared" ref="W7:W13" si="15">K7*D7*F7</f>
        <v>8600</v>
      </c>
    </row>
    <row r="8" spans="2:24" x14ac:dyDescent="0.3">
      <c r="B8" s="14">
        <v>3</v>
      </c>
      <c r="C8" s="15">
        <v>85</v>
      </c>
      <c r="D8" s="12">
        <v>85</v>
      </c>
      <c r="E8" s="12">
        <v>100</v>
      </c>
      <c r="F8" s="16">
        <v>100</v>
      </c>
      <c r="G8" s="18">
        <f t="shared" si="0"/>
        <v>102.47155820842792</v>
      </c>
      <c r="H8" s="17">
        <f t="shared" si="1"/>
        <v>102.63971085620538</v>
      </c>
      <c r="I8" s="18">
        <f t="shared" si="3"/>
        <v>2.471558208427922</v>
      </c>
      <c r="J8" s="18">
        <f t="shared" si="4"/>
        <v>2.639710856205383</v>
      </c>
      <c r="K8" s="19">
        <v>1</v>
      </c>
      <c r="M8" s="11">
        <f t="shared" si="5"/>
        <v>85</v>
      </c>
      <c r="N8" s="12">
        <f t="shared" si="6"/>
        <v>85</v>
      </c>
      <c r="O8" s="12">
        <f t="shared" si="7"/>
        <v>100</v>
      </c>
      <c r="P8" s="12">
        <f t="shared" si="8"/>
        <v>100</v>
      </c>
      <c r="Q8" s="12">
        <f t="shared" si="9"/>
        <v>7225</v>
      </c>
      <c r="R8" s="12">
        <f t="shared" si="10"/>
        <v>7225</v>
      </c>
      <c r="S8" s="12">
        <f t="shared" si="11"/>
        <v>7225</v>
      </c>
      <c r="T8" s="12">
        <f t="shared" si="12"/>
        <v>8500</v>
      </c>
      <c r="U8" s="12">
        <f t="shared" si="13"/>
        <v>8500</v>
      </c>
      <c r="V8" s="12">
        <f t="shared" si="14"/>
        <v>8500</v>
      </c>
      <c r="W8" s="13">
        <f t="shared" si="15"/>
        <v>8500</v>
      </c>
    </row>
    <row r="9" spans="2:24" x14ac:dyDescent="0.3">
      <c r="B9" s="14">
        <v>4</v>
      </c>
      <c r="C9" s="15">
        <v>85</v>
      </c>
      <c r="D9" s="12">
        <v>42</v>
      </c>
      <c r="E9" s="12">
        <v>100</v>
      </c>
      <c r="F9" s="16">
        <v>50</v>
      </c>
      <c r="G9" s="18">
        <f t="shared" si="0"/>
        <v>101.99461633852506</v>
      </c>
      <c r="H9" s="17">
        <f t="shared" si="1"/>
        <v>39.93010761667373</v>
      </c>
      <c r="I9" s="18">
        <f t="shared" si="3"/>
        <v>1.9946163385250628</v>
      </c>
      <c r="J9" s="18">
        <f t="shared" si="4"/>
        <v>10.06989238332627</v>
      </c>
      <c r="K9" s="19">
        <v>1</v>
      </c>
      <c r="M9" s="11">
        <f t="shared" si="5"/>
        <v>85</v>
      </c>
      <c r="N9" s="12">
        <f t="shared" si="6"/>
        <v>42</v>
      </c>
      <c r="O9" s="12">
        <f t="shared" si="7"/>
        <v>100</v>
      </c>
      <c r="P9" s="12">
        <f t="shared" si="8"/>
        <v>50</v>
      </c>
      <c r="Q9" s="12">
        <f t="shared" si="9"/>
        <v>7225</v>
      </c>
      <c r="R9" s="12">
        <f t="shared" si="10"/>
        <v>1764</v>
      </c>
      <c r="S9" s="12">
        <f t="shared" si="11"/>
        <v>3570</v>
      </c>
      <c r="T9" s="12">
        <f t="shared" si="12"/>
        <v>8500</v>
      </c>
      <c r="U9" s="12">
        <f t="shared" si="13"/>
        <v>4200</v>
      </c>
      <c r="V9" s="12">
        <f t="shared" si="14"/>
        <v>4250</v>
      </c>
      <c r="W9" s="13">
        <f t="shared" si="15"/>
        <v>2100</v>
      </c>
    </row>
    <row r="10" spans="2:24" x14ac:dyDescent="0.3">
      <c r="B10" s="14">
        <v>5</v>
      </c>
      <c r="C10" s="15">
        <v>83</v>
      </c>
      <c r="D10" s="12">
        <v>17</v>
      </c>
      <c r="E10" s="12">
        <v>100</v>
      </c>
      <c r="F10" s="16">
        <v>0</v>
      </c>
      <c r="G10" s="18">
        <f t="shared" si="0"/>
        <v>98.804191236871134</v>
      </c>
      <c r="H10" s="17">
        <f t="shared" si="1"/>
        <v>3.4632794522770496</v>
      </c>
      <c r="I10" s="18">
        <f t="shared" si="3"/>
        <v>1.1958087631288663</v>
      </c>
      <c r="J10" s="18">
        <f t="shared" si="4"/>
        <v>3.4632794522770496</v>
      </c>
      <c r="K10" s="19">
        <v>1</v>
      </c>
      <c r="M10" s="11">
        <f t="shared" si="5"/>
        <v>83</v>
      </c>
      <c r="N10" s="12">
        <f t="shared" si="6"/>
        <v>17</v>
      </c>
      <c r="O10" s="12">
        <f t="shared" si="7"/>
        <v>100</v>
      </c>
      <c r="P10" s="12">
        <f t="shared" si="8"/>
        <v>0</v>
      </c>
      <c r="Q10" s="12">
        <f t="shared" si="9"/>
        <v>6889</v>
      </c>
      <c r="R10" s="12">
        <f t="shared" si="10"/>
        <v>289</v>
      </c>
      <c r="S10" s="12">
        <f t="shared" si="11"/>
        <v>1411</v>
      </c>
      <c r="T10" s="12">
        <f t="shared" si="12"/>
        <v>8300</v>
      </c>
      <c r="U10" s="12">
        <f t="shared" si="13"/>
        <v>1700</v>
      </c>
      <c r="V10" s="12">
        <f t="shared" si="14"/>
        <v>0</v>
      </c>
      <c r="W10" s="13">
        <f t="shared" si="15"/>
        <v>0</v>
      </c>
    </row>
    <row r="11" spans="2:24" x14ac:dyDescent="0.3">
      <c r="B11" s="14">
        <v>6</v>
      </c>
      <c r="C11" s="15">
        <v>48</v>
      </c>
      <c r="D11" s="12">
        <v>18</v>
      </c>
      <c r="E11" s="12">
        <v>50</v>
      </c>
      <c r="F11" s="16">
        <v>0</v>
      </c>
      <c r="G11" s="18">
        <f t="shared" si="0"/>
        <v>47.835449863797564</v>
      </c>
      <c r="H11" s="17">
        <f t="shared" si="1"/>
        <v>4.7859033319544189</v>
      </c>
      <c r="I11" s="18">
        <f t="shared" si="3"/>
        <v>2.1645501362024362</v>
      </c>
      <c r="J11" s="18">
        <f t="shared" si="4"/>
        <v>4.7859033319544189</v>
      </c>
      <c r="K11" s="19">
        <v>1</v>
      </c>
      <c r="M11" s="11">
        <f t="shared" si="5"/>
        <v>48</v>
      </c>
      <c r="N11" s="12">
        <f t="shared" si="6"/>
        <v>18</v>
      </c>
      <c r="O11" s="12">
        <f t="shared" si="7"/>
        <v>50</v>
      </c>
      <c r="P11" s="12">
        <f t="shared" si="8"/>
        <v>0</v>
      </c>
      <c r="Q11" s="12">
        <f t="shared" si="9"/>
        <v>2304</v>
      </c>
      <c r="R11" s="12">
        <f t="shared" si="10"/>
        <v>324</v>
      </c>
      <c r="S11" s="12">
        <f t="shared" si="11"/>
        <v>864</v>
      </c>
      <c r="T11" s="12">
        <f t="shared" si="12"/>
        <v>2400</v>
      </c>
      <c r="U11" s="12">
        <f t="shared" si="13"/>
        <v>900</v>
      </c>
      <c r="V11" s="12">
        <f t="shared" si="14"/>
        <v>0</v>
      </c>
      <c r="W11" s="13">
        <f t="shared" si="15"/>
        <v>0</v>
      </c>
    </row>
    <row r="12" spans="2:24" x14ac:dyDescent="0.3">
      <c r="B12" s="14">
        <v>7</v>
      </c>
      <c r="C12" s="15">
        <v>17</v>
      </c>
      <c r="D12" s="12">
        <v>16</v>
      </c>
      <c r="E12" s="12">
        <v>0</v>
      </c>
      <c r="F12" s="16">
        <v>0</v>
      </c>
      <c r="G12" s="18">
        <f t="shared" si="0"/>
        <v>2.659700110198056</v>
      </c>
      <c r="H12" s="17">
        <f t="shared" si="1"/>
        <v>1.7489516405373031</v>
      </c>
      <c r="I12" s="18">
        <f t="shared" si="3"/>
        <v>2.659700110198056</v>
      </c>
      <c r="J12" s="18">
        <f t="shared" si="4"/>
        <v>1.7489516405373031</v>
      </c>
      <c r="K12" s="19">
        <v>1</v>
      </c>
      <c r="M12" s="11">
        <f t="shared" si="5"/>
        <v>17</v>
      </c>
      <c r="N12" s="12">
        <f t="shared" si="6"/>
        <v>16</v>
      </c>
      <c r="O12" s="12">
        <f t="shared" si="7"/>
        <v>0</v>
      </c>
      <c r="P12" s="12">
        <f t="shared" si="8"/>
        <v>0</v>
      </c>
      <c r="Q12" s="12">
        <f t="shared" si="9"/>
        <v>289</v>
      </c>
      <c r="R12" s="12">
        <f t="shared" si="10"/>
        <v>256</v>
      </c>
      <c r="S12" s="12">
        <f t="shared" si="11"/>
        <v>272</v>
      </c>
      <c r="T12" s="12">
        <f t="shared" si="12"/>
        <v>0</v>
      </c>
      <c r="U12" s="12">
        <f t="shared" si="13"/>
        <v>0</v>
      </c>
      <c r="V12" s="12">
        <f t="shared" si="14"/>
        <v>0</v>
      </c>
      <c r="W12" s="13">
        <f t="shared" si="15"/>
        <v>0</v>
      </c>
    </row>
    <row r="13" spans="2:24" ht="19.5" thickBot="1" x14ac:dyDescent="0.35">
      <c r="B13" s="20">
        <v>8</v>
      </c>
      <c r="C13" s="21">
        <v>14</v>
      </c>
      <c r="D13" s="22">
        <v>45</v>
      </c>
      <c r="E13" s="22">
        <v>0</v>
      </c>
      <c r="F13" s="23">
        <v>50</v>
      </c>
      <c r="G13" s="25">
        <f t="shared" si="0"/>
        <v>-1.3883413946423353</v>
      </c>
      <c r="H13" s="24">
        <f t="shared" si="1"/>
        <v>44.029839985311</v>
      </c>
      <c r="I13" s="25">
        <f t="shared" si="3"/>
        <v>1.3883413946423353</v>
      </c>
      <c r="J13" s="25">
        <f t="shared" si="4"/>
        <v>5.9701600146890001</v>
      </c>
      <c r="K13" s="26">
        <v>1</v>
      </c>
      <c r="M13" s="27">
        <f t="shared" si="5"/>
        <v>14</v>
      </c>
      <c r="N13" s="22">
        <f t="shared" si="6"/>
        <v>45</v>
      </c>
      <c r="O13" s="22">
        <f t="shared" si="7"/>
        <v>0</v>
      </c>
      <c r="P13" s="22">
        <f t="shared" si="8"/>
        <v>50</v>
      </c>
      <c r="Q13" s="22">
        <f t="shared" si="9"/>
        <v>196</v>
      </c>
      <c r="R13" s="22">
        <f t="shared" si="10"/>
        <v>2025</v>
      </c>
      <c r="S13" s="22">
        <f t="shared" si="11"/>
        <v>630</v>
      </c>
      <c r="T13" s="22">
        <f t="shared" si="12"/>
        <v>0</v>
      </c>
      <c r="U13" s="22">
        <f t="shared" si="13"/>
        <v>0</v>
      </c>
      <c r="V13" s="22">
        <f t="shared" si="14"/>
        <v>700</v>
      </c>
      <c r="W13" s="28">
        <f t="shared" si="15"/>
        <v>2250</v>
      </c>
    </row>
    <row r="14" spans="2:24" ht="19.5" thickBot="1" x14ac:dyDescent="0.35">
      <c r="B14" s="29" t="s">
        <v>22</v>
      </c>
      <c r="C14" s="27">
        <f>SUM(C6:C13)</f>
        <v>394</v>
      </c>
      <c r="D14" s="22">
        <f>SUM(D6:D13)</f>
        <v>392</v>
      </c>
      <c r="E14" s="22">
        <f>SUM(E6:E13)</f>
        <v>400</v>
      </c>
      <c r="F14" s="28">
        <f>SUM(F6:F13)</f>
        <v>400</v>
      </c>
      <c r="K14" s="30"/>
      <c r="L14" s="31" t="s">
        <v>22</v>
      </c>
      <c r="M14" s="27">
        <f t="shared" ref="M14:W14" si="16">SUM(M6:M13)</f>
        <v>394</v>
      </c>
      <c r="N14" s="22">
        <f t="shared" si="16"/>
        <v>392</v>
      </c>
      <c r="O14" s="22">
        <f t="shared" si="16"/>
        <v>400</v>
      </c>
      <c r="P14" s="22">
        <f t="shared" si="16"/>
        <v>400</v>
      </c>
      <c r="Q14" s="32">
        <f t="shared" si="16"/>
        <v>26442</v>
      </c>
      <c r="R14" s="22">
        <f t="shared" si="16"/>
        <v>26168</v>
      </c>
      <c r="S14" s="22">
        <f t="shared" si="16"/>
        <v>19253</v>
      </c>
      <c r="T14" s="33">
        <f t="shared" si="16"/>
        <v>29950</v>
      </c>
      <c r="U14" s="22">
        <f t="shared" si="16"/>
        <v>19600</v>
      </c>
      <c r="V14" s="22">
        <f t="shared" si="16"/>
        <v>19650</v>
      </c>
      <c r="W14" s="28">
        <f t="shared" si="16"/>
        <v>29750</v>
      </c>
    </row>
    <row r="15" spans="2:24" x14ac:dyDescent="0.3">
      <c r="B15" s="34"/>
      <c r="C15" s="35"/>
      <c r="D15" s="35"/>
      <c r="E15" s="35"/>
      <c r="F15" s="35"/>
      <c r="K15" s="36"/>
      <c r="P15" s="37"/>
      <c r="Q15" s="35"/>
      <c r="R15" s="35"/>
      <c r="S15" s="35"/>
    </row>
    <row r="16" spans="2:24" ht="19.5" thickBot="1" x14ac:dyDescent="0.35"/>
    <row r="17" spans="1:16" x14ac:dyDescent="0.3">
      <c r="B17" s="55" t="s">
        <v>32</v>
      </c>
      <c r="C17" s="56"/>
      <c r="D17" s="57"/>
      <c r="K17" s="1"/>
    </row>
    <row r="18" spans="1:16" x14ac:dyDescent="0.3">
      <c r="B18" s="15">
        <f>Q14</f>
        <v>26442</v>
      </c>
      <c r="C18" s="35">
        <f>S14</f>
        <v>19253</v>
      </c>
      <c r="D18" s="38">
        <f>M14</f>
        <v>394</v>
      </c>
      <c r="K18" s="1"/>
    </row>
    <row r="19" spans="1:16" x14ac:dyDescent="0.3">
      <c r="B19" s="15">
        <f>S14</f>
        <v>19253</v>
      </c>
      <c r="C19" s="35">
        <f>R14</f>
        <v>26168</v>
      </c>
      <c r="D19" s="38">
        <f>N14</f>
        <v>392</v>
      </c>
      <c r="K19" s="1"/>
    </row>
    <row r="20" spans="1:16" ht="19.5" thickBot="1" x14ac:dyDescent="0.35">
      <c r="B20" s="21">
        <f>M14</f>
        <v>394</v>
      </c>
      <c r="C20" s="33">
        <f>N14</f>
        <v>392</v>
      </c>
      <c r="D20" s="39">
        <f>COUNTIF(K6:K13,1)</f>
        <v>8</v>
      </c>
      <c r="K20" s="1"/>
    </row>
    <row r="23" spans="1:16" x14ac:dyDescent="0.3">
      <c r="A23" s="38"/>
      <c r="B23" s="40" t="s">
        <v>23</v>
      </c>
      <c r="C23" s="38"/>
      <c r="D23" s="1">
        <f t="array" ref="D23:F25">MINVERSE(B18:D20)</f>
        <v>1.4210406423544717E-4</v>
      </c>
      <c r="E23" s="1">
        <v>1.0821142822527317E-6</v>
      </c>
      <c r="F23" s="38">
        <v>-7.0516487634261571E-3</v>
      </c>
      <c r="G23" s="14"/>
      <c r="H23" s="14">
        <f>T14</f>
        <v>29950</v>
      </c>
      <c r="J23" s="14">
        <f>D23*$H$23+E23*$H$24+F23*$H$25</f>
        <v>1.4565666584133332</v>
      </c>
      <c r="K23" s="1"/>
    </row>
    <row r="24" spans="1:16" x14ac:dyDescent="0.3">
      <c r="A24" s="38"/>
      <c r="B24" s="40" t="s">
        <v>24</v>
      </c>
      <c r="C24" s="41" t="s">
        <v>2</v>
      </c>
      <c r="D24" s="1">
        <v>1.0821142822527306E-6</v>
      </c>
      <c r="E24" s="1">
        <v>1.4368640115760913E-4</v>
      </c>
      <c r="F24" s="38">
        <v>-7.0939277851237957E-3</v>
      </c>
      <c r="G24" s="42" t="s">
        <v>0</v>
      </c>
      <c r="H24" s="14">
        <f>U14</f>
        <v>19600</v>
      </c>
      <c r="I24" s="43" t="s">
        <v>1</v>
      </c>
      <c r="J24" s="14">
        <f t="shared" ref="J24:J25" si="17">D24*$H$23+E24*$H$24+F24*$H$25</f>
        <v>1.1091671393089975E-2</v>
      </c>
      <c r="K24" s="1"/>
    </row>
    <row r="25" spans="1:16" x14ac:dyDescent="0.3">
      <c r="A25" s="38"/>
      <c r="B25" s="40" t="s">
        <v>25</v>
      </c>
      <c r="C25" s="38"/>
      <c r="D25" s="1">
        <v>-7.0516487634261563E-3</v>
      </c>
      <c r="E25" s="1">
        <v>-7.0939277851237948E-3</v>
      </c>
      <c r="F25" s="38">
        <v>0.81989616306980417</v>
      </c>
      <c r="G25" s="14"/>
      <c r="H25" s="14">
        <f>O14</f>
        <v>400</v>
      </c>
      <c r="J25" s="14">
        <f t="shared" si="17"/>
        <v>-22.279399825118048</v>
      </c>
      <c r="K25" s="1"/>
    </row>
    <row r="27" spans="1:16" x14ac:dyDescent="0.3">
      <c r="A27" s="38"/>
      <c r="B27" s="40" t="s">
        <v>7</v>
      </c>
      <c r="C27" s="38"/>
      <c r="D27" s="1">
        <f t="array" ref="D27:F29">MINVERSE(B18:D20)</f>
        <v>1.4210406423544717E-4</v>
      </c>
      <c r="E27" s="1">
        <v>1.0821142822527317E-6</v>
      </c>
      <c r="F27" s="38">
        <v>-7.0516487634261571E-3</v>
      </c>
      <c r="G27" s="14"/>
      <c r="H27" s="14">
        <f>V14</f>
        <v>19650</v>
      </c>
      <c r="J27" s="14">
        <f>D27*$H$27+E27*$H$28+F27*$H$29</f>
        <v>3.8782567530928347E-3</v>
      </c>
      <c r="K27" s="1"/>
    </row>
    <row r="28" spans="1:16" x14ac:dyDescent="0.3">
      <c r="A28" s="38"/>
      <c r="B28" s="40" t="s">
        <v>8</v>
      </c>
      <c r="C28" s="41" t="s">
        <v>2</v>
      </c>
      <c r="D28" s="1">
        <v>1.0821142822527306E-6</v>
      </c>
      <c r="E28" s="1">
        <v>1.4368640115760913E-4</v>
      </c>
      <c r="F28" s="38">
        <v>-7.0939277851237957E-3</v>
      </c>
      <c r="G28" s="42" t="s">
        <v>0</v>
      </c>
      <c r="H28" s="14">
        <f>W14</f>
        <v>29750</v>
      </c>
      <c r="I28" s="43" t="s">
        <v>1</v>
      </c>
      <c r="J28" s="14">
        <f t="shared" ref="J28:J29" si="18">D28*$H$27+E28*$H$28+F28*$H$29</f>
        <v>1.4583628660356198</v>
      </c>
      <c r="K28" s="1"/>
    </row>
    <row r="29" spans="1:16" x14ac:dyDescent="0.3">
      <c r="A29" s="38"/>
      <c r="B29" s="40" t="s">
        <v>9</v>
      </c>
      <c r="C29" s="38"/>
      <c r="D29" s="1">
        <v>-7.0516487634261563E-3</v>
      </c>
      <c r="E29" s="1">
        <v>-7.0939277851237948E-3</v>
      </c>
      <c r="F29" s="38">
        <v>0.81989616306980417</v>
      </c>
      <c r="G29" s="14"/>
      <c r="H29" s="14">
        <f>P14</f>
        <v>400</v>
      </c>
      <c r="J29" s="14">
        <f t="shared" si="18"/>
        <v>-21.650784580835193</v>
      </c>
      <c r="K29" s="1"/>
    </row>
    <row r="31" spans="1:16" x14ac:dyDescent="0.3">
      <c r="M31" s="49" t="s">
        <v>34</v>
      </c>
      <c r="N31" s="1" t="s">
        <v>35</v>
      </c>
      <c r="O31" s="50"/>
      <c r="P31" s="50"/>
    </row>
    <row r="32" spans="1:16" x14ac:dyDescent="0.3">
      <c r="M32" s="52" t="s">
        <v>36</v>
      </c>
      <c r="N32" s="1" t="s">
        <v>37</v>
      </c>
      <c r="O32" s="51"/>
      <c r="P32" s="50"/>
    </row>
    <row r="33" spans="13:16" x14ac:dyDescent="0.3">
      <c r="M33" s="52" t="s">
        <v>38</v>
      </c>
      <c r="N33" s="1" t="s">
        <v>39</v>
      </c>
      <c r="O33" s="49"/>
      <c r="P33" s="50"/>
    </row>
  </sheetData>
  <mergeCells count="9">
    <mergeCell ref="B4:B5"/>
    <mergeCell ref="B17:D17"/>
    <mergeCell ref="M4:W4"/>
    <mergeCell ref="B2:X2"/>
    <mergeCell ref="C4:D4"/>
    <mergeCell ref="E4:F4"/>
    <mergeCell ref="G4:H4"/>
    <mergeCell ref="I4:J4"/>
    <mergeCell ref="K4:K5"/>
  </mergeCells>
  <phoneticPr fontId="1"/>
  <pageMargins left="0.79000000000000015" right="0.79000000000000015" top="0.98" bottom="0.98" header="0.51" footer="0.51"/>
  <pageSetup scale="75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Affine</vt:lpstr>
      <vt:lpstr>Affine!Print_Area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Oky Dicky A Air</dc:creator>
  <cp:lastModifiedBy>PrimaLab</cp:lastModifiedBy>
  <dcterms:created xsi:type="dcterms:W3CDTF">2009-04-16T02:40:44Z</dcterms:created>
  <dcterms:modified xsi:type="dcterms:W3CDTF">2020-12-23T08:33:10Z</dcterms:modified>
</cp:coreProperties>
</file>