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home\ws\sorm4j\sorm4j-jmh\result\"/>
    </mc:Choice>
  </mc:AlternateContent>
  <xr:revisionPtr revIDLastSave="0" documentId="13_ncr:1_{E688E353-D9F1-485E-91EC-46CCC2F87E23}" xr6:coauthVersionLast="36" xr6:coauthVersionMax="36" xr10:uidLastSave="{00000000-0000-0000-0000-000000000000}"/>
  <bookViews>
    <workbookView xWindow="0" yWindow="0" windowWidth="27870" windowHeight="14520" xr2:uid="{9D1FDE6F-6CE7-48B5-8FE2-8070845FD5C3}"/>
  </bookViews>
  <sheets>
    <sheet name="1.3.5" sheetId="3" r:id="rId1"/>
    <sheet name="1.3.3" sheetId="2" r:id="rId2"/>
    <sheet name="1.2.3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3" l="1"/>
  <c r="K36" i="3"/>
  <c r="J36" i="3"/>
  <c r="L35" i="3"/>
  <c r="K35" i="3"/>
  <c r="J35" i="3"/>
  <c r="L34" i="3"/>
  <c r="J34" i="3"/>
  <c r="L33" i="3"/>
  <c r="J33" i="3"/>
  <c r="C23" i="3"/>
  <c r="J22" i="3"/>
  <c r="C22" i="3"/>
  <c r="J21" i="3"/>
  <c r="C21" i="3"/>
  <c r="J20" i="3"/>
  <c r="C20" i="3"/>
  <c r="J19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O5" i="3"/>
  <c r="M5" i="3"/>
  <c r="K5" i="3"/>
  <c r="I5" i="3"/>
  <c r="I32" i="3" s="1"/>
  <c r="C5" i="3"/>
  <c r="C4" i="3"/>
  <c r="C3" i="3"/>
  <c r="C2" i="3"/>
  <c r="K2" i="3" s="1"/>
  <c r="J15" i="3" l="1"/>
  <c r="J29" i="3"/>
  <c r="L5" i="3"/>
  <c r="J18" i="3" s="1"/>
  <c r="I2" i="3"/>
  <c r="M6" i="3"/>
  <c r="J32" i="3"/>
  <c r="K32" i="3"/>
  <c r="K3" i="3"/>
  <c r="O3" i="3"/>
  <c r="I9" i="3"/>
  <c r="K4" i="3"/>
  <c r="M4" i="3"/>
  <c r="I7" i="3"/>
  <c r="I8" i="3"/>
  <c r="I6" i="3"/>
  <c r="M2" i="3"/>
  <c r="O2" i="3"/>
  <c r="I3" i="3"/>
  <c r="L32" i="3"/>
  <c r="M7" i="3"/>
  <c r="M3" i="3"/>
  <c r="I4" i="3"/>
  <c r="O4" i="3"/>
  <c r="J16" i="1"/>
  <c r="J17" i="1"/>
  <c r="J18" i="1"/>
  <c r="J15" i="1"/>
  <c r="I16" i="1"/>
  <c r="I17" i="1"/>
  <c r="I18" i="1"/>
  <c r="I19" i="1"/>
  <c r="I20" i="1"/>
  <c r="I21" i="1"/>
  <c r="I22" i="1"/>
  <c r="I15" i="1"/>
  <c r="L36" i="2"/>
  <c r="K36" i="2"/>
  <c r="J36" i="2"/>
  <c r="L35" i="2"/>
  <c r="K35" i="2"/>
  <c r="J35" i="2"/>
  <c r="L34" i="2"/>
  <c r="J34" i="2"/>
  <c r="L33" i="2"/>
  <c r="J33" i="2"/>
  <c r="C23" i="2"/>
  <c r="J22" i="2"/>
  <c r="C22" i="2"/>
  <c r="J21" i="2"/>
  <c r="C21" i="2"/>
  <c r="J20" i="2"/>
  <c r="C20" i="2"/>
  <c r="J19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M5" i="2" s="1"/>
  <c r="C4" i="2"/>
  <c r="C3" i="2"/>
  <c r="C2" i="2"/>
  <c r="I31" i="3" l="1"/>
  <c r="J4" i="3"/>
  <c r="I17" i="3"/>
  <c r="K30" i="3"/>
  <c r="N3" i="3"/>
  <c r="K16" i="3" s="1"/>
  <c r="N7" i="3"/>
  <c r="K20" i="3" s="1"/>
  <c r="K34" i="3"/>
  <c r="L29" i="3"/>
  <c r="L15" i="3"/>
  <c r="K29" i="3"/>
  <c r="K15" i="3"/>
  <c r="I30" i="3"/>
  <c r="J3" i="3"/>
  <c r="I16" i="3"/>
  <c r="K31" i="3"/>
  <c r="N4" i="3"/>
  <c r="K17" i="3" s="1"/>
  <c r="I34" i="3"/>
  <c r="J7" i="3"/>
  <c r="I20" i="3"/>
  <c r="P3" i="3"/>
  <c r="L16" i="3" s="1"/>
  <c r="L30" i="3"/>
  <c r="L3" i="3"/>
  <c r="J30" i="3"/>
  <c r="J16" i="3"/>
  <c r="N6" i="3"/>
  <c r="K19" i="3" s="1"/>
  <c r="K33" i="3"/>
  <c r="J17" i="3"/>
  <c r="L4" i="3"/>
  <c r="J31" i="3"/>
  <c r="I22" i="3"/>
  <c r="I36" i="3"/>
  <c r="J9" i="3"/>
  <c r="P4" i="3"/>
  <c r="L17" i="3" s="1"/>
  <c r="L31" i="3"/>
  <c r="I15" i="3"/>
  <c r="J5" i="3"/>
  <c r="I18" i="3" s="1"/>
  <c r="I29" i="3"/>
  <c r="I35" i="3"/>
  <c r="J8" i="3"/>
  <c r="I21" i="3"/>
  <c r="I19" i="3"/>
  <c r="I33" i="3"/>
  <c r="J6" i="3"/>
  <c r="P5" i="3"/>
  <c r="L18" i="3" s="1"/>
  <c r="N5" i="3"/>
  <c r="K18" i="3" s="1"/>
  <c r="M4" i="2"/>
  <c r="K31" i="2" s="1"/>
  <c r="K4" i="2"/>
  <c r="O4" i="2"/>
  <c r="L31" i="2" s="1"/>
  <c r="I5" i="2"/>
  <c r="K5" i="2"/>
  <c r="O5" i="2"/>
  <c r="I2" i="2"/>
  <c r="I15" i="2" s="1"/>
  <c r="I6" i="2"/>
  <c r="K2" i="2"/>
  <c r="M2" i="2"/>
  <c r="M6" i="2"/>
  <c r="O2" i="2"/>
  <c r="P4" i="2" s="1"/>
  <c r="L17" i="2" s="1"/>
  <c r="K32" i="2"/>
  <c r="O3" i="2"/>
  <c r="I9" i="2"/>
  <c r="I4" i="2"/>
  <c r="I3" i="2"/>
  <c r="I7" i="2"/>
  <c r="K3" i="2"/>
  <c r="M7" i="2"/>
  <c r="M3" i="2"/>
  <c r="I8" i="2"/>
  <c r="P4" i="1"/>
  <c r="P5" i="1"/>
  <c r="P3" i="1"/>
  <c r="I34" i="2" l="1"/>
  <c r="I20" i="2"/>
  <c r="J29" i="2"/>
  <c r="J15" i="2"/>
  <c r="I33" i="2"/>
  <c r="I31" i="2"/>
  <c r="I32" i="2"/>
  <c r="I36" i="2"/>
  <c r="I35" i="2"/>
  <c r="J31" i="2"/>
  <c r="J17" i="2"/>
  <c r="I30" i="2"/>
  <c r="N3" i="2"/>
  <c r="K16" i="2" s="1"/>
  <c r="K30" i="2"/>
  <c r="N7" i="2"/>
  <c r="K20" i="2" s="1"/>
  <c r="K34" i="2"/>
  <c r="J9" i="2"/>
  <c r="I22" i="2" s="1"/>
  <c r="J3" i="2"/>
  <c r="I16" i="2" s="1"/>
  <c r="K33" i="2"/>
  <c r="N6" i="2"/>
  <c r="K19" i="2" s="1"/>
  <c r="K29" i="2"/>
  <c r="K15" i="2"/>
  <c r="I29" i="2"/>
  <c r="L3" i="2"/>
  <c r="J16" i="2" s="1"/>
  <c r="J30" i="2"/>
  <c r="J32" i="2"/>
  <c r="L5" i="2"/>
  <c r="J18" i="2" s="1"/>
  <c r="N5" i="2"/>
  <c r="K18" i="2" s="1"/>
  <c r="J8" i="2"/>
  <c r="I21" i="2" s="1"/>
  <c r="P3" i="2"/>
  <c r="L16" i="2" s="1"/>
  <c r="L30" i="2"/>
  <c r="J6" i="2"/>
  <c r="I19" i="2" s="1"/>
  <c r="J7" i="2"/>
  <c r="L29" i="2"/>
  <c r="L15" i="2"/>
  <c r="L32" i="2"/>
  <c r="P5" i="2"/>
  <c r="L18" i="2" s="1"/>
  <c r="J4" i="2"/>
  <c r="I17" i="2" s="1"/>
  <c r="J5" i="2"/>
  <c r="I18" i="2" s="1"/>
  <c r="N4" i="2"/>
  <c r="K17" i="2" s="1"/>
  <c r="L4" i="2"/>
  <c r="L30" i="1"/>
  <c r="L31" i="1"/>
  <c r="L32" i="1"/>
  <c r="L33" i="1"/>
  <c r="L34" i="1"/>
  <c r="L35" i="1"/>
  <c r="L36" i="1"/>
  <c r="L29" i="1"/>
  <c r="K30" i="1"/>
  <c r="K31" i="1"/>
  <c r="K32" i="1"/>
  <c r="K33" i="1"/>
  <c r="K34" i="1"/>
  <c r="K35" i="1"/>
  <c r="K36" i="1"/>
  <c r="K29" i="1"/>
  <c r="I30" i="1"/>
  <c r="I31" i="1"/>
  <c r="I32" i="1"/>
  <c r="I33" i="1"/>
  <c r="I34" i="1"/>
  <c r="I35" i="1"/>
  <c r="I36" i="1"/>
  <c r="I29" i="1"/>
  <c r="J30" i="1"/>
  <c r="J31" i="1"/>
  <c r="J32" i="1"/>
  <c r="J33" i="1"/>
  <c r="J34" i="1"/>
  <c r="J35" i="1"/>
  <c r="J36" i="1"/>
  <c r="J29" i="1"/>
  <c r="N6" i="1"/>
  <c r="K19" i="1" s="1"/>
  <c r="N7" i="1"/>
  <c r="K20" i="1" s="1"/>
  <c r="K16" i="1"/>
  <c r="L16" i="1"/>
  <c r="K17" i="1"/>
  <c r="L17" i="1"/>
  <c r="K18" i="1"/>
  <c r="L18" i="1"/>
  <c r="L15" i="1"/>
  <c r="K15" i="1"/>
  <c r="J19" i="1"/>
  <c r="J20" i="1"/>
  <c r="J21" i="1"/>
  <c r="J22" i="1"/>
  <c r="I2" i="1"/>
  <c r="K3" i="1"/>
  <c r="K4" i="1"/>
  <c r="K5" i="1"/>
  <c r="K2" i="1"/>
  <c r="I3" i="1"/>
  <c r="I4" i="1"/>
  <c r="I5" i="1"/>
  <c r="I6" i="1"/>
  <c r="I7" i="1"/>
  <c r="I8" i="1"/>
  <c r="I9" i="1"/>
  <c r="O3" i="1"/>
  <c r="O4" i="1"/>
  <c r="O5" i="1"/>
  <c r="O2" i="1"/>
  <c r="M3" i="1"/>
  <c r="M4" i="1"/>
  <c r="M5" i="1"/>
  <c r="M6" i="1"/>
  <c r="M7" i="1"/>
  <c r="M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N4" i="1" l="1"/>
  <c r="N3" i="1"/>
  <c r="N5" i="1"/>
  <c r="L5" i="1"/>
  <c r="L4" i="1"/>
  <c r="L3" i="1"/>
  <c r="J5" i="1"/>
  <c r="J9" i="1"/>
  <c r="J7" i="1"/>
  <c r="J4" i="1"/>
  <c r="J3" i="1"/>
  <c r="J8" i="1"/>
  <c r="J6" i="1"/>
</calcChain>
</file>

<file path=xl/sharedStrings.xml><?xml version="1.0" encoding="utf-8"?>
<sst xmlns="http://schemas.openxmlformats.org/spreadsheetml/2006/main" count="261" uniqueCount="32">
  <si>
    <t>apacheDbUtils</t>
  </si>
  <si>
    <t>SelectByPrimaryKey</t>
  </si>
  <si>
    <t>handCoded</t>
  </si>
  <si>
    <t>Insert</t>
  </si>
  <si>
    <t>MultiRowInsert</t>
  </si>
  <si>
    <t>SelectAll</t>
  </si>
  <si>
    <t>jDBI</t>
  </si>
  <si>
    <t>jOOQ</t>
  </si>
  <si>
    <t>myBatis</t>
  </si>
  <si>
    <t>sorm</t>
  </si>
  <si>
    <t>springJdbcTemplate</t>
  </si>
  <si>
    <t>sql2o</t>
  </si>
  <si>
    <t>lib</t>
    <phoneticPr fontId="1"/>
  </si>
  <si>
    <t>task</t>
    <phoneticPr fontId="1"/>
  </si>
  <si>
    <t>error</t>
    <phoneticPr fontId="1"/>
  </si>
  <si>
    <t>duration</t>
    <phoneticPr fontId="1"/>
  </si>
  <si>
    <t xml:space="preserve"> lib</t>
  </si>
  <si>
    <t>read</t>
  </si>
  <si>
    <t>insert</t>
  </si>
  <si>
    <t>read multirow</t>
  </si>
  <si>
    <t>insert multirow</t>
  </si>
  <si>
    <t>JOOQ</t>
  </si>
  <si>
    <t>MyBatis</t>
  </si>
  <si>
    <t>Spring JDBCTemplate</t>
  </si>
  <si>
    <t>Apache DbUtils</t>
  </si>
  <si>
    <t>Hand coded (baseline)</t>
    <phoneticPr fontId="1"/>
  </si>
  <si>
    <t>Sql2o</t>
    <phoneticPr fontId="1"/>
  </si>
  <si>
    <t>JDBI</t>
    <phoneticPr fontId="1"/>
  </si>
  <si>
    <t>lib and task</t>
    <phoneticPr fontId="1"/>
  </si>
  <si>
    <t>[Sorm4j]</t>
    <phoneticPr fontId="1"/>
  </si>
  <si>
    <t>Sorm4j</t>
    <phoneticPr fontId="1"/>
  </si>
  <si>
    <t>Spring JdbcTemplate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</si>
</sst>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_);[Red]\(0.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'1.3.5'!$H$29:$H$32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'1.3.5'!$J$29:$J$32</c:f>
              <c:numCache>
                <c:formatCode>0.0_);[Red]\(0.0\)</c:formatCode>
                <c:ptCount val="4"/>
                <c:pt idx="0">
                  <c:v>6.1</c:v>
                </c:pt>
                <c:pt idx="1">
                  <c:v>7.2</c:v>
                </c:pt>
                <c:pt idx="2">
                  <c:v>10.8</c:v>
                </c:pt>
                <c:pt idx="3">
                  <c:v>12.6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5-4B51-A21A-9730EBE55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'1.2.3'!$H$29:$H$36</c:f>
              <c:strCache>
                <c:ptCount val="8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  <c:pt idx="6">
                  <c:v>Spring JDBCTemplate</c:v>
                </c:pt>
                <c:pt idx="7">
                  <c:v>Apache DbUtils</c:v>
                </c:pt>
              </c:strCache>
            </c:strRef>
          </c:cat>
          <c:val>
            <c:numRef>
              <c:f>'1.2.3'!$I$29:$I$36</c:f>
              <c:numCache>
                <c:formatCode>General</c:formatCode>
                <c:ptCount val="8"/>
                <c:pt idx="0">
                  <c:v>5.7</c:v>
                </c:pt>
                <c:pt idx="1">
                  <c:v>6</c:v>
                </c:pt>
                <c:pt idx="2">
                  <c:v>8.1</c:v>
                </c:pt>
                <c:pt idx="3">
                  <c:v>18.7</c:v>
                </c:pt>
                <c:pt idx="4">
                  <c:v>35.299999999999997</c:v>
                </c:pt>
                <c:pt idx="5">
                  <c:v>12.5</c:v>
                </c:pt>
                <c:pt idx="6">
                  <c:v>10.199999999999999</c:v>
                </c:pt>
                <c:pt idx="7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4-4D44-9A0D-991BC2B1E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 multi</a:t>
            </a:r>
            <a:r>
              <a:rPr lang="en-US" altLang="ja-JP" baseline="0"/>
              <a:t>row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'1.2.3'!$H$29:$H$34</c:f>
              <c:strCache>
                <c:ptCount val="6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</c:strCache>
            </c:strRef>
          </c:cat>
          <c:val>
            <c:numRef>
              <c:f>'1.2.3'!$K$29:$K$34</c:f>
              <c:numCache>
                <c:formatCode>General</c:formatCode>
                <c:ptCount val="6"/>
                <c:pt idx="0">
                  <c:v>5345</c:v>
                </c:pt>
                <c:pt idx="1">
                  <c:v>5286</c:v>
                </c:pt>
                <c:pt idx="2">
                  <c:v>5461</c:v>
                </c:pt>
                <c:pt idx="3">
                  <c:v>5514</c:v>
                </c:pt>
                <c:pt idx="4">
                  <c:v>14429</c:v>
                </c:pt>
                <c:pt idx="5">
                  <c:v>12724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1-4738-8F86-66DC069C0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 multirow</a:t>
            </a:r>
            <a:r>
              <a:rPr lang="en-US" altLang="ja-JP" baseline="0"/>
              <a:t>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'1.2.3'!$H$29:$H$32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'1.2.3'!$L$29:$L$32</c:f>
              <c:numCache>
                <c:formatCode>General</c:formatCode>
                <c:ptCount val="4"/>
                <c:pt idx="0">
                  <c:v>23710</c:v>
                </c:pt>
                <c:pt idx="1">
                  <c:v>23840</c:v>
                </c:pt>
                <c:pt idx="2">
                  <c:v>45228</c:v>
                </c:pt>
                <c:pt idx="3">
                  <c:v>40607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A-4F1C-A814-B7045379A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'1.3.5'!$H$29:$H$36</c:f>
              <c:strCache>
                <c:ptCount val="8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  <c:pt idx="6">
                  <c:v>Spring JdbcTemplate</c:v>
                </c:pt>
                <c:pt idx="7">
                  <c:v>Apache DbUtils</c:v>
                </c:pt>
              </c:strCache>
            </c:strRef>
          </c:cat>
          <c:val>
            <c:numRef>
              <c:f>'1.3.5'!$I$29:$I$36</c:f>
              <c:numCache>
                <c:formatCode>0.0_ </c:formatCode>
                <c:ptCount val="8"/>
                <c:pt idx="0">
                  <c:v>5.8</c:v>
                </c:pt>
                <c:pt idx="1">
                  <c:v>6.1</c:v>
                </c:pt>
                <c:pt idx="2">
                  <c:v>8.1999999999999993</c:v>
                </c:pt>
                <c:pt idx="3">
                  <c:v>18.399999999999999</c:v>
                </c:pt>
                <c:pt idx="4">
                  <c:v>36.6</c:v>
                </c:pt>
                <c:pt idx="5">
                  <c:v>12.4</c:v>
                </c:pt>
                <c:pt idx="6">
                  <c:v>10.199999999999999</c:v>
                </c:pt>
                <c:pt idx="7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D-4679-95A8-6B8195D78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 multi</a:t>
            </a:r>
            <a:r>
              <a:rPr lang="en-US" altLang="ja-JP" baseline="0"/>
              <a:t>row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'1.3.5'!$H$29:$H$34</c:f>
              <c:strCache>
                <c:ptCount val="6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</c:strCache>
            </c:strRef>
          </c:cat>
          <c:val>
            <c:numRef>
              <c:f>'1.3.5'!$K$29:$K$34</c:f>
              <c:numCache>
                <c:formatCode>General</c:formatCode>
                <c:ptCount val="6"/>
                <c:pt idx="0">
                  <c:v>5059</c:v>
                </c:pt>
                <c:pt idx="1">
                  <c:v>4419</c:v>
                </c:pt>
                <c:pt idx="2">
                  <c:v>5424</c:v>
                </c:pt>
                <c:pt idx="3">
                  <c:v>5683</c:v>
                </c:pt>
                <c:pt idx="4">
                  <c:v>14245</c:v>
                </c:pt>
                <c:pt idx="5">
                  <c:v>12701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8-4ECF-B0D8-E9C07398E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 multirow</a:t>
            </a:r>
            <a:r>
              <a:rPr lang="en-US" altLang="ja-JP" baseline="0"/>
              <a:t>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'1.3.5'!$H$29:$H$32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'1.3.5'!$L$29:$L$32</c:f>
              <c:numCache>
                <c:formatCode>General</c:formatCode>
                <c:ptCount val="4"/>
                <c:pt idx="0">
                  <c:v>23741</c:v>
                </c:pt>
                <c:pt idx="1">
                  <c:v>22753</c:v>
                </c:pt>
                <c:pt idx="2">
                  <c:v>45751</c:v>
                </c:pt>
                <c:pt idx="3">
                  <c:v>39657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2-45DB-A44F-F47A4084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'1.3.3'!$H$29:$H$32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'1.3.3'!$J$29:$J$32</c:f>
              <c:numCache>
                <c:formatCode>0.0_);[Red]\(0.0\)</c:formatCode>
                <c:ptCount val="4"/>
                <c:pt idx="0">
                  <c:v>6.1</c:v>
                </c:pt>
                <c:pt idx="1">
                  <c:v>7</c:v>
                </c:pt>
                <c:pt idx="2">
                  <c:v>10.9</c:v>
                </c:pt>
                <c:pt idx="3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4-4B6A-B7CD-28FB28725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'1.3.3'!$H$29:$H$36</c:f>
              <c:strCache>
                <c:ptCount val="8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  <c:pt idx="6">
                  <c:v>Spring JDBCTemplate</c:v>
                </c:pt>
                <c:pt idx="7">
                  <c:v>Apache DbUtils</c:v>
                </c:pt>
              </c:strCache>
            </c:strRef>
          </c:cat>
          <c:val>
            <c:numRef>
              <c:f>'1.3.3'!$I$29:$I$36</c:f>
              <c:numCache>
                <c:formatCode>0.0_ </c:formatCode>
                <c:ptCount val="8"/>
                <c:pt idx="0">
                  <c:v>5.9</c:v>
                </c:pt>
                <c:pt idx="1">
                  <c:v>5.9</c:v>
                </c:pt>
                <c:pt idx="2">
                  <c:v>8.3000000000000007</c:v>
                </c:pt>
                <c:pt idx="3">
                  <c:v>19</c:v>
                </c:pt>
                <c:pt idx="4">
                  <c:v>35.5</c:v>
                </c:pt>
                <c:pt idx="5">
                  <c:v>12.6</c:v>
                </c:pt>
                <c:pt idx="6">
                  <c:v>10.3</c:v>
                </c:pt>
                <c:pt idx="7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C-4766-90AA-E4932EDD6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Read multi</a:t>
            </a:r>
            <a:r>
              <a:rPr lang="en-US" altLang="ja-JP" baseline="0"/>
              <a:t>row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'1.3.3'!$H$29:$H$34</c:f>
              <c:strCache>
                <c:ptCount val="6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  <c:pt idx="4">
                  <c:v>JOOQ</c:v>
                </c:pt>
                <c:pt idx="5">
                  <c:v>MyBatis</c:v>
                </c:pt>
              </c:strCache>
            </c:strRef>
          </c:cat>
          <c:val>
            <c:numRef>
              <c:f>'1.3.3'!$K$29:$K$34</c:f>
              <c:numCache>
                <c:formatCode>General</c:formatCode>
                <c:ptCount val="6"/>
                <c:pt idx="0">
                  <c:v>5240</c:v>
                </c:pt>
                <c:pt idx="1">
                  <c:v>4137</c:v>
                </c:pt>
                <c:pt idx="2">
                  <c:v>5332</c:v>
                </c:pt>
                <c:pt idx="3">
                  <c:v>6463</c:v>
                </c:pt>
                <c:pt idx="4">
                  <c:v>14285</c:v>
                </c:pt>
                <c:pt idx="5">
                  <c:v>12827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F-43F9-B6BC-EB66E5205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 multirow</a:t>
            </a:r>
            <a:r>
              <a:rPr lang="en-US" altLang="ja-JP" baseline="0"/>
              <a:t> 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'1.3.3'!$H$29:$H$32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'1.3.3'!$L$29:$L$32</c:f>
              <c:numCache>
                <c:formatCode>General</c:formatCode>
                <c:ptCount val="4"/>
                <c:pt idx="0">
                  <c:v>23397</c:v>
                </c:pt>
                <c:pt idx="1">
                  <c:v>22660</c:v>
                </c:pt>
                <c:pt idx="2">
                  <c:v>45486</c:v>
                </c:pt>
                <c:pt idx="3">
                  <c:v>42698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F-47CB-BC38-A1B333975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Insert</a:t>
            </a:r>
            <a:br>
              <a:rPr lang="en-US" altLang="ja-JP"/>
            </a:br>
            <a:r>
              <a:rPr lang="en-US" altLang="ja-JP" baseline="0"/>
              <a:t>(microsec/operation)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'1.2.3'!$H$29:$H$32</c:f>
              <c:strCache>
                <c:ptCount val="4"/>
                <c:pt idx="0">
                  <c:v>Hand coded (baseline)</c:v>
                </c:pt>
                <c:pt idx="1">
                  <c:v>Sorm4j</c:v>
                </c:pt>
                <c:pt idx="2">
                  <c:v>Sql2o</c:v>
                </c:pt>
                <c:pt idx="3">
                  <c:v>JDBI</c:v>
                </c:pt>
              </c:strCache>
            </c:strRef>
          </c:cat>
          <c:val>
            <c:numRef>
              <c:f>'1.2.3'!$J$29:$J$32</c:f>
              <c:numCache>
                <c:formatCode>General</c:formatCode>
                <c:ptCount val="4"/>
                <c:pt idx="0">
                  <c:v>6.1</c:v>
                </c:pt>
                <c:pt idx="1">
                  <c:v>6.9</c:v>
                </c:pt>
                <c:pt idx="2">
                  <c:v>11</c:v>
                </c:pt>
                <c:pt idx="3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D-4DE1-847C-0D27F93D2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40943"/>
        <c:axId val="639773647"/>
      </c:barChart>
      <c:catAx>
        <c:axId val="7471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773647"/>
        <c:crosses val="autoZero"/>
        <c:auto val="1"/>
        <c:lblAlgn val="ctr"/>
        <c:lblOffset val="100"/>
        <c:noMultiLvlLbl val="0"/>
      </c:catAx>
      <c:valAx>
        <c:axId val="639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41</xdr:row>
      <xdr:rowOff>209550</xdr:rowOff>
    </xdr:from>
    <xdr:to>
      <xdr:col>8</xdr:col>
      <xdr:colOff>1136925</xdr:colOff>
      <xdr:row>52</xdr:row>
      <xdr:rowOff>110175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A4A809F-E8A2-4F84-9145-9C82BCF75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1238250</xdr:colOff>
      <xdr:row>41</xdr:row>
      <xdr:rowOff>180975</xdr:rowOff>
    </xdr:from>
    <xdr:to>
      <xdr:col>5</xdr:col>
      <xdr:colOff>654825</xdr:colOff>
      <xdr:row>52</xdr:row>
      <xdr:rowOff>81600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1BA9EC1-9F55-4A9E-BB79-DA0CD54BD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42</xdr:row>
      <xdr:rowOff>28576</xdr:rowOff>
    </xdr:from>
    <xdr:to>
      <xdr:col>12</xdr:col>
      <xdr:colOff>159525</xdr:colOff>
      <xdr:row>52</xdr:row>
      <xdr:rowOff>167326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229DE1E-701E-4031-A5EA-19C800C27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590550</xdr:colOff>
      <xdr:row>42</xdr:row>
      <xdr:rowOff>9525</xdr:rowOff>
    </xdr:from>
    <xdr:to>
      <xdr:col>15</xdr:col>
      <xdr:colOff>241575</xdr:colOff>
      <xdr:row>52</xdr:row>
      <xdr:rowOff>148275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6477D13-3670-4090-B2E2-9A2DC2EF7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41</xdr:row>
      <xdr:rowOff>209550</xdr:rowOff>
    </xdr:from>
    <xdr:to>
      <xdr:col>8</xdr:col>
      <xdr:colOff>1136925</xdr:colOff>
      <xdr:row>52</xdr:row>
      <xdr:rowOff>110175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F190EB6-3CFB-4287-907D-BD461C4F1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1238250</xdr:colOff>
      <xdr:row>41</xdr:row>
      <xdr:rowOff>180975</xdr:rowOff>
    </xdr:from>
    <xdr:to>
      <xdr:col>5</xdr:col>
      <xdr:colOff>654825</xdr:colOff>
      <xdr:row>52</xdr:row>
      <xdr:rowOff>81600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A269F0F-B3E2-4A9C-AF23-A9246057F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42</xdr:row>
      <xdr:rowOff>28576</xdr:rowOff>
    </xdr:from>
    <xdr:to>
      <xdr:col>12</xdr:col>
      <xdr:colOff>159525</xdr:colOff>
      <xdr:row>52</xdr:row>
      <xdr:rowOff>167326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6039E76-531E-4E47-B11D-74429BB64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590550</xdr:colOff>
      <xdr:row>42</xdr:row>
      <xdr:rowOff>9525</xdr:rowOff>
    </xdr:from>
    <xdr:to>
      <xdr:col>15</xdr:col>
      <xdr:colOff>241575</xdr:colOff>
      <xdr:row>52</xdr:row>
      <xdr:rowOff>148275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1DDE726-BCCE-4A81-B18E-5473A8C64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41</xdr:row>
      <xdr:rowOff>228600</xdr:rowOff>
    </xdr:from>
    <xdr:to>
      <xdr:col>8</xdr:col>
      <xdr:colOff>940575</xdr:colOff>
      <xdr:row>52</xdr:row>
      <xdr:rowOff>129225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39B125F-713C-49AE-9C2F-A928034C8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781050</xdr:colOff>
      <xdr:row>41</xdr:row>
      <xdr:rowOff>228600</xdr:rowOff>
    </xdr:from>
    <xdr:to>
      <xdr:col>5</xdr:col>
      <xdr:colOff>197625</xdr:colOff>
      <xdr:row>52</xdr:row>
      <xdr:rowOff>129225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856B41F-83E5-4832-861D-E45D40115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123825</xdr:colOff>
      <xdr:row>42</xdr:row>
      <xdr:rowOff>9526</xdr:rowOff>
    </xdr:from>
    <xdr:to>
      <xdr:col>11</xdr:col>
      <xdr:colOff>1264425</xdr:colOff>
      <xdr:row>52</xdr:row>
      <xdr:rowOff>148276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3D8C964-7644-46F0-9567-50878E417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314325</xdr:colOff>
      <xdr:row>41</xdr:row>
      <xdr:rowOff>228600</xdr:rowOff>
    </xdr:from>
    <xdr:to>
      <xdr:col>16</xdr:col>
      <xdr:colOff>359550</xdr:colOff>
      <xdr:row>52</xdr:row>
      <xdr:rowOff>129225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4FCA27D-4E9A-40D9-9C9E-B589DD143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4BC028-046E-41DD-BDE2-60820EC6950B}" name="テーブル134" displayName="テーブル134" ref="A1:E23" totalsRowShown="0">
  <autoFilter ref="A1:E23" xr:uid="{373D6382-5638-4456-A6E1-BFB64FFC50EB}"/>
  <sortState ref="A2:E23">
    <sortCondition ref="C1:C23"/>
  </sortState>
  <tableColumns count="5">
    <tableColumn id="1" xr3:uid="{D8392E82-4081-4F85-8F4E-C1DD0A819332}" name="lib"/>
    <tableColumn id="2" xr3:uid="{2F8D636A-574A-4027-963F-0FC9968E2894}" name="task"/>
    <tableColumn id="5" xr3:uid="{37C07621-A2BA-443C-9C7B-440CFC442C87}" name="lib and task" dataDxfId="2">
      <calculatedColumnFormula>CONCATENATE(テーブル134[[#This Row],[lib]],テーブル134[[#This Row],[task]])</calculatedColumnFormula>
    </tableColumn>
    <tableColumn id="3" xr3:uid="{7B7A49A3-80E7-4FCE-95B6-9598DB5220E1}" name="duration"/>
    <tableColumn id="4" xr3:uid="{EEA5ECDE-359E-4AD7-88E4-308D477E9DC3}" name="error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F856B7-87CB-42F1-B811-6D2A4CA1C1D6}" name="テーブル13" displayName="テーブル13" ref="A1:E23" totalsRowShown="0">
  <autoFilter ref="A1:E23" xr:uid="{373D6382-5638-4456-A6E1-BFB64FFC50EB}"/>
  <sortState ref="A2:E23">
    <sortCondition ref="C1:C23"/>
  </sortState>
  <tableColumns count="5">
    <tableColumn id="1" xr3:uid="{8CFB39E7-B247-4411-A62D-809545DB6450}" name="lib"/>
    <tableColumn id="2" xr3:uid="{5AD682B0-8F43-417A-BD50-1905AEF690E8}" name="task"/>
    <tableColumn id="5" xr3:uid="{DBF65F0E-23DE-48C4-8D88-535B3EDFCCEE}" name="lib and task" dataDxfId="1">
      <calculatedColumnFormula>CONCATENATE(テーブル13[[#This Row],[lib]],テーブル13[[#This Row],[task]])</calculatedColumnFormula>
    </tableColumn>
    <tableColumn id="3" xr3:uid="{EACA170B-3B26-44BA-A30D-2FC27608DB9D}" name="duration"/>
    <tableColumn id="4" xr3:uid="{FA3ED18F-2D57-4A27-AD23-0B1E81C21C9F}" name="error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DFB630-8B09-4E21-9911-22AE76885298}" name="テーブル1" displayName="テーブル1" ref="A1:E23" totalsRowShown="0">
  <autoFilter ref="A1:E23" xr:uid="{373D6382-5638-4456-A6E1-BFB64FFC50EB}"/>
  <sortState ref="A2:E23">
    <sortCondition ref="A1:A23"/>
  </sortState>
  <tableColumns count="5">
    <tableColumn id="1" xr3:uid="{BDA0C84A-8310-466D-822F-3BAED5ADE7C7}" name="lib"/>
    <tableColumn id="2" xr3:uid="{B941DBC3-F5D3-43CF-882A-BD95A92D813D}" name="task"/>
    <tableColumn id="5" xr3:uid="{44CBE539-07CA-447E-A480-F3EAD52E0CF4}" name="lib and task" dataDxfId="0">
      <calculatedColumnFormula>CONCATENATE(テーブル1[[#This Row],[lib]],テーブル1[[#This Row],[task]])</calculatedColumnFormula>
    </tableColumn>
    <tableColumn id="3" xr3:uid="{33AB3EE7-56D8-4457-8A4C-44DD4D0C79CA}" name="duration"/>
    <tableColumn id="4" xr3:uid="{0F52ADCD-5D31-44EE-A471-7B689EF7A33B}" name="error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A92FB-C8A3-4D71-8FD1-F1E3E1533838}">
  <dimension ref="A1:P36"/>
  <sheetViews>
    <sheetView tabSelected="1" topLeftCell="B1" workbookViewId="0">
      <selection activeCell="H35" sqref="H35"/>
    </sheetView>
  </sheetViews>
  <sheetFormatPr defaultRowHeight="18.75" x14ac:dyDescent="0.4"/>
  <cols>
    <col min="1" max="1" width="19.875" bestFit="1" customWidth="1"/>
    <col min="2" max="2" width="19.375" bestFit="1" customWidth="1"/>
    <col min="3" max="3" width="38.75" bestFit="1" customWidth="1"/>
    <col min="4" max="4" width="11.375" bestFit="1" customWidth="1"/>
    <col min="5" max="5" width="9.5" bestFit="1" customWidth="1"/>
    <col min="6" max="6" width="10.625" customWidth="1"/>
    <col min="7" max="7" width="5.625" customWidth="1"/>
    <col min="8" max="8" width="22.875" bestFit="1" customWidth="1"/>
    <col min="9" max="9" width="19.375" bestFit="1" customWidth="1"/>
    <col min="10" max="11" width="18.5" bestFit="1" customWidth="1"/>
    <col min="12" max="12" width="17.75" bestFit="1" customWidth="1"/>
    <col min="13" max="13" width="13.625" bestFit="1" customWidth="1"/>
    <col min="14" max="14" width="13.625" customWidth="1"/>
    <col min="15" max="15" width="15.125" bestFit="1" customWidth="1"/>
  </cols>
  <sheetData>
    <row r="1" spans="1:16" x14ac:dyDescent="0.4">
      <c r="A1" t="s">
        <v>12</v>
      </c>
      <c r="B1" t="s">
        <v>13</v>
      </c>
      <c r="C1" t="s">
        <v>28</v>
      </c>
      <c r="D1" t="s">
        <v>15</v>
      </c>
      <c r="E1" t="s">
        <v>14</v>
      </c>
      <c r="I1" t="s">
        <v>1</v>
      </c>
      <c r="K1" s="1" t="s">
        <v>3</v>
      </c>
      <c r="L1" s="1"/>
      <c r="M1" t="s">
        <v>5</v>
      </c>
      <c r="O1" t="s">
        <v>4</v>
      </c>
    </row>
    <row r="2" spans="1:16" x14ac:dyDescent="0.4">
      <c r="A2" t="s">
        <v>0</v>
      </c>
      <c r="B2" t="s">
        <v>1</v>
      </c>
      <c r="C2" t="str">
        <f>CONCATENATE(テーブル134[[#This Row],[lib]],テーブル134[[#This Row],[task]])</f>
        <v>apacheDbUtilsSelectByPrimaryKey</v>
      </c>
      <c r="D2">
        <v>7.2853890000000003</v>
      </c>
      <c r="E2">
        <v>0.53251400000000004</v>
      </c>
      <c r="H2" s="1" t="s">
        <v>2</v>
      </c>
      <c r="I2" s="2">
        <f>ROUND(VLOOKUP(CONCATENATE($H2,I$1),テーブル134[[#All],[lib and task]:[error]],2,FALSE),1)</f>
        <v>5.8</v>
      </c>
      <c r="K2" s="2">
        <f>ROUND(VLOOKUP(CONCATENATE($H2,K$1),テーブル134[[#All],[lib and task]:[error]],2,FALSE),1)</f>
        <v>6.1</v>
      </c>
      <c r="M2">
        <f>ROUND(VLOOKUP(CONCATENATE($H2,M$1),テーブル134[[#All],[lib and task]:[error]],2,FALSE),0)</f>
        <v>5059</v>
      </c>
      <c r="O2">
        <f>ROUND(VLOOKUP(CONCATENATE($H2,O$1),テーブル134[[#All],[lib and task]:[error]],2,FALSE),0)</f>
        <v>23741</v>
      </c>
    </row>
    <row r="3" spans="1:16" x14ac:dyDescent="0.4">
      <c r="A3" t="s">
        <v>2</v>
      </c>
      <c r="B3" t="s">
        <v>3</v>
      </c>
      <c r="C3" t="str">
        <f>CONCATENATE(テーブル134[[#This Row],[lib]],テーブル134[[#This Row],[task]])</f>
        <v>handCodedInsert</v>
      </c>
      <c r="D3">
        <v>6.1486140000000002</v>
      </c>
      <c r="E3">
        <v>0.32627600000000001</v>
      </c>
      <c r="H3" t="s">
        <v>9</v>
      </c>
      <c r="I3" s="2">
        <f>ROUND(VLOOKUP(CONCATENATE($H3,I$1),テーブル134[[#All],[lib and task]:[error]],2,FALSE),1)</f>
        <v>6.1</v>
      </c>
      <c r="J3" t="str">
        <f t="shared" ref="J3:J9" si="0">"(" &amp;ROUND((I3-I$2)/I$2*100,0)&amp;"% slower)"</f>
        <v>(5% slower)</v>
      </c>
      <c r="K3" s="2">
        <f>ROUND(VLOOKUP(CONCATENATE($H3,K$1),テーブル134[[#All],[lib and task]:[error]],2,FALSE),1)</f>
        <v>7.2</v>
      </c>
      <c r="L3" t="str">
        <f>"(" &amp;ROUND((K3-K$2)/K$2*100,0)&amp;"% slower)"</f>
        <v>(18% slower)</v>
      </c>
      <c r="M3">
        <f>ROUND(VLOOKUP(CONCATENATE($H3,M$1),テーブル134[[#All],[lib and task]:[error]],2,FALSE),0)</f>
        <v>4419</v>
      </c>
      <c r="N3" t="str">
        <f>"(" &amp;ROUND((M3-M$2)/M$2*100,0)&amp;"% slower)"</f>
        <v>(-13% slower)</v>
      </c>
      <c r="O3">
        <f>ROUND(VLOOKUP(CONCATENATE($H3,O$1),テーブル134[[#All],[lib and task]:[error]],2,FALSE),0)</f>
        <v>22753</v>
      </c>
      <c r="P3" t="str">
        <f>"(" &amp;ROUND((O3-O$2)/O$2*100,0)&amp;"% slower)"</f>
        <v>(-4% slower)</v>
      </c>
    </row>
    <row r="4" spans="1:16" x14ac:dyDescent="0.4">
      <c r="A4" t="s">
        <v>2</v>
      </c>
      <c r="B4" t="s">
        <v>4</v>
      </c>
      <c r="C4" t="str">
        <f>CONCATENATE(テーブル134[[#This Row],[lib]],テーブル134[[#This Row],[task]])</f>
        <v>handCodedMultiRowInsert</v>
      </c>
      <c r="D4">
        <v>23741.343562999999</v>
      </c>
      <c r="E4">
        <v>3993.8767509999998</v>
      </c>
      <c r="H4" t="s">
        <v>11</v>
      </c>
      <c r="I4" s="2">
        <f>ROUND(VLOOKUP(CONCATENATE($H4,I$1),テーブル134[[#All],[lib and task]:[error]],2,FALSE),1)</f>
        <v>8.1999999999999993</v>
      </c>
      <c r="J4" t="str">
        <f t="shared" si="0"/>
        <v>(41% slower)</v>
      </c>
      <c r="K4" s="2">
        <f>ROUND(VLOOKUP(CONCATENATE($H4,K$1),テーブル134[[#All],[lib and task]:[error]],2,FALSE),1)</f>
        <v>10.8</v>
      </c>
      <c r="L4" t="str">
        <f>"(" &amp;ROUND((K4-K$2)/K$2*100,0)&amp;"% slower)"</f>
        <v>(77% slower)</v>
      </c>
      <c r="M4">
        <f>ROUND(VLOOKUP(CONCATENATE($H4,M$1),テーブル134[[#All],[lib and task]:[error]],2,FALSE),0)</f>
        <v>5424</v>
      </c>
      <c r="N4" t="str">
        <f>"(" &amp;ROUND((M4-M$2)/M$2*100,0)&amp;"% slower)"</f>
        <v>(7% slower)</v>
      </c>
      <c r="O4">
        <f>ROUND(VLOOKUP(CONCATENATE($H4,O$1),テーブル134[[#All],[lib and task]:[error]],2,FALSE),0)</f>
        <v>45751</v>
      </c>
      <c r="P4" t="str">
        <f t="shared" ref="P4:P5" si="1">"(" &amp;ROUND((O4-O$2)/O$2*100,0)&amp;"% slower)"</f>
        <v>(93% slower)</v>
      </c>
    </row>
    <row r="5" spans="1:16" x14ac:dyDescent="0.4">
      <c r="A5" t="s">
        <v>2</v>
      </c>
      <c r="B5" t="s">
        <v>5</v>
      </c>
      <c r="C5" t="str">
        <f>CONCATENATE(テーブル134[[#This Row],[lib]],テーブル134[[#This Row],[task]])</f>
        <v>handCodedSelectAll</v>
      </c>
      <c r="D5">
        <v>5058.5569740000001</v>
      </c>
      <c r="E5">
        <v>59.848292000000001</v>
      </c>
      <c r="H5" s="1" t="s">
        <v>6</v>
      </c>
      <c r="I5" s="2">
        <f>ROUND(VLOOKUP(CONCATENATE($H5,I$1),テーブル134[[#All],[lib and task]:[error]],2,FALSE),1)</f>
        <v>18.399999999999999</v>
      </c>
      <c r="J5" t="str">
        <f t="shared" si="0"/>
        <v>(217% slower)</v>
      </c>
      <c r="K5" s="2">
        <f>ROUND(VLOOKUP(CONCATENATE($H5,K$1),テーブル134[[#All],[lib and task]:[error]],2,FALSE),1)</f>
        <v>12.6</v>
      </c>
      <c r="L5" t="str">
        <f>"(" &amp;ROUND((K5-K$2)/K$2*100,0)&amp;"% slower)"</f>
        <v>(107% slower)</v>
      </c>
      <c r="M5">
        <f>ROUND(VLOOKUP(CONCATENATE($H5,M$1),テーブル134[[#All],[lib and task]:[error]],2,FALSE),0)</f>
        <v>5683</v>
      </c>
      <c r="N5" t="str">
        <f>"(" &amp;ROUND((M5-M$2)/M$2*100,0)&amp;"% slower)"</f>
        <v>(12% slower)</v>
      </c>
      <c r="O5">
        <f>ROUND(VLOOKUP(CONCATENATE($H5,O$1),テーブル134[[#All],[lib and task]:[error]],2,FALSE),0)</f>
        <v>39657</v>
      </c>
      <c r="P5" t="str">
        <f t="shared" si="1"/>
        <v>(67% slower)</v>
      </c>
    </row>
    <row r="6" spans="1:16" x14ac:dyDescent="0.4">
      <c r="A6" t="s">
        <v>2</v>
      </c>
      <c r="B6" t="s">
        <v>1</v>
      </c>
      <c r="C6" t="str">
        <f>CONCATENATE(テーブル134[[#This Row],[lib]],テーブル134[[#This Row],[task]])</f>
        <v>handCodedSelectByPrimaryKey</v>
      </c>
      <c r="D6">
        <v>5.7527270000000001</v>
      </c>
      <c r="E6">
        <v>0.14219899999999999</v>
      </c>
      <c r="H6" t="s">
        <v>7</v>
      </c>
      <c r="I6" s="2">
        <f>ROUND(VLOOKUP(CONCATENATE($H6,I$1),テーブル134[[#All],[lib and task]:[error]],2,FALSE),1)</f>
        <v>36.6</v>
      </c>
      <c r="J6" t="str">
        <f t="shared" si="0"/>
        <v>(531% slower)</v>
      </c>
      <c r="K6" s="2"/>
      <c r="M6">
        <f>ROUND(VLOOKUP(CONCATENATE($H6,M$1),テーブル134[[#All],[lib and task]:[error]],2,FALSE),0)</f>
        <v>14245</v>
      </c>
      <c r="N6" t="str">
        <f t="shared" ref="N6:N7" si="2">"(" &amp;ROUND((M6-M$2)/M$2*100,0)&amp;"% slower)"</f>
        <v>(182% slower)</v>
      </c>
    </row>
    <row r="7" spans="1:16" x14ac:dyDescent="0.4">
      <c r="A7" t="s">
        <v>6</v>
      </c>
      <c r="B7" t="s">
        <v>3</v>
      </c>
      <c r="C7" t="str">
        <f>CONCATENATE(テーブル134[[#This Row],[lib]],テーブル134[[#This Row],[task]])</f>
        <v>jDBIInsert</v>
      </c>
      <c r="D7">
        <v>12.570504</v>
      </c>
      <c r="E7">
        <v>0.67082799999999998</v>
      </c>
      <c r="H7" t="s">
        <v>8</v>
      </c>
      <c r="I7" s="2">
        <f>ROUND(VLOOKUP(CONCATENATE($H7,I$1),テーブル134[[#All],[lib and task]:[error]],2,FALSE),1)</f>
        <v>12.4</v>
      </c>
      <c r="J7" t="str">
        <f t="shared" si="0"/>
        <v>(114% slower)</v>
      </c>
      <c r="K7" s="2"/>
      <c r="M7">
        <f>ROUND(VLOOKUP(CONCATENATE($H7,M$1),テーブル134[[#All],[lib and task]:[error]],2,FALSE),0)</f>
        <v>12701</v>
      </c>
      <c r="N7" t="str">
        <f t="shared" si="2"/>
        <v>(151% slower)</v>
      </c>
    </row>
    <row r="8" spans="1:16" x14ac:dyDescent="0.4">
      <c r="A8" t="s">
        <v>6</v>
      </c>
      <c r="B8" t="s">
        <v>4</v>
      </c>
      <c r="C8" t="str">
        <f>CONCATENATE(テーブル134[[#This Row],[lib]],テーブル134[[#This Row],[task]])</f>
        <v>jDBIMultiRowInsert</v>
      </c>
      <c r="D8">
        <v>39656.563736999997</v>
      </c>
      <c r="E8">
        <v>5785.8300280000003</v>
      </c>
      <c r="H8" t="s">
        <v>10</v>
      </c>
      <c r="I8" s="2">
        <f>ROUND(VLOOKUP(CONCATENATE($H8,I$1),テーブル134[[#All],[lib and task]:[error]],2,FALSE),1)</f>
        <v>10.199999999999999</v>
      </c>
      <c r="J8" t="str">
        <f t="shared" si="0"/>
        <v>(76% slower)</v>
      </c>
      <c r="K8" s="2"/>
    </row>
    <row r="9" spans="1:16" x14ac:dyDescent="0.4">
      <c r="A9" t="s">
        <v>6</v>
      </c>
      <c r="B9" t="s">
        <v>5</v>
      </c>
      <c r="C9" t="str">
        <f>CONCATENATE(テーブル134[[#This Row],[lib]],テーブル134[[#This Row],[task]])</f>
        <v>jDBISelectAll</v>
      </c>
      <c r="D9">
        <v>5683.1952090000004</v>
      </c>
      <c r="E9">
        <v>148.51815099999999</v>
      </c>
      <c r="H9" t="s">
        <v>0</v>
      </c>
      <c r="I9" s="2">
        <f>ROUND(VLOOKUP(CONCATENATE($H9,I$1),テーブル134[[#All],[lib and task]:[error]],2,FALSE),1)</f>
        <v>7.3</v>
      </c>
      <c r="J9" t="str">
        <f t="shared" si="0"/>
        <v>(26% slower)</v>
      </c>
      <c r="K9" s="2"/>
    </row>
    <row r="10" spans="1:16" x14ac:dyDescent="0.4">
      <c r="A10" t="s">
        <v>6</v>
      </c>
      <c r="B10" t="s">
        <v>1</v>
      </c>
      <c r="C10" t="str">
        <f>CONCATENATE(テーブル134[[#This Row],[lib]],テーブル134[[#This Row],[task]])</f>
        <v>jDBISelectByPrimaryKey</v>
      </c>
      <c r="D10">
        <v>18.390208000000001</v>
      </c>
      <c r="E10">
        <v>0.258631</v>
      </c>
    </row>
    <row r="11" spans="1:16" x14ac:dyDescent="0.4">
      <c r="A11" t="s">
        <v>7</v>
      </c>
      <c r="B11" t="s">
        <v>5</v>
      </c>
      <c r="C11" t="str">
        <f>CONCATENATE(テーブル134[[#This Row],[lib]],テーブル134[[#This Row],[task]])</f>
        <v>jOOQSelectAll</v>
      </c>
      <c r="D11">
        <v>14245.324316</v>
      </c>
      <c r="E11">
        <v>573.88876800000003</v>
      </c>
    </row>
    <row r="12" spans="1:16" x14ac:dyDescent="0.4">
      <c r="A12" t="s">
        <v>7</v>
      </c>
      <c r="B12" t="s">
        <v>1</v>
      </c>
      <c r="C12" t="str">
        <f>CONCATENATE(テーブル134[[#This Row],[lib]],テーブル134[[#This Row],[task]])</f>
        <v>jOOQSelectByPrimaryKey</v>
      </c>
      <c r="D12">
        <v>36.581299999999999</v>
      </c>
      <c r="E12">
        <v>2.9078490000000001</v>
      </c>
    </row>
    <row r="13" spans="1:16" x14ac:dyDescent="0.4">
      <c r="A13" t="s">
        <v>8</v>
      </c>
      <c r="B13" t="s">
        <v>5</v>
      </c>
      <c r="C13" t="str">
        <f>CONCATENATE(テーブル134[[#This Row],[lib]],テーブル134[[#This Row],[task]])</f>
        <v>myBatisSelectAll</v>
      </c>
      <c r="D13">
        <v>12700.930425</v>
      </c>
      <c r="E13">
        <v>208.128187</v>
      </c>
    </row>
    <row r="14" spans="1:16" x14ac:dyDescent="0.4">
      <c r="A14" t="s">
        <v>8</v>
      </c>
      <c r="B14" t="s">
        <v>1</v>
      </c>
      <c r="C14" t="str">
        <f>CONCATENATE(テーブル134[[#This Row],[lib]],テーブル134[[#This Row],[task]])</f>
        <v>myBatisSelectByPrimaryKey</v>
      </c>
      <c r="D14">
        <v>12.359835</v>
      </c>
      <c r="E14">
        <v>0.41625200000000001</v>
      </c>
      <c r="H14" t="s">
        <v>16</v>
      </c>
      <c r="I14" t="s">
        <v>17</v>
      </c>
      <c r="J14" t="s">
        <v>18</v>
      </c>
      <c r="K14" t="s">
        <v>19</v>
      </c>
      <c r="L14" t="s">
        <v>20</v>
      </c>
    </row>
    <row r="15" spans="1:16" x14ac:dyDescent="0.4">
      <c r="A15" t="s">
        <v>9</v>
      </c>
      <c r="B15" t="s">
        <v>3</v>
      </c>
      <c r="C15" t="str">
        <f>CONCATENATE(テーブル134[[#This Row],[lib]],テーブル134[[#This Row],[task]])</f>
        <v>sormInsert</v>
      </c>
      <c r="D15">
        <v>7.2209620000000001</v>
      </c>
      <c r="E15">
        <v>0.230794</v>
      </c>
      <c r="H15" t="s">
        <v>25</v>
      </c>
      <c r="I15" t="str">
        <f>_xlfn.CONCAT(TEXT(I2,".0")," ",J2)</f>
        <v xml:space="preserve">5.8 </v>
      </c>
      <c r="J15" t="str">
        <f>_xlfn.CONCAT(TEXT(K2,".0")," ",L2)</f>
        <v xml:space="preserve">6.1 </v>
      </c>
      <c r="K15" t="str">
        <f>_xlfn.CONCAT(M2," ",N2)</f>
        <v xml:space="preserve">5059 </v>
      </c>
      <c r="L15" t="str">
        <f>_xlfn.CONCAT(O2," ",P2)</f>
        <v xml:space="preserve">23741 </v>
      </c>
    </row>
    <row r="16" spans="1:16" x14ac:dyDescent="0.4">
      <c r="A16" t="s">
        <v>9</v>
      </c>
      <c r="B16" t="s">
        <v>4</v>
      </c>
      <c r="C16" t="str">
        <f>CONCATENATE(テーブル134[[#This Row],[lib]],テーブル134[[#This Row],[task]])</f>
        <v>sormMultiRowInsert</v>
      </c>
      <c r="D16">
        <v>22752.986936000001</v>
      </c>
      <c r="E16">
        <v>4353.5374650000003</v>
      </c>
      <c r="H16" t="s">
        <v>30</v>
      </c>
      <c r="I16" t="str">
        <f t="shared" ref="I16:I22" si="3">_xlfn.CONCAT(TEXT(I3,".0")," ",J3)</f>
        <v>6.1 (5% slower)</v>
      </c>
      <c r="J16" t="str">
        <f t="shared" ref="J16:J18" si="4">_xlfn.CONCAT(TEXT(K3,".0")," ",L3)</f>
        <v>7.2 (18% slower)</v>
      </c>
      <c r="K16" t="str">
        <f t="shared" ref="K16:K20" si="5">_xlfn.CONCAT(M3," ",N3)</f>
        <v>4419 (-13% slower)</v>
      </c>
      <c r="L16" t="str">
        <f t="shared" ref="L16:L18" si="6">_xlfn.CONCAT(O3," ",P3)</f>
        <v>22753 (-4% slower)</v>
      </c>
    </row>
    <row r="17" spans="1:12" x14ac:dyDescent="0.4">
      <c r="A17" t="s">
        <v>9</v>
      </c>
      <c r="B17" t="s">
        <v>5</v>
      </c>
      <c r="C17" t="str">
        <f>CONCATENATE(テーブル134[[#This Row],[lib]],テーブル134[[#This Row],[task]])</f>
        <v>sormSelectAll</v>
      </c>
      <c r="D17">
        <v>4418.5830830000004</v>
      </c>
      <c r="E17">
        <v>35.324876000000003</v>
      </c>
      <c r="H17" t="s">
        <v>26</v>
      </c>
      <c r="I17" t="str">
        <f t="shared" si="3"/>
        <v>8.2 (41% slower)</v>
      </c>
      <c r="J17" t="str">
        <f t="shared" si="4"/>
        <v>10.8 (77% slower)</v>
      </c>
      <c r="K17" t="str">
        <f t="shared" si="5"/>
        <v>5424 (7% slower)</v>
      </c>
      <c r="L17" t="str">
        <f t="shared" si="6"/>
        <v>45751 (93% slower)</v>
      </c>
    </row>
    <row r="18" spans="1:12" x14ac:dyDescent="0.4">
      <c r="A18" t="s">
        <v>9</v>
      </c>
      <c r="B18" t="s">
        <v>1</v>
      </c>
      <c r="C18" t="str">
        <f>CONCATENATE(テーブル134[[#This Row],[lib]],テーブル134[[#This Row],[task]])</f>
        <v>sormSelectByPrimaryKey</v>
      </c>
      <c r="D18">
        <v>6.1034509999999997</v>
      </c>
      <c r="E18">
        <v>0.15953700000000001</v>
      </c>
      <c r="H18" t="s">
        <v>27</v>
      </c>
      <c r="I18" t="str">
        <f t="shared" si="3"/>
        <v>18.4 (217% slower)</v>
      </c>
      <c r="J18" t="str">
        <f t="shared" si="4"/>
        <v>12.6 (107% slower)</v>
      </c>
      <c r="K18" t="str">
        <f t="shared" si="5"/>
        <v>5683 (12% slower)</v>
      </c>
      <c r="L18" t="str">
        <f t="shared" si="6"/>
        <v>39657 (67% slower)</v>
      </c>
    </row>
    <row r="19" spans="1:12" x14ac:dyDescent="0.4">
      <c r="A19" t="s">
        <v>10</v>
      </c>
      <c r="B19" t="s">
        <v>1</v>
      </c>
      <c r="C19" t="str">
        <f>CONCATENATE(テーブル134[[#This Row],[lib]],テーブル134[[#This Row],[task]])</f>
        <v>springJdbcTemplateSelectByPrimaryKey</v>
      </c>
      <c r="D19">
        <v>10.155696000000001</v>
      </c>
      <c r="E19">
        <v>0.12836900000000001</v>
      </c>
      <c r="H19" t="s">
        <v>21</v>
      </c>
      <c r="I19" t="str">
        <f t="shared" si="3"/>
        <v>36.6 (531% slower)</v>
      </c>
      <c r="J19" t="str">
        <f t="shared" ref="J19:J22" si="7">_xlfn.CONCAT(K6," ",L6)</f>
        <v xml:space="preserve"> </v>
      </c>
      <c r="K19" t="str">
        <f t="shared" si="5"/>
        <v>14245 (182% slower)</v>
      </c>
    </row>
    <row r="20" spans="1:12" x14ac:dyDescent="0.4">
      <c r="A20" t="s">
        <v>11</v>
      </c>
      <c r="B20" t="s">
        <v>3</v>
      </c>
      <c r="C20" t="str">
        <f>CONCATENATE(テーブル134[[#This Row],[lib]],テーブル134[[#This Row],[task]])</f>
        <v>sql2oInsert</v>
      </c>
      <c r="D20">
        <v>10.814175000000001</v>
      </c>
      <c r="E20">
        <v>0.11949899999999999</v>
      </c>
      <c r="H20" t="s">
        <v>22</v>
      </c>
      <c r="I20" t="str">
        <f t="shared" si="3"/>
        <v>12.4 (114% slower)</v>
      </c>
      <c r="J20" t="str">
        <f t="shared" si="7"/>
        <v xml:space="preserve"> </v>
      </c>
      <c r="K20" t="str">
        <f t="shared" si="5"/>
        <v>12701 (151% slower)</v>
      </c>
    </row>
    <row r="21" spans="1:12" x14ac:dyDescent="0.4">
      <c r="A21" t="s">
        <v>11</v>
      </c>
      <c r="B21" t="s">
        <v>4</v>
      </c>
      <c r="C21" t="str">
        <f>CONCATENATE(テーブル134[[#This Row],[lib]],テーブル134[[#This Row],[task]])</f>
        <v>sql2oMultiRowInsert</v>
      </c>
      <c r="D21">
        <v>45750.576427</v>
      </c>
      <c r="E21">
        <v>7061.179024</v>
      </c>
      <c r="H21" t="s">
        <v>31</v>
      </c>
      <c r="I21" t="str">
        <f t="shared" si="3"/>
        <v>10.2 (76% slower)</v>
      </c>
      <c r="J21" t="str">
        <f t="shared" si="7"/>
        <v xml:space="preserve"> </v>
      </c>
    </row>
    <row r="22" spans="1:12" x14ac:dyDescent="0.4">
      <c r="A22" t="s">
        <v>11</v>
      </c>
      <c r="B22" t="s">
        <v>5</v>
      </c>
      <c r="C22" t="str">
        <f>CONCATENATE(テーブル134[[#This Row],[lib]],テーブル134[[#This Row],[task]])</f>
        <v>sql2oSelectAll</v>
      </c>
      <c r="D22">
        <v>5423.7498500000002</v>
      </c>
      <c r="E22">
        <v>97.186087999999998</v>
      </c>
      <c r="H22" t="s">
        <v>24</v>
      </c>
      <c r="I22" t="str">
        <f t="shared" si="3"/>
        <v>7.3 (26% slower)</v>
      </c>
      <c r="J22" t="str">
        <f t="shared" si="7"/>
        <v xml:space="preserve"> </v>
      </c>
    </row>
    <row r="23" spans="1:12" x14ac:dyDescent="0.4">
      <c r="A23" t="s">
        <v>11</v>
      </c>
      <c r="B23" t="s">
        <v>1</v>
      </c>
      <c r="C23" t="str">
        <f>CONCATENATE(テーブル134[[#This Row],[lib]],テーブル134[[#This Row],[task]])</f>
        <v>sql2oSelectByPrimaryKey</v>
      </c>
      <c r="D23">
        <v>8.1616350000000004</v>
      </c>
      <c r="E23">
        <v>0.15326899999999999</v>
      </c>
    </row>
    <row r="28" spans="1:12" x14ac:dyDescent="0.4">
      <c r="H28" t="s">
        <v>16</v>
      </c>
      <c r="I28" t="s">
        <v>17</v>
      </c>
      <c r="J28" t="s">
        <v>18</v>
      </c>
      <c r="K28" t="s">
        <v>19</v>
      </c>
      <c r="L28" t="s">
        <v>20</v>
      </c>
    </row>
    <row r="29" spans="1:12" x14ac:dyDescent="0.4">
      <c r="H29" t="s">
        <v>25</v>
      </c>
      <c r="I29" s="2">
        <f>I2</f>
        <v>5.8</v>
      </c>
      <c r="J29" s="3">
        <f>K2</f>
        <v>6.1</v>
      </c>
      <c r="K29">
        <f>M2</f>
        <v>5059</v>
      </c>
      <c r="L29">
        <f>O2</f>
        <v>23741</v>
      </c>
    </row>
    <row r="30" spans="1:12" x14ac:dyDescent="0.4">
      <c r="H30" t="s">
        <v>30</v>
      </c>
      <c r="I30" s="2">
        <f t="shared" ref="I30:I36" si="8">I3</f>
        <v>6.1</v>
      </c>
      <c r="J30" s="3">
        <f t="shared" ref="J30:J36" si="9">K3</f>
        <v>7.2</v>
      </c>
      <c r="K30">
        <f t="shared" ref="K30:K36" si="10">M3</f>
        <v>4419</v>
      </c>
      <c r="L30">
        <f t="shared" ref="L30:L36" si="11">O3</f>
        <v>22753</v>
      </c>
    </row>
    <row r="31" spans="1:12" x14ac:dyDescent="0.4">
      <c r="H31" t="s">
        <v>26</v>
      </c>
      <c r="I31" s="2">
        <f t="shared" si="8"/>
        <v>8.1999999999999993</v>
      </c>
      <c r="J31" s="3">
        <f t="shared" si="9"/>
        <v>10.8</v>
      </c>
      <c r="K31">
        <f t="shared" si="10"/>
        <v>5424</v>
      </c>
      <c r="L31">
        <f t="shared" si="11"/>
        <v>45751</v>
      </c>
    </row>
    <row r="32" spans="1:12" x14ac:dyDescent="0.4">
      <c r="H32" t="s">
        <v>27</v>
      </c>
      <c r="I32" s="2">
        <f t="shared" si="8"/>
        <v>18.399999999999999</v>
      </c>
      <c r="J32" s="3">
        <f t="shared" si="9"/>
        <v>12.6</v>
      </c>
      <c r="K32">
        <f t="shared" si="10"/>
        <v>5683</v>
      </c>
      <c r="L32">
        <f t="shared" si="11"/>
        <v>39657</v>
      </c>
    </row>
    <row r="33" spans="8:12" x14ac:dyDescent="0.4">
      <c r="H33" t="s">
        <v>21</v>
      </c>
      <c r="I33" s="2">
        <f t="shared" si="8"/>
        <v>36.6</v>
      </c>
      <c r="J33" s="3">
        <f t="shared" si="9"/>
        <v>0</v>
      </c>
      <c r="K33">
        <f t="shared" si="10"/>
        <v>14245</v>
      </c>
      <c r="L33">
        <f t="shared" si="11"/>
        <v>0</v>
      </c>
    </row>
    <row r="34" spans="8:12" x14ac:dyDescent="0.4">
      <c r="H34" t="s">
        <v>22</v>
      </c>
      <c r="I34" s="2">
        <f t="shared" si="8"/>
        <v>12.4</v>
      </c>
      <c r="J34" s="3">
        <f t="shared" si="9"/>
        <v>0</v>
      </c>
      <c r="K34">
        <f t="shared" si="10"/>
        <v>12701</v>
      </c>
      <c r="L34">
        <f t="shared" si="11"/>
        <v>0</v>
      </c>
    </row>
    <row r="35" spans="8:12" x14ac:dyDescent="0.4">
      <c r="H35" t="s">
        <v>31</v>
      </c>
      <c r="I35" s="2">
        <f t="shared" si="8"/>
        <v>10.199999999999999</v>
      </c>
      <c r="J35" s="3">
        <f t="shared" si="9"/>
        <v>0</v>
      </c>
      <c r="K35">
        <f t="shared" si="10"/>
        <v>0</v>
      </c>
      <c r="L35">
        <f t="shared" si="11"/>
        <v>0</v>
      </c>
    </row>
    <row r="36" spans="8:12" x14ac:dyDescent="0.4">
      <c r="H36" t="s">
        <v>24</v>
      </c>
      <c r="I36" s="2">
        <f t="shared" si="8"/>
        <v>7.3</v>
      </c>
      <c r="J36" s="3">
        <f t="shared" si="9"/>
        <v>0</v>
      </c>
      <c r="K36">
        <f t="shared" si="10"/>
        <v>0</v>
      </c>
      <c r="L36">
        <f t="shared" si="11"/>
        <v>0</v>
      </c>
    </row>
  </sheetData>
  <phoneticPr fontI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CF37D-7215-4EC5-A064-DD48DD457397}">
  <dimension ref="A1:P36"/>
  <sheetViews>
    <sheetView topLeftCell="B1" workbookViewId="0">
      <selection activeCell="B27" sqref="B27"/>
    </sheetView>
  </sheetViews>
  <sheetFormatPr defaultRowHeight="18.75" x14ac:dyDescent="0.4"/>
  <cols>
    <col min="1" max="1" width="19.875" bestFit="1" customWidth="1"/>
    <col min="2" max="2" width="19.375" bestFit="1" customWidth="1"/>
    <col min="3" max="3" width="38.75" bestFit="1" customWidth="1"/>
    <col min="4" max="4" width="11.375" bestFit="1" customWidth="1"/>
    <col min="5" max="5" width="9.5" bestFit="1" customWidth="1"/>
    <col min="6" max="6" width="10.625" customWidth="1"/>
    <col min="7" max="7" width="5.625" customWidth="1"/>
    <col min="8" max="8" width="22.875" bestFit="1" customWidth="1"/>
    <col min="9" max="9" width="19.375" bestFit="1" customWidth="1"/>
    <col min="10" max="11" width="18.5" bestFit="1" customWidth="1"/>
    <col min="12" max="12" width="17.75" bestFit="1" customWidth="1"/>
    <col min="13" max="13" width="13.625" bestFit="1" customWidth="1"/>
    <col min="14" max="14" width="13.625" customWidth="1"/>
    <col min="15" max="15" width="15.125" bestFit="1" customWidth="1"/>
  </cols>
  <sheetData>
    <row r="1" spans="1:16" x14ac:dyDescent="0.4">
      <c r="A1" t="s">
        <v>12</v>
      </c>
      <c r="B1" t="s">
        <v>13</v>
      </c>
      <c r="C1" t="s">
        <v>28</v>
      </c>
      <c r="D1" t="s">
        <v>15</v>
      </c>
      <c r="E1" t="s">
        <v>14</v>
      </c>
      <c r="I1" t="s">
        <v>1</v>
      </c>
      <c r="K1" s="1" t="s">
        <v>3</v>
      </c>
      <c r="L1" s="1"/>
      <c r="M1" t="s">
        <v>5</v>
      </c>
      <c r="O1" t="s">
        <v>4</v>
      </c>
    </row>
    <row r="2" spans="1:16" x14ac:dyDescent="0.4">
      <c r="A2" t="s">
        <v>0</v>
      </c>
      <c r="B2" t="s">
        <v>1</v>
      </c>
      <c r="C2" t="str">
        <f>CONCATENATE(テーブル13[[#This Row],[lib]],テーブル13[[#This Row],[task]])</f>
        <v>apacheDbUtilsSelectByPrimaryKey</v>
      </c>
      <c r="D2">
        <v>7.341615</v>
      </c>
      <c r="E2">
        <v>0.14049</v>
      </c>
      <c r="H2" s="1" t="s">
        <v>2</v>
      </c>
      <c r="I2" s="2">
        <f>ROUND(VLOOKUP(CONCATENATE($H2,I$1),テーブル13[[#All],[lib and task]:[error]],2,FALSE),1)</f>
        <v>5.9</v>
      </c>
      <c r="K2" s="2">
        <f>ROUND(VLOOKUP(CONCATENATE($H2,K$1),テーブル13[[#All],[lib and task]:[error]],2,FALSE),1)</f>
        <v>6.1</v>
      </c>
      <c r="M2">
        <f>ROUND(VLOOKUP(CONCATENATE($H2,M$1),テーブル13[[#All],[lib and task]:[error]],2,FALSE),0)</f>
        <v>5240</v>
      </c>
      <c r="O2">
        <f>ROUND(VLOOKUP(CONCATENATE($H2,O$1),テーブル13[[#All],[lib and task]:[error]],2,FALSE),0)</f>
        <v>23397</v>
      </c>
    </row>
    <row r="3" spans="1:16" x14ac:dyDescent="0.4">
      <c r="A3" t="s">
        <v>2</v>
      </c>
      <c r="B3" t="s">
        <v>3</v>
      </c>
      <c r="C3" t="str">
        <f>CONCATENATE(テーブル13[[#This Row],[lib]],テーブル13[[#This Row],[task]])</f>
        <v>handCodedInsert</v>
      </c>
      <c r="D3">
        <v>6.1148230000000003</v>
      </c>
      <c r="E3">
        <v>0.24057999999999999</v>
      </c>
      <c r="H3" t="s">
        <v>9</v>
      </c>
      <c r="I3" s="2">
        <f>ROUND(VLOOKUP(CONCATENATE($H3,I$1),テーブル13[[#All],[lib and task]:[error]],2,FALSE),1)</f>
        <v>5.9</v>
      </c>
      <c r="J3" t="str">
        <f t="shared" ref="J3:J9" si="0">"(" &amp;ROUND((I3-I$2)/I$2*100,0)&amp;"% slower)"</f>
        <v>(0% slower)</v>
      </c>
      <c r="K3" s="2">
        <f>ROUND(VLOOKUP(CONCATENATE($H3,K$1),テーブル13[[#All],[lib and task]:[error]],2,FALSE),1)</f>
        <v>7</v>
      </c>
      <c r="L3" t="str">
        <f>"(" &amp;ROUND((K3-K$2)/K$2*100,0)&amp;"% slower)"</f>
        <v>(15% slower)</v>
      </c>
      <c r="M3">
        <f>ROUND(VLOOKUP(CONCATENATE($H3,M$1),テーブル13[[#All],[lib and task]:[error]],2,FALSE),0)</f>
        <v>4137</v>
      </c>
      <c r="N3" t="str">
        <f>"(" &amp;ROUND((M3-M$2)/M$2*100,0)&amp;"% slower)"</f>
        <v>(-21% slower)</v>
      </c>
      <c r="O3">
        <f>ROUND(VLOOKUP(CONCATENATE($H3,O$1),テーブル13[[#All],[lib and task]:[error]],2,FALSE),0)</f>
        <v>22660</v>
      </c>
      <c r="P3" t="str">
        <f>"(" &amp;ROUND((O3-O$2)/O$2*100,0)&amp;"% slower)"</f>
        <v>(-3% slower)</v>
      </c>
    </row>
    <row r="4" spans="1:16" x14ac:dyDescent="0.4">
      <c r="A4" t="s">
        <v>2</v>
      </c>
      <c r="B4" t="s">
        <v>4</v>
      </c>
      <c r="C4" t="str">
        <f>CONCATENATE(テーブル13[[#This Row],[lib]],テーブル13[[#This Row],[task]])</f>
        <v>handCodedMultiRowInsert</v>
      </c>
      <c r="D4">
        <v>23396.698090999998</v>
      </c>
      <c r="E4">
        <v>3781.5947769999998</v>
      </c>
      <c r="H4" t="s">
        <v>11</v>
      </c>
      <c r="I4" s="2">
        <f>ROUND(VLOOKUP(CONCATENATE($H4,I$1),テーブル13[[#All],[lib and task]:[error]],2,FALSE),1)</f>
        <v>8.3000000000000007</v>
      </c>
      <c r="J4" t="str">
        <f t="shared" si="0"/>
        <v>(41% slower)</v>
      </c>
      <c r="K4" s="2">
        <f>ROUND(VLOOKUP(CONCATENATE($H4,K$1),テーブル13[[#All],[lib and task]:[error]],2,FALSE),1)</f>
        <v>10.9</v>
      </c>
      <c r="L4" t="str">
        <f>"(" &amp;ROUND((K4-K$2)/K$2*100,0)&amp;"% slower)"</f>
        <v>(79% slower)</v>
      </c>
      <c r="M4">
        <f>ROUND(VLOOKUP(CONCATENATE($H4,M$1),テーブル13[[#All],[lib and task]:[error]],2,FALSE),0)</f>
        <v>5332</v>
      </c>
      <c r="N4" t="str">
        <f>"(" &amp;ROUND((M4-M$2)/M$2*100,0)&amp;"% slower)"</f>
        <v>(2% slower)</v>
      </c>
      <c r="O4">
        <f>ROUND(VLOOKUP(CONCATENATE($H4,O$1),テーブル13[[#All],[lib and task]:[error]],2,FALSE),0)</f>
        <v>45486</v>
      </c>
      <c r="P4" t="str">
        <f t="shared" ref="P4:P5" si="1">"(" &amp;ROUND((O4-O$2)/O$2*100,0)&amp;"% slower)"</f>
        <v>(94% slower)</v>
      </c>
    </row>
    <row r="5" spans="1:16" x14ac:dyDescent="0.4">
      <c r="A5" t="s">
        <v>2</v>
      </c>
      <c r="B5" t="s">
        <v>5</v>
      </c>
      <c r="C5" t="str">
        <f>CONCATENATE(テーブル13[[#This Row],[lib]],テーブル13[[#This Row],[task]])</f>
        <v>handCodedSelectAll</v>
      </c>
      <c r="D5">
        <v>5239.7214350000004</v>
      </c>
      <c r="E5">
        <v>237.31067999999999</v>
      </c>
      <c r="H5" s="1" t="s">
        <v>6</v>
      </c>
      <c r="I5" s="2">
        <f>ROUND(VLOOKUP(CONCATENATE($H5,I$1),テーブル13[[#All],[lib and task]:[error]],2,FALSE),1)</f>
        <v>19</v>
      </c>
      <c r="J5" t="str">
        <f t="shared" si="0"/>
        <v>(222% slower)</v>
      </c>
      <c r="K5" s="2">
        <f>ROUND(VLOOKUP(CONCATENATE($H5,K$1),テーブル13[[#All],[lib and task]:[error]],2,FALSE),1)</f>
        <v>12.5</v>
      </c>
      <c r="L5" t="str">
        <f>"(" &amp;ROUND((K5-K$2)/K$2*100,0)&amp;"% slower)"</f>
        <v>(105% slower)</v>
      </c>
      <c r="M5">
        <f>ROUND(VLOOKUP(CONCATENATE($H5,M$1),テーブル13[[#All],[lib and task]:[error]],2,FALSE),0)</f>
        <v>6463</v>
      </c>
      <c r="N5" t="str">
        <f>"(" &amp;ROUND((M5-M$2)/M$2*100,0)&amp;"% slower)"</f>
        <v>(23% slower)</v>
      </c>
      <c r="O5">
        <f>ROUND(VLOOKUP(CONCATENATE($H5,O$1),テーブル13[[#All],[lib and task]:[error]],2,FALSE),0)</f>
        <v>42698</v>
      </c>
      <c r="P5" t="str">
        <f t="shared" si="1"/>
        <v>(82% slower)</v>
      </c>
    </row>
    <row r="6" spans="1:16" x14ac:dyDescent="0.4">
      <c r="A6" t="s">
        <v>2</v>
      </c>
      <c r="B6" t="s">
        <v>1</v>
      </c>
      <c r="C6" t="str">
        <f>CONCATENATE(テーブル13[[#This Row],[lib]],テーブル13[[#This Row],[task]])</f>
        <v>handCodedSelectByPrimaryKey</v>
      </c>
      <c r="D6">
        <v>5.9205870000000003</v>
      </c>
      <c r="E6">
        <v>8.1317E-2</v>
      </c>
      <c r="H6" t="s">
        <v>7</v>
      </c>
      <c r="I6" s="2">
        <f>ROUND(VLOOKUP(CONCATENATE($H6,I$1),テーブル13[[#All],[lib and task]:[error]],2,FALSE),1)</f>
        <v>35.5</v>
      </c>
      <c r="J6" t="str">
        <f t="shared" si="0"/>
        <v>(502% slower)</v>
      </c>
      <c r="K6" s="2"/>
      <c r="M6">
        <f>ROUND(VLOOKUP(CONCATENATE($H6,M$1),テーブル13[[#All],[lib and task]:[error]],2,FALSE),0)</f>
        <v>14285</v>
      </c>
      <c r="N6" t="str">
        <f t="shared" ref="N6:N7" si="2">"(" &amp;ROUND((M6-M$2)/M$2*100,0)&amp;"% slower)"</f>
        <v>(173% slower)</v>
      </c>
    </row>
    <row r="7" spans="1:16" x14ac:dyDescent="0.4">
      <c r="A7" t="s">
        <v>6</v>
      </c>
      <c r="B7" t="s">
        <v>3</v>
      </c>
      <c r="C7" t="str">
        <f>CONCATENATE(テーブル13[[#This Row],[lib]],テーブル13[[#This Row],[task]])</f>
        <v>jDBIInsert</v>
      </c>
      <c r="D7">
        <v>12.463422</v>
      </c>
      <c r="E7">
        <v>0.557782</v>
      </c>
      <c r="H7" t="s">
        <v>8</v>
      </c>
      <c r="I7" s="2">
        <f>ROUND(VLOOKUP(CONCATENATE($H7,I$1),テーブル13[[#All],[lib and task]:[error]],2,FALSE),1)</f>
        <v>12.6</v>
      </c>
      <c r="J7" t="str">
        <f t="shared" si="0"/>
        <v>(114% slower)</v>
      </c>
      <c r="K7" s="2"/>
      <c r="M7">
        <f>ROUND(VLOOKUP(CONCATENATE($H7,M$1),テーブル13[[#All],[lib and task]:[error]],2,FALSE),0)</f>
        <v>12827</v>
      </c>
      <c r="N7" t="str">
        <f t="shared" si="2"/>
        <v>(145% slower)</v>
      </c>
    </row>
    <row r="8" spans="1:16" x14ac:dyDescent="0.4">
      <c r="A8" t="s">
        <v>6</v>
      </c>
      <c r="B8" t="s">
        <v>4</v>
      </c>
      <c r="C8" t="str">
        <f>CONCATENATE(テーブル13[[#This Row],[lib]],テーブル13[[#This Row],[task]])</f>
        <v>jDBIMultiRowInsert</v>
      </c>
      <c r="D8">
        <v>42697.709628999997</v>
      </c>
      <c r="E8">
        <v>8242.7101349999994</v>
      </c>
      <c r="H8" t="s">
        <v>10</v>
      </c>
      <c r="I8" s="2">
        <f>ROUND(VLOOKUP(CONCATENATE($H8,I$1),テーブル13[[#All],[lib and task]:[error]],2,FALSE),1)</f>
        <v>10.3</v>
      </c>
      <c r="J8" t="str">
        <f t="shared" si="0"/>
        <v>(75% slower)</v>
      </c>
      <c r="K8" s="2"/>
    </row>
    <row r="9" spans="1:16" x14ac:dyDescent="0.4">
      <c r="A9" t="s">
        <v>6</v>
      </c>
      <c r="B9" t="s">
        <v>5</v>
      </c>
      <c r="C9" t="str">
        <f>CONCATENATE(テーブル13[[#This Row],[lib]],テーブル13[[#This Row],[task]])</f>
        <v>jDBISelectAll</v>
      </c>
      <c r="D9">
        <v>6463.4487939999999</v>
      </c>
      <c r="E9">
        <v>893.08687099999997</v>
      </c>
      <c r="H9" t="s">
        <v>0</v>
      </c>
      <c r="I9" s="2">
        <f>ROUND(VLOOKUP(CONCATENATE($H9,I$1),テーブル13[[#All],[lib and task]:[error]],2,FALSE),1)</f>
        <v>7.3</v>
      </c>
      <c r="J9" t="str">
        <f t="shared" si="0"/>
        <v>(24% slower)</v>
      </c>
      <c r="K9" s="2"/>
    </row>
    <row r="10" spans="1:16" x14ac:dyDescent="0.4">
      <c r="A10" t="s">
        <v>6</v>
      </c>
      <c r="B10" t="s">
        <v>1</v>
      </c>
      <c r="C10" t="str">
        <f>CONCATENATE(テーブル13[[#This Row],[lib]],テーブル13[[#This Row],[task]])</f>
        <v>jDBISelectByPrimaryKey</v>
      </c>
      <c r="D10">
        <v>18.982246</v>
      </c>
      <c r="E10">
        <v>0.58452999999999999</v>
      </c>
    </row>
    <row r="11" spans="1:16" x14ac:dyDescent="0.4">
      <c r="A11" t="s">
        <v>7</v>
      </c>
      <c r="B11" t="s">
        <v>5</v>
      </c>
      <c r="C11" t="str">
        <f>CONCATENATE(テーブル13[[#This Row],[lib]],テーブル13[[#This Row],[task]])</f>
        <v>jOOQSelectAll</v>
      </c>
      <c r="D11">
        <v>14284.510518999999</v>
      </c>
      <c r="E11">
        <v>738.03279499999996</v>
      </c>
    </row>
    <row r="12" spans="1:16" x14ac:dyDescent="0.4">
      <c r="A12" t="s">
        <v>7</v>
      </c>
      <c r="B12" t="s">
        <v>1</v>
      </c>
      <c r="C12" t="str">
        <f>CONCATENATE(テーブル13[[#This Row],[lib]],テーブル13[[#This Row],[task]])</f>
        <v>jOOQSelectByPrimaryKey</v>
      </c>
      <c r="D12">
        <v>35.513455999999998</v>
      </c>
      <c r="E12">
        <v>3.2226059999999999</v>
      </c>
    </row>
    <row r="13" spans="1:16" x14ac:dyDescent="0.4">
      <c r="A13" t="s">
        <v>8</v>
      </c>
      <c r="B13" t="s">
        <v>5</v>
      </c>
      <c r="C13" t="str">
        <f>CONCATENATE(テーブル13[[#This Row],[lib]],テーブル13[[#This Row],[task]])</f>
        <v>myBatisSelectAll</v>
      </c>
      <c r="D13">
        <v>12827.091379</v>
      </c>
      <c r="E13">
        <v>646.97206300000005</v>
      </c>
    </row>
    <row r="14" spans="1:16" x14ac:dyDescent="0.4">
      <c r="A14" t="s">
        <v>8</v>
      </c>
      <c r="B14" t="s">
        <v>1</v>
      </c>
      <c r="C14" t="str">
        <f>CONCATENATE(テーブル13[[#This Row],[lib]],テーブル13[[#This Row],[task]])</f>
        <v>myBatisSelectByPrimaryKey</v>
      </c>
      <c r="D14">
        <v>12.636987</v>
      </c>
      <c r="E14">
        <v>0.34337000000000001</v>
      </c>
      <c r="H14" t="s">
        <v>16</v>
      </c>
      <c r="I14" t="s">
        <v>17</v>
      </c>
      <c r="J14" t="s">
        <v>18</v>
      </c>
      <c r="K14" t="s">
        <v>19</v>
      </c>
      <c r="L14" t="s">
        <v>20</v>
      </c>
    </row>
    <row r="15" spans="1:16" x14ac:dyDescent="0.4">
      <c r="A15" t="s">
        <v>9</v>
      </c>
      <c r="B15" t="s">
        <v>3</v>
      </c>
      <c r="C15" t="str">
        <f>CONCATENATE(テーブル13[[#This Row],[lib]],テーブル13[[#This Row],[task]])</f>
        <v>sormInsert</v>
      </c>
      <c r="D15">
        <v>6.9556240000000003</v>
      </c>
      <c r="E15">
        <v>0.21965599999999999</v>
      </c>
      <c r="H15" t="s">
        <v>25</v>
      </c>
      <c r="I15" t="str">
        <f>_xlfn.CONCAT(TEXT(I2,".0")," ",J2)</f>
        <v xml:space="preserve">5.9 </v>
      </c>
      <c r="J15" t="str">
        <f>_xlfn.CONCAT(TEXT(K2,".0")," ",L2)</f>
        <v xml:space="preserve">6.1 </v>
      </c>
      <c r="K15" t="str">
        <f>_xlfn.CONCAT(M2," ",N2)</f>
        <v xml:space="preserve">5240 </v>
      </c>
      <c r="L15" t="str">
        <f>_xlfn.CONCAT(O2," ",P2)</f>
        <v xml:space="preserve">23397 </v>
      </c>
    </row>
    <row r="16" spans="1:16" x14ac:dyDescent="0.4">
      <c r="A16" t="s">
        <v>9</v>
      </c>
      <c r="B16" t="s">
        <v>4</v>
      </c>
      <c r="C16" t="str">
        <f>CONCATENATE(テーブル13[[#This Row],[lib]],テーブル13[[#This Row],[task]])</f>
        <v>sormMultiRowInsert</v>
      </c>
      <c r="D16">
        <v>22660.085885</v>
      </c>
      <c r="E16">
        <v>3666.6742610000001</v>
      </c>
      <c r="H16" t="s">
        <v>29</v>
      </c>
      <c r="I16" t="str">
        <f t="shared" ref="I16:I22" si="3">_xlfn.CONCAT(TEXT(I3,".0")," ",J3)</f>
        <v>5.9 (0% slower)</v>
      </c>
      <c r="J16" t="str">
        <f t="shared" ref="J16:J18" si="4">_xlfn.CONCAT(TEXT(K3,".0")," ",L3)</f>
        <v>7.0 (15% slower)</v>
      </c>
      <c r="K16" t="str">
        <f t="shared" ref="K16:K20" si="5">_xlfn.CONCAT(M3," ",N3)</f>
        <v>4137 (-21% slower)</v>
      </c>
      <c r="L16" t="str">
        <f t="shared" ref="L16:L18" si="6">_xlfn.CONCAT(O3," ",P3)</f>
        <v>22660 (-3% slower)</v>
      </c>
    </row>
    <row r="17" spans="1:12" x14ac:dyDescent="0.4">
      <c r="A17" t="s">
        <v>9</v>
      </c>
      <c r="B17" t="s">
        <v>5</v>
      </c>
      <c r="C17" t="str">
        <f>CONCATENATE(テーブル13[[#This Row],[lib]],テーブル13[[#This Row],[task]])</f>
        <v>sormSelectAll</v>
      </c>
      <c r="D17">
        <v>4137.0264200000001</v>
      </c>
      <c r="E17">
        <v>48.359667000000002</v>
      </c>
      <c r="H17" t="s">
        <v>26</v>
      </c>
      <c r="I17" t="str">
        <f t="shared" si="3"/>
        <v>8.3 (41% slower)</v>
      </c>
      <c r="J17" t="str">
        <f t="shared" si="4"/>
        <v>10.9 (79% slower)</v>
      </c>
      <c r="K17" t="str">
        <f t="shared" si="5"/>
        <v>5332 (2% slower)</v>
      </c>
      <c r="L17" t="str">
        <f t="shared" si="6"/>
        <v>45486 (94% slower)</v>
      </c>
    </row>
    <row r="18" spans="1:12" x14ac:dyDescent="0.4">
      <c r="A18" t="s">
        <v>9</v>
      </c>
      <c r="B18" t="s">
        <v>1</v>
      </c>
      <c r="C18" t="str">
        <f>CONCATENATE(テーブル13[[#This Row],[lib]],テーブル13[[#This Row],[task]])</f>
        <v>sormSelectByPrimaryKey</v>
      </c>
      <c r="D18">
        <v>5.9183500000000002</v>
      </c>
      <c r="E18">
        <v>0.20995800000000001</v>
      </c>
      <c r="H18" t="s">
        <v>27</v>
      </c>
      <c r="I18" t="str">
        <f t="shared" si="3"/>
        <v>19.0 (222% slower)</v>
      </c>
      <c r="J18" t="str">
        <f t="shared" si="4"/>
        <v>12.5 (105% slower)</v>
      </c>
      <c r="K18" t="str">
        <f t="shared" si="5"/>
        <v>6463 (23% slower)</v>
      </c>
      <c r="L18" t="str">
        <f t="shared" si="6"/>
        <v>42698 (82% slower)</v>
      </c>
    </row>
    <row r="19" spans="1:12" x14ac:dyDescent="0.4">
      <c r="A19" t="s">
        <v>10</v>
      </c>
      <c r="B19" t="s">
        <v>1</v>
      </c>
      <c r="C19" t="str">
        <f>CONCATENATE(テーブル13[[#This Row],[lib]],テーブル13[[#This Row],[task]])</f>
        <v>springJdbcTemplateSelectByPrimaryKey</v>
      </c>
      <c r="D19">
        <v>10.265491000000001</v>
      </c>
      <c r="E19">
        <v>0.113276</v>
      </c>
      <c r="H19" t="s">
        <v>21</v>
      </c>
      <c r="I19" t="str">
        <f t="shared" si="3"/>
        <v>35.5 (502% slower)</v>
      </c>
      <c r="J19" t="str">
        <f t="shared" ref="J19:J22" si="7">_xlfn.CONCAT(K6," ",L6)</f>
        <v xml:space="preserve"> </v>
      </c>
      <c r="K19" t="str">
        <f t="shared" si="5"/>
        <v>14285 (173% slower)</v>
      </c>
    </row>
    <row r="20" spans="1:12" x14ac:dyDescent="0.4">
      <c r="A20" t="s">
        <v>11</v>
      </c>
      <c r="B20" t="s">
        <v>3</v>
      </c>
      <c r="C20" t="str">
        <f>CONCATENATE(テーブル13[[#This Row],[lib]],テーブル13[[#This Row],[task]])</f>
        <v>sql2oInsert</v>
      </c>
      <c r="D20">
        <v>10.905077</v>
      </c>
      <c r="E20">
        <v>0.15468100000000001</v>
      </c>
      <c r="H20" t="s">
        <v>22</v>
      </c>
      <c r="I20" t="str">
        <f t="shared" si="3"/>
        <v>12.6 (114% slower)</v>
      </c>
      <c r="J20" t="str">
        <f t="shared" si="7"/>
        <v xml:space="preserve"> </v>
      </c>
      <c r="K20" t="str">
        <f t="shared" si="5"/>
        <v>12827 (145% slower)</v>
      </c>
    </row>
    <row r="21" spans="1:12" x14ac:dyDescent="0.4">
      <c r="A21" t="s">
        <v>11</v>
      </c>
      <c r="B21" t="s">
        <v>4</v>
      </c>
      <c r="C21" t="str">
        <f>CONCATENATE(テーブル13[[#This Row],[lib]],テーブル13[[#This Row],[task]])</f>
        <v>sql2oMultiRowInsert</v>
      </c>
      <c r="D21">
        <v>45486.439919999997</v>
      </c>
      <c r="E21">
        <v>7722.8846160000003</v>
      </c>
      <c r="H21" t="s">
        <v>23</v>
      </c>
      <c r="I21" t="str">
        <f t="shared" si="3"/>
        <v>10.3 (75% slower)</v>
      </c>
      <c r="J21" t="str">
        <f t="shared" si="7"/>
        <v xml:space="preserve"> </v>
      </c>
    </row>
    <row r="22" spans="1:12" x14ac:dyDescent="0.4">
      <c r="A22" t="s">
        <v>11</v>
      </c>
      <c r="B22" t="s">
        <v>5</v>
      </c>
      <c r="C22" t="str">
        <f>CONCATENATE(テーブル13[[#This Row],[lib]],テーブル13[[#This Row],[task]])</f>
        <v>sql2oSelectAll</v>
      </c>
      <c r="D22">
        <v>5332.0624790000002</v>
      </c>
      <c r="E22">
        <v>86.471979000000005</v>
      </c>
      <c r="H22" t="s">
        <v>24</v>
      </c>
      <c r="I22" t="str">
        <f t="shared" si="3"/>
        <v>7.3 (24% slower)</v>
      </c>
      <c r="J22" t="str">
        <f t="shared" si="7"/>
        <v xml:space="preserve"> </v>
      </c>
    </row>
    <row r="23" spans="1:12" x14ac:dyDescent="0.4">
      <c r="A23" t="s">
        <v>11</v>
      </c>
      <c r="B23" t="s">
        <v>1</v>
      </c>
      <c r="C23" t="str">
        <f>CONCATENATE(テーブル13[[#This Row],[lib]],テーブル13[[#This Row],[task]])</f>
        <v>sql2oSelectByPrimaryKey</v>
      </c>
      <c r="D23">
        <v>8.3010260000000002</v>
      </c>
      <c r="E23">
        <v>0.14551700000000001</v>
      </c>
    </row>
    <row r="28" spans="1:12" x14ac:dyDescent="0.4">
      <c r="H28" t="s">
        <v>16</v>
      </c>
      <c r="I28" t="s">
        <v>17</v>
      </c>
      <c r="J28" t="s">
        <v>18</v>
      </c>
      <c r="K28" t="s">
        <v>19</v>
      </c>
      <c r="L28" t="s">
        <v>20</v>
      </c>
    </row>
    <row r="29" spans="1:12" x14ac:dyDescent="0.4">
      <c r="H29" t="s">
        <v>25</v>
      </c>
      <c r="I29" s="2">
        <f>I2</f>
        <v>5.9</v>
      </c>
      <c r="J29" s="3">
        <f>K2</f>
        <v>6.1</v>
      </c>
      <c r="K29">
        <f>M2</f>
        <v>5240</v>
      </c>
      <c r="L29">
        <f>O2</f>
        <v>23397</v>
      </c>
    </row>
    <row r="30" spans="1:12" x14ac:dyDescent="0.4">
      <c r="H30" t="s">
        <v>30</v>
      </c>
      <c r="I30" s="2">
        <f t="shared" ref="I30:I36" si="8">I3</f>
        <v>5.9</v>
      </c>
      <c r="J30" s="3">
        <f t="shared" ref="J30:J36" si="9">K3</f>
        <v>7</v>
      </c>
      <c r="K30">
        <f t="shared" ref="K30:K36" si="10">M3</f>
        <v>4137</v>
      </c>
      <c r="L30">
        <f t="shared" ref="L30:L36" si="11">O3</f>
        <v>22660</v>
      </c>
    </row>
    <row r="31" spans="1:12" x14ac:dyDescent="0.4">
      <c r="H31" t="s">
        <v>26</v>
      </c>
      <c r="I31" s="2">
        <f t="shared" si="8"/>
        <v>8.3000000000000007</v>
      </c>
      <c r="J31" s="3">
        <f t="shared" si="9"/>
        <v>10.9</v>
      </c>
      <c r="K31">
        <f t="shared" si="10"/>
        <v>5332</v>
      </c>
      <c r="L31">
        <f t="shared" si="11"/>
        <v>45486</v>
      </c>
    </row>
    <row r="32" spans="1:12" x14ac:dyDescent="0.4">
      <c r="H32" t="s">
        <v>27</v>
      </c>
      <c r="I32" s="2">
        <f t="shared" si="8"/>
        <v>19</v>
      </c>
      <c r="J32" s="3">
        <f t="shared" si="9"/>
        <v>12.5</v>
      </c>
      <c r="K32">
        <f t="shared" si="10"/>
        <v>6463</v>
      </c>
      <c r="L32">
        <f t="shared" si="11"/>
        <v>42698</v>
      </c>
    </row>
    <row r="33" spans="8:12" x14ac:dyDescent="0.4">
      <c r="H33" t="s">
        <v>21</v>
      </c>
      <c r="I33" s="2">
        <f t="shared" si="8"/>
        <v>35.5</v>
      </c>
      <c r="J33" s="3">
        <f t="shared" si="9"/>
        <v>0</v>
      </c>
      <c r="K33">
        <f t="shared" si="10"/>
        <v>14285</v>
      </c>
      <c r="L33">
        <f t="shared" si="11"/>
        <v>0</v>
      </c>
    </row>
    <row r="34" spans="8:12" x14ac:dyDescent="0.4">
      <c r="H34" t="s">
        <v>22</v>
      </c>
      <c r="I34" s="2">
        <f t="shared" si="8"/>
        <v>12.6</v>
      </c>
      <c r="J34" s="3">
        <f t="shared" si="9"/>
        <v>0</v>
      </c>
      <c r="K34">
        <f t="shared" si="10"/>
        <v>12827</v>
      </c>
      <c r="L34">
        <f t="shared" si="11"/>
        <v>0</v>
      </c>
    </row>
    <row r="35" spans="8:12" x14ac:dyDescent="0.4">
      <c r="H35" t="s">
        <v>23</v>
      </c>
      <c r="I35" s="2">
        <f t="shared" si="8"/>
        <v>10.3</v>
      </c>
      <c r="J35" s="3">
        <f t="shared" si="9"/>
        <v>0</v>
      </c>
      <c r="K35">
        <f t="shared" si="10"/>
        <v>0</v>
      </c>
      <c r="L35">
        <f t="shared" si="11"/>
        <v>0</v>
      </c>
    </row>
    <row r="36" spans="8:12" x14ac:dyDescent="0.4">
      <c r="H36" t="s">
        <v>24</v>
      </c>
      <c r="I36" s="2">
        <f t="shared" si="8"/>
        <v>7.3</v>
      </c>
      <c r="J36" s="3">
        <f t="shared" si="9"/>
        <v>0</v>
      </c>
      <c r="K36">
        <f t="shared" si="10"/>
        <v>0</v>
      </c>
      <c r="L36">
        <f t="shared" si="11"/>
        <v>0</v>
      </c>
    </row>
  </sheetData>
  <phoneticPr fontI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45E73-0859-4F64-B8BC-312647143468}">
  <dimension ref="A1:P36"/>
  <sheetViews>
    <sheetView workbookViewId="0">
      <selection activeCell="R30" sqref="R30"/>
    </sheetView>
  </sheetViews>
  <sheetFormatPr defaultRowHeight="18.75" x14ac:dyDescent="0.4"/>
  <cols>
    <col min="1" max="1" width="19.875" bestFit="1" customWidth="1"/>
    <col min="2" max="2" width="19.375" bestFit="1" customWidth="1"/>
    <col min="3" max="3" width="38.75" bestFit="1" customWidth="1"/>
    <col min="4" max="4" width="11.375" bestFit="1" customWidth="1"/>
    <col min="5" max="5" width="9.5" bestFit="1" customWidth="1"/>
    <col min="6" max="6" width="10.625" customWidth="1"/>
    <col min="7" max="7" width="5.625" customWidth="1"/>
    <col min="8" max="8" width="22.875" bestFit="1" customWidth="1"/>
    <col min="9" max="9" width="19.375" bestFit="1" customWidth="1"/>
    <col min="10" max="11" width="18.5" bestFit="1" customWidth="1"/>
    <col min="12" max="12" width="17.75" bestFit="1" customWidth="1"/>
    <col min="13" max="13" width="13.625" bestFit="1" customWidth="1"/>
    <col min="14" max="14" width="13.625" customWidth="1"/>
    <col min="15" max="15" width="15.125" bestFit="1" customWidth="1"/>
  </cols>
  <sheetData>
    <row r="1" spans="1:16" x14ac:dyDescent="0.4">
      <c r="A1" t="s">
        <v>12</v>
      </c>
      <c r="B1" t="s">
        <v>13</v>
      </c>
      <c r="C1" t="s">
        <v>28</v>
      </c>
      <c r="D1" t="s">
        <v>15</v>
      </c>
      <c r="E1" t="s">
        <v>14</v>
      </c>
      <c r="I1" t="s">
        <v>1</v>
      </c>
      <c r="K1" s="1" t="s">
        <v>3</v>
      </c>
      <c r="L1" s="1"/>
      <c r="M1" t="s">
        <v>5</v>
      </c>
      <c r="O1" t="s">
        <v>4</v>
      </c>
    </row>
    <row r="2" spans="1:16" x14ac:dyDescent="0.4">
      <c r="A2" t="s">
        <v>0</v>
      </c>
      <c r="B2" t="s">
        <v>1</v>
      </c>
      <c r="C2" t="str">
        <f>CONCATENATE(テーブル1[[#This Row],[lib]],テーブル1[[#This Row],[task]])</f>
        <v>apacheDbUtilsSelectByPrimaryKey</v>
      </c>
      <c r="D2">
        <v>7.3129999999999997</v>
      </c>
      <c r="E2">
        <v>0.19400000000000001</v>
      </c>
      <c r="H2" s="1" t="s">
        <v>2</v>
      </c>
      <c r="I2" s="2">
        <f>ROUND(VLOOKUP(CONCATENATE($H2,I$1),テーブル1[[#All],[lib and task]:[error]],2,FALSE),1)</f>
        <v>5.7</v>
      </c>
      <c r="K2" s="2">
        <f>ROUND(VLOOKUP(CONCATENATE($H2,K$1),テーブル1[[#All],[lib and task]:[error]],2,FALSE),1)</f>
        <v>6.1</v>
      </c>
      <c r="M2">
        <f>ROUND(VLOOKUP(CONCATENATE($H2,M$1),テーブル1[[#All],[lib and task]:[error]],2,FALSE),0)</f>
        <v>5345</v>
      </c>
      <c r="O2">
        <f>ROUND(VLOOKUP(CONCATENATE($H2,O$1),テーブル1[[#All],[lib and task]:[error]],2,FALSE),0)</f>
        <v>23710</v>
      </c>
    </row>
    <row r="3" spans="1:16" x14ac:dyDescent="0.4">
      <c r="A3" t="s">
        <v>2</v>
      </c>
      <c r="B3" t="s">
        <v>3</v>
      </c>
      <c r="C3" t="str">
        <f>CONCATENATE(テーブル1[[#This Row],[lib]],テーブル1[[#This Row],[task]])</f>
        <v>handCodedInsert</v>
      </c>
      <c r="D3">
        <v>6.12</v>
      </c>
      <c r="E3">
        <v>0.24299999999999999</v>
      </c>
      <c r="H3" t="s">
        <v>9</v>
      </c>
      <c r="I3" s="2">
        <f>ROUND(VLOOKUP(CONCATENATE($H3,I$1),テーブル1[[#All],[lib and task]:[error]],2,FALSE),1)</f>
        <v>6</v>
      </c>
      <c r="J3" t="str">
        <f t="shared" ref="J3:J9" si="0">"(" &amp;ROUND((I3-I$2)/I$2*100,0)&amp;"% slower)"</f>
        <v>(5% slower)</v>
      </c>
      <c r="K3" s="2">
        <f>ROUND(VLOOKUP(CONCATENATE($H3,K$1),テーブル1[[#All],[lib and task]:[error]],2,FALSE),1)</f>
        <v>6.9</v>
      </c>
      <c r="L3" t="str">
        <f>"(" &amp;ROUND((K3-K$2)/K$2*100,0)&amp;"% slower)"</f>
        <v>(13% slower)</v>
      </c>
      <c r="M3">
        <f>ROUND(VLOOKUP(CONCATENATE($H3,M$1),テーブル1[[#All],[lib and task]:[error]],2,FALSE),0)</f>
        <v>5286</v>
      </c>
      <c r="N3" t="str">
        <f>"(" &amp;ROUND((M3-M$2)/M$2*100,0)&amp;"% slower)"</f>
        <v>(-1% slower)</v>
      </c>
      <c r="O3">
        <f>ROUND(VLOOKUP(CONCATENATE($H3,O$1),テーブル1[[#All],[lib and task]:[error]],2,FALSE),0)</f>
        <v>23840</v>
      </c>
      <c r="P3" t="str">
        <f>"(" &amp;ROUND((O3-O$2)/O$2*100,0)&amp;"% slower)"</f>
        <v>(1% slower)</v>
      </c>
    </row>
    <row r="4" spans="1:16" x14ac:dyDescent="0.4">
      <c r="A4" t="s">
        <v>2</v>
      </c>
      <c r="B4" t="s">
        <v>4</v>
      </c>
      <c r="C4" t="str">
        <f>CONCATENATE(テーブル1[[#This Row],[lib]],テーブル1[[#This Row],[task]])</f>
        <v>handCodedMultiRowInsert</v>
      </c>
      <c r="D4">
        <v>23709.723999999998</v>
      </c>
      <c r="E4">
        <v>3986.6329999999998</v>
      </c>
      <c r="H4" t="s">
        <v>11</v>
      </c>
      <c r="I4" s="2">
        <f>ROUND(VLOOKUP(CONCATENATE($H4,I$1),テーブル1[[#All],[lib and task]:[error]],2,FALSE),1)</f>
        <v>8.1</v>
      </c>
      <c r="J4" t="str">
        <f t="shared" si="0"/>
        <v>(42% slower)</v>
      </c>
      <c r="K4" s="2">
        <f>ROUND(VLOOKUP(CONCATENATE($H4,K$1),テーブル1[[#All],[lib and task]:[error]],2,FALSE),1)</f>
        <v>11</v>
      </c>
      <c r="L4" t="str">
        <f>"(" &amp;ROUND((K4-K$2)/K$2*100,0)&amp;"% slower)"</f>
        <v>(80% slower)</v>
      </c>
      <c r="M4">
        <f>ROUND(VLOOKUP(CONCATENATE($H4,M$1),テーブル1[[#All],[lib and task]:[error]],2,FALSE),0)</f>
        <v>5461</v>
      </c>
      <c r="N4" t="str">
        <f>"(" &amp;ROUND((M4-M$2)/M$2*100,0)&amp;"% slower)"</f>
        <v>(2% slower)</v>
      </c>
      <c r="O4">
        <f>ROUND(VLOOKUP(CONCATENATE($H4,O$1),テーブル1[[#All],[lib and task]:[error]],2,FALSE),0)</f>
        <v>45228</v>
      </c>
      <c r="P4" t="str">
        <f t="shared" ref="P4:P5" si="1">"(" &amp;ROUND((O4-O$2)/O$2*100,0)&amp;"% slower)"</f>
        <v>(91% slower)</v>
      </c>
    </row>
    <row r="5" spans="1:16" x14ac:dyDescent="0.4">
      <c r="A5" t="s">
        <v>2</v>
      </c>
      <c r="B5" t="s">
        <v>5</v>
      </c>
      <c r="C5" t="str">
        <f>CONCATENATE(テーブル1[[#This Row],[lib]],テーブル1[[#This Row],[task]])</f>
        <v>handCodedSelectAll</v>
      </c>
      <c r="D5">
        <v>5344.6319999999996</v>
      </c>
      <c r="E5">
        <v>40.762</v>
      </c>
      <c r="H5" s="1" t="s">
        <v>6</v>
      </c>
      <c r="I5" s="2">
        <f>ROUND(VLOOKUP(CONCATENATE($H5,I$1),テーブル1[[#All],[lib and task]:[error]],2,FALSE),1)</f>
        <v>18.7</v>
      </c>
      <c r="J5" t="str">
        <f t="shared" si="0"/>
        <v>(228% slower)</v>
      </c>
      <c r="K5" s="2">
        <f>ROUND(VLOOKUP(CONCATENATE($H5,K$1),テーブル1[[#All],[lib and task]:[error]],2,FALSE),1)</f>
        <v>12.5</v>
      </c>
      <c r="L5" t="str">
        <f>"(" &amp;ROUND((K5-K$2)/K$2*100,0)&amp;"% slower)"</f>
        <v>(105% slower)</v>
      </c>
      <c r="M5">
        <f>ROUND(VLOOKUP(CONCATENATE($H5,M$1),テーブル1[[#All],[lib and task]:[error]],2,FALSE),0)</f>
        <v>5514</v>
      </c>
      <c r="N5" t="str">
        <f>"(" &amp;ROUND((M5-M$2)/M$2*100,0)&amp;"% slower)"</f>
        <v>(3% slower)</v>
      </c>
      <c r="O5">
        <f>ROUND(VLOOKUP(CONCATENATE($H5,O$1),テーブル1[[#All],[lib and task]:[error]],2,FALSE),0)</f>
        <v>40607</v>
      </c>
      <c r="P5" t="str">
        <f t="shared" si="1"/>
        <v>(71% slower)</v>
      </c>
    </row>
    <row r="6" spans="1:16" x14ac:dyDescent="0.4">
      <c r="A6" t="s">
        <v>2</v>
      </c>
      <c r="B6" t="s">
        <v>1</v>
      </c>
      <c r="C6" t="str">
        <f>CONCATENATE(テーブル1[[#This Row],[lib]],テーブル1[[#This Row],[task]])</f>
        <v>handCodedSelectByPrimaryKey</v>
      </c>
      <c r="D6">
        <v>5.6550000000000002</v>
      </c>
      <c r="E6">
        <v>9.8000000000000004E-2</v>
      </c>
      <c r="H6" t="s">
        <v>7</v>
      </c>
      <c r="I6" s="2">
        <f>ROUND(VLOOKUP(CONCATENATE($H6,I$1),テーブル1[[#All],[lib and task]:[error]],2,FALSE),1)</f>
        <v>35.299999999999997</v>
      </c>
      <c r="J6" t="str">
        <f t="shared" si="0"/>
        <v>(519% slower)</v>
      </c>
      <c r="K6" s="2"/>
      <c r="M6">
        <f>ROUND(VLOOKUP(CONCATENATE($H6,M$1),テーブル1[[#All],[lib and task]:[error]],2,FALSE),0)</f>
        <v>14429</v>
      </c>
      <c r="N6" t="str">
        <f t="shared" ref="N6:N7" si="2">"(" &amp;ROUND((M6-M$2)/M$2*100,0)&amp;"% slower)"</f>
        <v>(170% slower)</v>
      </c>
    </row>
    <row r="7" spans="1:16" x14ac:dyDescent="0.4">
      <c r="A7" t="s">
        <v>6</v>
      </c>
      <c r="B7" t="s">
        <v>3</v>
      </c>
      <c r="C7" t="str">
        <f>CONCATENATE(テーブル1[[#This Row],[lib]],テーブル1[[#This Row],[task]])</f>
        <v>jDBIInsert</v>
      </c>
      <c r="D7">
        <v>12.532999999999999</v>
      </c>
      <c r="E7">
        <v>0.71899999999999997</v>
      </c>
      <c r="H7" t="s">
        <v>8</v>
      </c>
      <c r="I7" s="2">
        <f>ROUND(VLOOKUP(CONCATENATE($H7,I$1),テーブル1[[#All],[lib and task]:[error]],2,FALSE),1)</f>
        <v>12.5</v>
      </c>
      <c r="J7" t="str">
        <f t="shared" si="0"/>
        <v>(119% slower)</v>
      </c>
      <c r="K7" s="2"/>
      <c r="M7">
        <f>ROUND(VLOOKUP(CONCATENATE($H7,M$1),テーブル1[[#All],[lib and task]:[error]],2,FALSE),0)</f>
        <v>12724</v>
      </c>
      <c r="N7" t="str">
        <f t="shared" si="2"/>
        <v>(138% slower)</v>
      </c>
    </row>
    <row r="8" spans="1:16" x14ac:dyDescent="0.4">
      <c r="A8" t="s">
        <v>6</v>
      </c>
      <c r="B8" t="s">
        <v>4</v>
      </c>
      <c r="C8" t="str">
        <f>CONCATENATE(テーブル1[[#This Row],[lib]],テーブル1[[#This Row],[task]])</f>
        <v>jDBIMultiRowInsert</v>
      </c>
      <c r="D8">
        <v>40606.612999999998</v>
      </c>
      <c r="E8">
        <v>6369.924</v>
      </c>
      <c r="H8" t="s">
        <v>10</v>
      </c>
      <c r="I8" s="2">
        <f>ROUND(VLOOKUP(CONCATENATE($H8,I$1),テーブル1[[#All],[lib and task]:[error]],2,FALSE),1)</f>
        <v>10.199999999999999</v>
      </c>
      <c r="J8" t="str">
        <f t="shared" si="0"/>
        <v>(79% slower)</v>
      </c>
      <c r="K8" s="2"/>
    </row>
    <row r="9" spans="1:16" x14ac:dyDescent="0.4">
      <c r="A9" t="s">
        <v>6</v>
      </c>
      <c r="B9" t="s">
        <v>5</v>
      </c>
      <c r="C9" t="str">
        <f>CONCATENATE(テーブル1[[#This Row],[lib]],テーブル1[[#This Row],[task]])</f>
        <v>jDBISelectAll</v>
      </c>
      <c r="D9">
        <v>5513.6350000000002</v>
      </c>
      <c r="E9">
        <v>141.97</v>
      </c>
      <c r="H9" t="s">
        <v>0</v>
      </c>
      <c r="I9" s="2">
        <f>ROUND(VLOOKUP(CONCATENATE($H9,I$1),テーブル1[[#All],[lib and task]:[error]],2,FALSE),1)</f>
        <v>7.3</v>
      </c>
      <c r="J9" t="str">
        <f t="shared" si="0"/>
        <v>(28% slower)</v>
      </c>
      <c r="K9" s="2"/>
    </row>
    <row r="10" spans="1:16" x14ac:dyDescent="0.4">
      <c r="A10" t="s">
        <v>6</v>
      </c>
      <c r="B10" t="s">
        <v>1</v>
      </c>
      <c r="C10" t="str">
        <f>CONCATENATE(テーブル1[[#This Row],[lib]],テーブル1[[#This Row],[task]])</f>
        <v>jDBISelectByPrimaryKey</v>
      </c>
      <c r="D10">
        <v>18.672000000000001</v>
      </c>
      <c r="E10">
        <v>0.52600000000000002</v>
      </c>
    </row>
    <row r="11" spans="1:16" x14ac:dyDescent="0.4">
      <c r="A11" t="s">
        <v>7</v>
      </c>
      <c r="B11" t="s">
        <v>5</v>
      </c>
      <c r="C11" t="str">
        <f>CONCATENATE(テーブル1[[#This Row],[lib]],テーブル1[[#This Row],[task]])</f>
        <v>jOOQSelectAll</v>
      </c>
      <c r="D11">
        <v>14429.495999999999</v>
      </c>
      <c r="E11">
        <v>658.05899999999997</v>
      </c>
    </row>
    <row r="12" spans="1:16" x14ac:dyDescent="0.4">
      <c r="A12" t="s">
        <v>7</v>
      </c>
      <c r="B12" t="s">
        <v>1</v>
      </c>
      <c r="C12" t="str">
        <f>CONCATENATE(テーブル1[[#This Row],[lib]],テーブル1[[#This Row],[task]])</f>
        <v>jOOQSelectByPrimaryKey</v>
      </c>
      <c r="D12">
        <v>35.348999999999997</v>
      </c>
      <c r="E12">
        <v>3.157</v>
      </c>
    </row>
    <row r="13" spans="1:16" x14ac:dyDescent="0.4">
      <c r="A13" t="s">
        <v>8</v>
      </c>
      <c r="B13" t="s">
        <v>5</v>
      </c>
      <c r="C13" t="str">
        <f>CONCATENATE(テーブル1[[#This Row],[lib]],テーブル1[[#This Row],[task]])</f>
        <v>myBatisSelectAll</v>
      </c>
      <c r="D13">
        <v>12724.013999999999</v>
      </c>
      <c r="E13">
        <v>98.552000000000007</v>
      </c>
    </row>
    <row r="14" spans="1:16" x14ac:dyDescent="0.4">
      <c r="A14" t="s">
        <v>8</v>
      </c>
      <c r="B14" t="s">
        <v>1</v>
      </c>
      <c r="C14" t="str">
        <f>CONCATENATE(テーブル1[[#This Row],[lib]],テーブル1[[#This Row],[task]])</f>
        <v>myBatisSelectByPrimaryKey</v>
      </c>
      <c r="D14">
        <v>12.468999999999999</v>
      </c>
      <c r="E14">
        <v>0.35099999999999998</v>
      </c>
      <c r="H14" t="s">
        <v>16</v>
      </c>
      <c r="I14" t="s">
        <v>17</v>
      </c>
      <c r="J14" t="s">
        <v>18</v>
      </c>
      <c r="K14" t="s">
        <v>19</v>
      </c>
      <c r="L14" t="s">
        <v>20</v>
      </c>
    </row>
    <row r="15" spans="1:16" x14ac:dyDescent="0.4">
      <c r="A15" t="s">
        <v>9</v>
      </c>
      <c r="B15" t="s">
        <v>3</v>
      </c>
      <c r="C15" t="str">
        <f>CONCATENATE(テーブル1[[#This Row],[lib]],テーブル1[[#This Row],[task]])</f>
        <v>sormInsert</v>
      </c>
      <c r="D15">
        <v>6.8780000000000001</v>
      </c>
      <c r="E15">
        <v>0.26100000000000001</v>
      </c>
      <c r="H15" t="s">
        <v>25</v>
      </c>
      <c r="I15" t="str">
        <f>_xlfn.CONCAT(TEXT(I2,".0")," ",J2)</f>
        <v xml:space="preserve">5.7 </v>
      </c>
      <c r="J15" t="str">
        <f>_xlfn.CONCAT(TEXT(K2,".0")," ",L2)</f>
        <v xml:space="preserve">6.1 </v>
      </c>
      <c r="K15" t="str">
        <f>_xlfn.CONCAT(M2," ",N2)</f>
        <v xml:space="preserve">5345 </v>
      </c>
      <c r="L15" t="str">
        <f>_xlfn.CONCAT(O2," ",P2)</f>
        <v xml:space="preserve">23710 </v>
      </c>
    </row>
    <row r="16" spans="1:16" x14ac:dyDescent="0.4">
      <c r="A16" t="s">
        <v>9</v>
      </c>
      <c r="B16" t="s">
        <v>4</v>
      </c>
      <c r="C16" t="str">
        <f>CONCATENATE(テーブル1[[#This Row],[lib]],テーブル1[[#This Row],[task]])</f>
        <v>sormMultiRowInsert</v>
      </c>
      <c r="D16">
        <v>23840.392</v>
      </c>
      <c r="E16">
        <v>4093.2420000000002</v>
      </c>
      <c r="H16" t="s">
        <v>29</v>
      </c>
      <c r="I16" t="str">
        <f t="shared" ref="I16:I22" si="3">_xlfn.CONCAT(TEXT(I3,".0")," ",J3)</f>
        <v>6.0 (5% slower)</v>
      </c>
      <c r="J16" t="str">
        <f t="shared" ref="J16:J18" si="4">_xlfn.CONCAT(TEXT(K3,".0")," ",L3)</f>
        <v>6.9 (13% slower)</v>
      </c>
      <c r="K16" t="str">
        <f t="shared" ref="K16:K20" si="5">_xlfn.CONCAT(M3," ",N3)</f>
        <v>5286 (-1% slower)</v>
      </c>
      <c r="L16" t="str">
        <f t="shared" ref="L16:L18" si="6">_xlfn.CONCAT(O3," ",P3)</f>
        <v>23840 (1% slower)</v>
      </c>
    </row>
    <row r="17" spans="1:12" x14ac:dyDescent="0.4">
      <c r="A17" t="s">
        <v>9</v>
      </c>
      <c r="B17" t="s">
        <v>5</v>
      </c>
      <c r="C17" t="str">
        <f>CONCATENATE(テーブル1[[#This Row],[lib]],テーブル1[[#This Row],[task]])</f>
        <v>sormSelectAll</v>
      </c>
      <c r="D17">
        <v>5285.5360000000001</v>
      </c>
      <c r="E17">
        <v>442.68299999999999</v>
      </c>
      <c r="H17" t="s">
        <v>26</v>
      </c>
      <c r="I17" t="str">
        <f t="shared" si="3"/>
        <v>8.1 (42% slower)</v>
      </c>
      <c r="J17" t="str">
        <f t="shared" si="4"/>
        <v>11.0 (80% slower)</v>
      </c>
      <c r="K17" t="str">
        <f t="shared" si="5"/>
        <v>5461 (2% slower)</v>
      </c>
      <c r="L17" t="str">
        <f t="shared" si="6"/>
        <v>45228 (91% slower)</v>
      </c>
    </row>
    <row r="18" spans="1:12" x14ac:dyDescent="0.4">
      <c r="A18" t="s">
        <v>9</v>
      </c>
      <c r="B18" t="s">
        <v>1</v>
      </c>
      <c r="C18" t="str">
        <f>CONCATENATE(テーブル1[[#This Row],[lib]],テーブル1[[#This Row],[task]])</f>
        <v>sormSelectByPrimaryKey</v>
      </c>
      <c r="D18">
        <v>5.9939999999999998</v>
      </c>
      <c r="E18">
        <v>0.14199999999999999</v>
      </c>
      <c r="H18" t="s">
        <v>27</v>
      </c>
      <c r="I18" t="str">
        <f t="shared" si="3"/>
        <v>18.7 (228% slower)</v>
      </c>
      <c r="J18" t="str">
        <f t="shared" si="4"/>
        <v>12.5 (105% slower)</v>
      </c>
      <c r="K18" t="str">
        <f t="shared" si="5"/>
        <v>5514 (3% slower)</v>
      </c>
      <c r="L18" t="str">
        <f t="shared" si="6"/>
        <v>40607 (71% slower)</v>
      </c>
    </row>
    <row r="19" spans="1:12" x14ac:dyDescent="0.4">
      <c r="A19" t="s">
        <v>10</v>
      </c>
      <c r="B19" t="s">
        <v>1</v>
      </c>
      <c r="C19" t="str">
        <f>CONCATENATE(テーブル1[[#This Row],[lib]],テーブル1[[#This Row],[task]])</f>
        <v>springJdbcTemplateSelectByPrimaryKey</v>
      </c>
      <c r="D19">
        <v>10.192</v>
      </c>
      <c r="E19">
        <v>0.30499999999999999</v>
      </c>
      <c r="H19" t="s">
        <v>21</v>
      </c>
      <c r="I19" t="str">
        <f t="shared" si="3"/>
        <v>35.3 (519% slower)</v>
      </c>
      <c r="J19" t="str">
        <f t="shared" ref="J19:J22" si="7">_xlfn.CONCAT(K6," ",L6)</f>
        <v xml:space="preserve"> </v>
      </c>
      <c r="K19" t="str">
        <f t="shared" si="5"/>
        <v>14429 (170% slower)</v>
      </c>
    </row>
    <row r="20" spans="1:12" x14ac:dyDescent="0.4">
      <c r="A20" t="s">
        <v>11</v>
      </c>
      <c r="B20" t="s">
        <v>3</v>
      </c>
      <c r="C20" t="str">
        <f>CONCATENATE(テーブル1[[#This Row],[lib]],テーブル1[[#This Row],[task]])</f>
        <v>sql2oInsert</v>
      </c>
      <c r="D20">
        <v>11.037000000000001</v>
      </c>
      <c r="E20">
        <v>0.17199999999999999</v>
      </c>
      <c r="H20" t="s">
        <v>22</v>
      </c>
      <c r="I20" t="str">
        <f t="shared" si="3"/>
        <v>12.5 (119% slower)</v>
      </c>
      <c r="J20" t="str">
        <f t="shared" si="7"/>
        <v xml:space="preserve"> </v>
      </c>
      <c r="K20" t="str">
        <f t="shared" si="5"/>
        <v>12724 (138% slower)</v>
      </c>
    </row>
    <row r="21" spans="1:12" x14ac:dyDescent="0.4">
      <c r="A21" t="s">
        <v>11</v>
      </c>
      <c r="B21" t="s">
        <v>4</v>
      </c>
      <c r="C21" t="str">
        <f>CONCATENATE(テーブル1[[#This Row],[lib]],テーブル1[[#This Row],[task]])</f>
        <v>sql2oMultiRowInsert</v>
      </c>
      <c r="D21">
        <v>45227.745999999999</v>
      </c>
      <c r="E21">
        <v>7279.1</v>
      </c>
      <c r="H21" t="s">
        <v>23</v>
      </c>
      <c r="I21" t="str">
        <f t="shared" si="3"/>
        <v>10.2 (79% slower)</v>
      </c>
      <c r="J21" t="str">
        <f t="shared" si="7"/>
        <v xml:space="preserve"> </v>
      </c>
    </row>
    <row r="22" spans="1:12" x14ac:dyDescent="0.4">
      <c r="A22" t="s">
        <v>11</v>
      </c>
      <c r="B22" t="s">
        <v>5</v>
      </c>
      <c r="C22" t="str">
        <f>CONCATENATE(テーブル1[[#This Row],[lib]],テーブル1[[#This Row],[task]])</f>
        <v>sql2oSelectAll</v>
      </c>
      <c r="D22">
        <v>5461.085</v>
      </c>
      <c r="E22">
        <v>37.597999999999999</v>
      </c>
      <c r="H22" t="s">
        <v>24</v>
      </c>
      <c r="I22" t="str">
        <f t="shared" si="3"/>
        <v>7.3 (28% slower)</v>
      </c>
      <c r="J22" t="str">
        <f t="shared" si="7"/>
        <v xml:space="preserve"> </v>
      </c>
    </row>
    <row r="23" spans="1:12" x14ac:dyDescent="0.4">
      <c r="A23" t="s">
        <v>11</v>
      </c>
      <c r="B23" t="s">
        <v>1</v>
      </c>
      <c r="C23" t="str">
        <f>CONCATENATE(テーブル1[[#This Row],[lib]],テーブル1[[#This Row],[task]])</f>
        <v>sql2oSelectByPrimaryKey</v>
      </c>
      <c r="D23">
        <v>8.0570000000000004</v>
      </c>
      <c r="E23">
        <v>0.17899999999999999</v>
      </c>
    </row>
    <row r="28" spans="1:12" x14ac:dyDescent="0.4">
      <c r="H28" t="s">
        <v>16</v>
      </c>
      <c r="I28" t="s">
        <v>17</v>
      </c>
      <c r="J28" t="s">
        <v>18</v>
      </c>
      <c r="K28" t="s">
        <v>19</v>
      </c>
      <c r="L28" t="s">
        <v>20</v>
      </c>
    </row>
    <row r="29" spans="1:12" x14ac:dyDescent="0.4">
      <c r="H29" t="s">
        <v>25</v>
      </c>
      <c r="I29">
        <f>I2</f>
        <v>5.7</v>
      </c>
      <c r="J29">
        <f>K2</f>
        <v>6.1</v>
      </c>
      <c r="K29">
        <f>M2</f>
        <v>5345</v>
      </c>
      <c r="L29">
        <f>O2</f>
        <v>23710</v>
      </c>
    </row>
    <row r="30" spans="1:12" x14ac:dyDescent="0.4">
      <c r="H30" t="s">
        <v>30</v>
      </c>
      <c r="I30">
        <f t="shared" ref="I30:I36" si="8">I3</f>
        <v>6</v>
      </c>
      <c r="J30">
        <f t="shared" ref="J30:J36" si="9">K3</f>
        <v>6.9</v>
      </c>
      <c r="K30">
        <f t="shared" ref="K30:K36" si="10">M3</f>
        <v>5286</v>
      </c>
      <c r="L30">
        <f t="shared" ref="L30:L36" si="11">O3</f>
        <v>23840</v>
      </c>
    </row>
    <row r="31" spans="1:12" x14ac:dyDescent="0.4">
      <c r="H31" t="s">
        <v>26</v>
      </c>
      <c r="I31">
        <f t="shared" si="8"/>
        <v>8.1</v>
      </c>
      <c r="J31">
        <f t="shared" si="9"/>
        <v>11</v>
      </c>
      <c r="K31">
        <f t="shared" si="10"/>
        <v>5461</v>
      </c>
      <c r="L31">
        <f t="shared" si="11"/>
        <v>45228</v>
      </c>
    </row>
    <row r="32" spans="1:12" x14ac:dyDescent="0.4">
      <c r="H32" t="s">
        <v>27</v>
      </c>
      <c r="I32">
        <f t="shared" si="8"/>
        <v>18.7</v>
      </c>
      <c r="J32">
        <f t="shared" si="9"/>
        <v>12.5</v>
      </c>
      <c r="K32">
        <f t="shared" si="10"/>
        <v>5514</v>
      </c>
      <c r="L32">
        <f t="shared" si="11"/>
        <v>40607</v>
      </c>
    </row>
    <row r="33" spans="8:12" x14ac:dyDescent="0.4">
      <c r="H33" t="s">
        <v>21</v>
      </c>
      <c r="I33">
        <f t="shared" si="8"/>
        <v>35.299999999999997</v>
      </c>
      <c r="J33">
        <f t="shared" si="9"/>
        <v>0</v>
      </c>
      <c r="K33">
        <f t="shared" si="10"/>
        <v>14429</v>
      </c>
      <c r="L33">
        <f t="shared" si="11"/>
        <v>0</v>
      </c>
    </row>
    <row r="34" spans="8:12" x14ac:dyDescent="0.4">
      <c r="H34" t="s">
        <v>22</v>
      </c>
      <c r="I34">
        <f t="shared" si="8"/>
        <v>12.5</v>
      </c>
      <c r="J34">
        <f t="shared" si="9"/>
        <v>0</v>
      </c>
      <c r="K34">
        <f t="shared" si="10"/>
        <v>12724</v>
      </c>
      <c r="L34">
        <f t="shared" si="11"/>
        <v>0</v>
      </c>
    </row>
    <row r="35" spans="8:12" x14ac:dyDescent="0.4">
      <c r="H35" t="s">
        <v>23</v>
      </c>
      <c r="I35">
        <f t="shared" si="8"/>
        <v>10.199999999999999</v>
      </c>
      <c r="J35">
        <f t="shared" si="9"/>
        <v>0</v>
      </c>
      <c r="K35">
        <f t="shared" si="10"/>
        <v>0</v>
      </c>
      <c r="L35">
        <f t="shared" si="11"/>
        <v>0</v>
      </c>
    </row>
    <row r="36" spans="8:12" x14ac:dyDescent="0.4">
      <c r="H36" t="s">
        <v>24</v>
      </c>
      <c r="I36">
        <f t="shared" si="8"/>
        <v>7.3</v>
      </c>
      <c r="J36">
        <f t="shared" si="9"/>
        <v>0</v>
      </c>
      <c r="K36">
        <f t="shared" si="10"/>
        <v>0</v>
      </c>
      <c r="L36">
        <f t="shared" si="11"/>
        <v>0</v>
      </c>
    </row>
  </sheetData>
  <phoneticPr fontI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1.3.5</vt:lpstr>
      <vt:lpstr>1.3.3</vt:lpstr>
      <vt:lpstr>1.2.3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 Nakajima</dc:creator>
  <cp:lastModifiedBy>Yuu Nakajima</cp:lastModifiedBy>
  <dcterms:created xsi:type="dcterms:W3CDTF">2021-03-26T05:05:13Z</dcterms:created>
  <dcterms:modified xsi:type="dcterms:W3CDTF">2021-04-02T07:02:40Z</dcterms:modified>
</cp:coreProperties>
</file>