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home\ws\sorm4j\sorm4j-jmh\public\result\"/>
    </mc:Choice>
  </mc:AlternateContent>
  <xr:revisionPtr revIDLastSave="0" documentId="13_ncr:1_{FA3839FA-69FD-42C9-B2F7-142D29E22A90}" xr6:coauthVersionLast="36" xr6:coauthVersionMax="47" xr10:uidLastSave="{00000000-0000-0000-0000-000000000000}"/>
  <bookViews>
    <workbookView xWindow="-120" yWindow="-120" windowWidth="28080" windowHeight="16440" xr2:uid="{9D1FDE6F-6CE7-48B5-8FE2-8070845FD5C3}"/>
  </bookViews>
  <sheets>
    <sheet name="1.4.0" sheetId="7" r:id="rId1"/>
    <sheet name="1.4.0-rc7" sheetId="5" r:id="rId2"/>
    <sheet name="1.3.5" sheetId="3" r:id="rId3"/>
    <sheet name="1.3.3" sheetId="2" r:id="rId4"/>
    <sheet name="1.2.3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7" l="1"/>
  <c r="K35" i="7"/>
  <c r="J35" i="7"/>
  <c r="L34" i="7"/>
  <c r="J34" i="7"/>
  <c r="L33" i="7"/>
  <c r="J33" i="7"/>
  <c r="C22" i="7"/>
  <c r="J22" i="7"/>
  <c r="C18" i="7"/>
  <c r="J21" i="7"/>
  <c r="C17" i="7"/>
  <c r="J20" i="7"/>
  <c r="C13" i="7"/>
  <c r="J19" i="7"/>
  <c r="C11" i="7"/>
  <c r="C9" i="7"/>
  <c r="C5" i="7"/>
  <c r="C21" i="7"/>
  <c r="C16" i="7"/>
  <c r="C12" i="7"/>
  <c r="C10" i="7"/>
  <c r="C8" i="7"/>
  <c r="C4" i="7"/>
  <c r="C20" i="7"/>
  <c r="C15" i="7"/>
  <c r="C7" i="7"/>
  <c r="C3" i="7"/>
  <c r="C19" i="7"/>
  <c r="C14" i="7"/>
  <c r="C6" i="7"/>
  <c r="C2" i="7"/>
  <c r="M6" i="7" l="1"/>
  <c r="K33" i="7" s="1"/>
  <c r="K5" i="7"/>
  <c r="J32" i="7" s="1"/>
  <c r="K4" i="7"/>
  <c r="J31" i="7" s="1"/>
  <c r="I8" i="7"/>
  <c r="I35" i="7" s="1"/>
  <c r="O2" i="7"/>
  <c r="M5" i="7"/>
  <c r="K32" i="7" s="1"/>
  <c r="I6" i="7"/>
  <c r="K3" i="7"/>
  <c r="J30" i="7" s="1"/>
  <c r="M3" i="7"/>
  <c r="I7" i="7"/>
  <c r="I34" i="7" s="1"/>
  <c r="I2" i="7"/>
  <c r="I15" i="7" s="1"/>
  <c r="M2" i="7"/>
  <c r="I3" i="7"/>
  <c r="O3" i="7"/>
  <c r="M4" i="7"/>
  <c r="M7" i="7"/>
  <c r="K34" i="7" s="1"/>
  <c r="K2" i="7"/>
  <c r="J15" i="7" s="1"/>
  <c r="I5" i="7"/>
  <c r="I32" i="7" s="1"/>
  <c r="O5" i="7"/>
  <c r="L32" i="7" s="1"/>
  <c r="I4" i="7"/>
  <c r="O4" i="7"/>
  <c r="L36" i="5"/>
  <c r="K36" i="5"/>
  <c r="J36" i="5"/>
  <c r="L35" i="5"/>
  <c r="K35" i="5"/>
  <c r="J35" i="5"/>
  <c r="L34" i="5"/>
  <c r="J34" i="5"/>
  <c r="L33" i="5"/>
  <c r="J33" i="5"/>
  <c r="C23" i="5"/>
  <c r="J22" i="5"/>
  <c r="C15" i="5"/>
  <c r="J21" i="5"/>
  <c r="C9" i="5"/>
  <c r="J20" i="5"/>
  <c r="C5" i="5"/>
  <c r="J19" i="5"/>
  <c r="C22" i="5"/>
  <c r="C21" i="5"/>
  <c r="C14" i="5"/>
  <c r="C8" i="5"/>
  <c r="C4" i="5"/>
  <c r="C20" i="5"/>
  <c r="C13" i="5"/>
  <c r="C19" i="5"/>
  <c r="C12" i="5"/>
  <c r="C18" i="5"/>
  <c r="C11" i="5"/>
  <c r="C7" i="5"/>
  <c r="C3" i="5"/>
  <c r="C17" i="5"/>
  <c r="C10" i="5"/>
  <c r="C6" i="5"/>
  <c r="C2" i="5"/>
  <c r="C16" i="5"/>
  <c r="N6" i="7" l="1"/>
  <c r="K19" i="7" s="1"/>
  <c r="P4" i="7"/>
  <c r="L17" i="7" s="1"/>
  <c r="J4" i="7"/>
  <c r="I17" i="7" s="1"/>
  <c r="I29" i="7"/>
  <c r="P5" i="7"/>
  <c r="L18" i="7" s="1"/>
  <c r="N4" i="7"/>
  <c r="K17" i="7" s="1"/>
  <c r="P3" i="7"/>
  <c r="L16" i="7" s="1"/>
  <c r="J3" i="7"/>
  <c r="I16" i="7" s="1"/>
  <c r="I30" i="7"/>
  <c r="N3" i="7"/>
  <c r="K16" i="7" s="1"/>
  <c r="J5" i="7"/>
  <c r="I18" i="7" s="1"/>
  <c r="K30" i="7"/>
  <c r="J7" i="7"/>
  <c r="I20" i="7" s="1"/>
  <c r="J29" i="7"/>
  <c r="L5" i="7"/>
  <c r="J18" i="7" s="1"/>
  <c r="J6" i="7"/>
  <c r="I19" i="7" s="1"/>
  <c r="J8" i="7"/>
  <c r="I21" i="7" s="1"/>
  <c r="I33" i="7"/>
  <c r="N7" i="7"/>
  <c r="K20" i="7" s="1"/>
  <c r="K31" i="7"/>
  <c r="L3" i="7"/>
  <c r="J16" i="7" s="1"/>
  <c r="K29" i="7"/>
  <c r="K15" i="7"/>
  <c r="L31" i="7"/>
  <c r="N5" i="7"/>
  <c r="K18" i="7" s="1"/>
  <c r="L29" i="7"/>
  <c r="L15" i="7"/>
  <c r="I31" i="7"/>
  <c r="L30" i="7"/>
  <c r="L4" i="7"/>
  <c r="J17" i="7" s="1"/>
  <c r="M4" i="5"/>
  <c r="K31" i="5" s="1"/>
  <c r="O4" i="5"/>
  <c r="L31" i="5" s="1"/>
  <c r="O5" i="5"/>
  <c r="L32" i="5" s="1"/>
  <c r="I5" i="5"/>
  <c r="I32" i="5" s="1"/>
  <c r="I2" i="5"/>
  <c r="I6" i="5"/>
  <c r="K5" i="5"/>
  <c r="I7" i="5"/>
  <c r="M7" i="5"/>
  <c r="M5" i="5"/>
  <c r="K3" i="5"/>
  <c r="M6" i="5"/>
  <c r="I8" i="5"/>
  <c r="O3" i="5"/>
  <c r="O2" i="5"/>
  <c r="P5" i="5" s="1"/>
  <c r="L18" i="5" s="1"/>
  <c r="I4" i="5"/>
  <c r="M2" i="5"/>
  <c r="K2" i="5"/>
  <c r="I9" i="5"/>
  <c r="K4" i="5"/>
  <c r="I3" i="5"/>
  <c r="M3" i="5"/>
  <c r="L36" i="3"/>
  <c r="K36" i="3"/>
  <c r="J36" i="3"/>
  <c r="L35" i="3"/>
  <c r="K35" i="3"/>
  <c r="J35" i="3"/>
  <c r="L34" i="3"/>
  <c r="J34" i="3"/>
  <c r="L33" i="3"/>
  <c r="J33" i="3"/>
  <c r="C23" i="3"/>
  <c r="J22" i="3"/>
  <c r="C22" i="3"/>
  <c r="J21" i="3"/>
  <c r="C21" i="3"/>
  <c r="J20" i="3"/>
  <c r="C20" i="3"/>
  <c r="J19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M5" i="3"/>
  <c r="I5" i="3"/>
  <c r="I32" i="3" s="1"/>
  <c r="C5" i="3"/>
  <c r="C4" i="3"/>
  <c r="C3" i="3"/>
  <c r="C2" i="3"/>
  <c r="K2" i="3" s="1"/>
  <c r="O5" i="3" l="1"/>
  <c r="K5" i="3"/>
  <c r="J5" i="5"/>
  <c r="I18" i="5" s="1"/>
  <c r="P4" i="5"/>
  <c r="L17" i="5" s="1"/>
  <c r="N3" i="5"/>
  <c r="K16" i="5" s="1"/>
  <c r="K30" i="5"/>
  <c r="I30" i="5"/>
  <c r="J3" i="5"/>
  <c r="I16" i="5" s="1"/>
  <c r="K29" i="5"/>
  <c r="K15" i="5"/>
  <c r="I22" i="5"/>
  <c r="I36" i="5"/>
  <c r="J9" i="5"/>
  <c r="P3" i="5"/>
  <c r="L16" i="5" s="1"/>
  <c r="L30" i="5"/>
  <c r="J31" i="5"/>
  <c r="L4" i="5"/>
  <c r="J17" i="5" s="1"/>
  <c r="J30" i="5"/>
  <c r="L3" i="5"/>
  <c r="J16" i="5" s="1"/>
  <c r="N5" i="5"/>
  <c r="K18" i="5" s="1"/>
  <c r="K32" i="5"/>
  <c r="N6" i="5"/>
  <c r="K19" i="5" s="1"/>
  <c r="K33" i="5"/>
  <c r="I31" i="5"/>
  <c r="J4" i="5"/>
  <c r="I17" i="5" s="1"/>
  <c r="K34" i="5"/>
  <c r="N7" i="5"/>
  <c r="K20" i="5" s="1"/>
  <c r="J6" i="5"/>
  <c r="I19" i="5"/>
  <c r="I33" i="5"/>
  <c r="J29" i="5"/>
  <c r="J15" i="5"/>
  <c r="L15" i="5"/>
  <c r="L29" i="5"/>
  <c r="I35" i="5"/>
  <c r="J8" i="5"/>
  <c r="I21" i="5" s="1"/>
  <c r="L5" i="5"/>
  <c r="J18" i="5" s="1"/>
  <c r="J32" i="5"/>
  <c r="J7" i="5"/>
  <c r="I20" i="5" s="1"/>
  <c r="I34" i="5"/>
  <c r="I15" i="5"/>
  <c r="I29" i="5"/>
  <c r="N4" i="5"/>
  <c r="K17" i="5" s="1"/>
  <c r="J15" i="3"/>
  <c r="J29" i="3"/>
  <c r="L5" i="3"/>
  <c r="J18" i="3" s="1"/>
  <c r="I2" i="3"/>
  <c r="M6" i="3"/>
  <c r="J32" i="3"/>
  <c r="K32" i="3"/>
  <c r="K3" i="3"/>
  <c r="O3" i="3"/>
  <c r="I9" i="3"/>
  <c r="K4" i="3"/>
  <c r="M4" i="3"/>
  <c r="I7" i="3"/>
  <c r="I8" i="3"/>
  <c r="I6" i="3"/>
  <c r="M2" i="3"/>
  <c r="O2" i="3"/>
  <c r="I3" i="3"/>
  <c r="L32" i="3"/>
  <c r="M7" i="3"/>
  <c r="M3" i="3"/>
  <c r="I4" i="3"/>
  <c r="O4" i="3"/>
  <c r="L36" i="2"/>
  <c r="K36" i="2"/>
  <c r="J36" i="2"/>
  <c r="L35" i="2"/>
  <c r="K35" i="2"/>
  <c r="J35" i="2"/>
  <c r="L34" i="2"/>
  <c r="J34" i="2"/>
  <c r="L33" i="2"/>
  <c r="J33" i="2"/>
  <c r="C23" i="2"/>
  <c r="J22" i="2"/>
  <c r="C22" i="2"/>
  <c r="J21" i="2"/>
  <c r="C21" i="2"/>
  <c r="J20" i="2"/>
  <c r="C20" i="2"/>
  <c r="J19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5" i="2" l="1"/>
  <c r="I31" i="3"/>
  <c r="J4" i="3"/>
  <c r="I17" i="3"/>
  <c r="K30" i="3"/>
  <c r="N3" i="3"/>
  <c r="K16" i="3" s="1"/>
  <c r="N7" i="3"/>
  <c r="K20" i="3" s="1"/>
  <c r="K34" i="3"/>
  <c r="L29" i="3"/>
  <c r="L15" i="3"/>
  <c r="K29" i="3"/>
  <c r="K15" i="3"/>
  <c r="I30" i="3"/>
  <c r="J3" i="3"/>
  <c r="I16" i="3"/>
  <c r="K31" i="3"/>
  <c r="N4" i="3"/>
  <c r="K17" i="3" s="1"/>
  <c r="I34" i="3"/>
  <c r="J7" i="3"/>
  <c r="I20" i="3"/>
  <c r="P3" i="3"/>
  <c r="L16" i="3" s="1"/>
  <c r="L30" i="3"/>
  <c r="L3" i="3"/>
  <c r="J16" i="3" s="1"/>
  <c r="J30" i="3"/>
  <c r="N6" i="3"/>
  <c r="K19" i="3" s="1"/>
  <c r="K33" i="3"/>
  <c r="J17" i="3"/>
  <c r="L4" i="3"/>
  <c r="J31" i="3"/>
  <c r="I22" i="3"/>
  <c r="I36" i="3"/>
  <c r="J9" i="3"/>
  <c r="P4" i="3"/>
  <c r="L17" i="3" s="1"/>
  <c r="L31" i="3"/>
  <c r="I15" i="3"/>
  <c r="J5" i="3"/>
  <c r="I18" i="3" s="1"/>
  <c r="I29" i="3"/>
  <c r="I35" i="3"/>
  <c r="J8" i="3"/>
  <c r="I21" i="3" s="1"/>
  <c r="I33" i="3"/>
  <c r="J6" i="3"/>
  <c r="I19" i="3" s="1"/>
  <c r="P5" i="3"/>
  <c r="L18" i="3" s="1"/>
  <c r="N5" i="3"/>
  <c r="K18" i="3" s="1"/>
  <c r="M4" i="2"/>
  <c r="K31" i="2" s="1"/>
  <c r="K4" i="2"/>
  <c r="O4" i="2"/>
  <c r="L31" i="2" s="1"/>
  <c r="I5" i="2"/>
  <c r="K5" i="2"/>
  <c r="O5" i="2"/>
  <c r="I2" i="2"/>
  <c r="I15" i="2" s="1"/>
  <c r="I6" i="2"/>
  <c r="K2" i="2"/>
  <c r="M2" i="2"/>
  <c r="M6" i="2"/>
  <c r="O2" i="2"/>
  <c r="K32" i="2"/>
  <c r="O3" i="2"/>
  <c r="I9" i="2"/>
  <c r="I4" i="2"/>
  <c r="I3" i="2"/>
  <c r="I7" i="2"/>
  <c r="K3" i="2"/>
  <c r="M7" i="2"/>
  <c r="M3" i="2"/>
  <c r="I8" i="2"/>
  <c r="P4" i="2" l="1"/>
  <c r="L17" i="2" s="1"/>
  <c r="I34" i="2"/>
  <c r="J29" i="2"/>
  <c r="J15" i="2"/>
  <c r="I33" i="2"/>
  <c r="I31" i="2"/>
  <c r="I32" i="2"/>
  <c r="I36" i="2"/>
  <c r="I35" i="2"/>
  <c r="J31" i="2"/>
  <c r="I30" i="2"/>
  <c r="N3" i="2"/>
  <c r="K16" i="2" s="1"/>
  <c r="K30" i="2"/>
  <c r="N7" i="2"/>
  <c r="K20" i="2" s="1"/>
  <c r="K34" i="2"/>
  <c r="J9" i="2"/>
  <c r="I22" i="2" s="1"/>
  <c r="J3" i="2"/>
  <c r="I16" i="2" s="1"/>
  <c r="K33" i="2"/>
  <c r="N6" i="2"/>
  <c r="K19" i="2" s="1"/>
  <c r="K29" i="2"/>
  <c r="K15" i="2"/>
  <c r="I29" i="2"/>
  <c r="L3" i="2"/>
  <c r="J16" i="2" s="1"/>
  <c r="J30" i="2"/>
  <c r="J32" i="2"/>
  <c r="L5" i="2"/>
  <c r="J18" i="2" s="1"/>
  <c r="N5" i="2"/>
  <c r="K18" i="2" s="1"/>
  <c r="J8" i="2"/>
  <c r="I21" i="2" s="1"/>
  <c r="P3" i="2"/>
  <c r="L16" i="2" s="1"/>
  <c r="L30" i="2"/>
  <c r="J6" i="2"/>
  <c r="I19" i="2" s="1"/>
  <c r="J7" i="2"/>
  <c r="I20" i="2" s="1"/>
  <c r="L29" i="2"/>
  <c r="L15" i="2"/>
  <c r="L32" i="2"/>
  <c r="P5" i="2"/>
  <c r="L18" i="2" s="1"/>
  <c r="J4" i="2"/>
  <c r="I17" i="2" s="1"/>
  <c r="J5" i="2"/>
  <c r="I18" i="2" s="1"/>
  <c r="N4" i="2"/>
  <c r="K17" i="2" s="1"/>
  <c r="L4" i="2"/>
  <c r="J17" i="2" s="1"/>
  <c r="L33" i="1"/>
  <c r="L34" i="1"/>
  <c r="L35" i="1"/>
  <c r="L36" i="1"/>
  <c r="K35" i="1"/>
  <c r="K36" i="1"/>
  <c r="J33" i="1"/>
  <c r="J34" i="1"/>
  <c r="J35" i="1"/>
  <c r="J36" i="1"/>
  <c r="J19" i="1"/>
  <c r="J20" i="1"/>
  <c r="J21" i="1"/>
  <c r="J22" i="1"/>
  <c r="I9" i="1"/>
  <c r="O2" i="1"/>
  <c r="L29" i="1" s="1"/>
  <c r="C2" i="1"/>
  <c r="I2" i="1" s="1"/>
  <c r="C3" i="1"/>
  <c r="I6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I33" i="1" l="1"/>
  <c r="I15" i="1"/>
  <c r="I29" i="1"/>
  <c r="O5" i="1"/>
  <c r="I4" i="1"/>
  <c r="O4" i="1"/>
  <c r="I3" i="1"/>
  <c r="J3" i="1" s="1"/>
  <c r="M2" i="1"/>
  <c r="M7" i="1"/>
  <c r="O3" i="1"/>
  <c r="K2" i="1"/>
  <c r="K5" i="1"/>
  <c r="M5" i="1"/>
  <c r="I8" i="1"/>
  <c r="K4" i="1"/>
  <c r="L4" i="1" s="1"/>
  <c r="L15" i="1"/>
  <c r="I5" i="1"/>
  <c r="M6" i="1"/>
  <c r="M4" i="1"/>
  <c r="I7" i="1"/>
  <c r="K3" i="1"/>
  <c r="L3" i="1" s="1"/>
  <c r="M3" i="1"/>
  <c r="I36" i="1"/>
  <c r="L5" i="1"/>
  <c r="J5" i="1"/>
  <c r="J9" i="1"/>
  <c r="I22" i="1" s="1"/>
  <c r="J4" i="1"/>
  <c r="J6" i="1"/>
  <c r="I19" i="1" s="1"/>
  <c r="K30" i="1" l="1"/>
  <c r="K32" i="1"/>
  <c r="P4" i="1"/>
  <c r="L17" i="1"/>
  <c r="L31" i="1"/>
  <c r="I21" i="1"/>
  <c r="I35" i="1"/>
  <c r="I34" i="1"/>
  <c r="J18" i="1"/>
  <c r="J32" i="1"/>
  <c r="I17" i="1"/>
  <c r="I31" i="1"/>
  <c r="J16" i="1"/>
  <c r="J30" i="1"/>
  <c r="P5" i="1"/>
  <c r="L18" i="1" s="1"/>
  <c r="L32" i="1"/>
  <c r="K31" i="1"/>
  <c r="N5" i="1"/>
  <c r="K18" i="1" s="1"/>
  <c r="N6" i="1"/>
  <c r="K19" i="1" s="1"/>
  <c r="K33" i="1"/>
  <c r="J15" i="1"/>
  <c r="J29" i="1"/>
  <c r="J8" i="1"/>
  <c r="P3" i="1"/>
  <c r="L30" i="1"/>
  <c r="L16" i="1"/>
  <c r="I16" i="1"/>
  <c r="I30" i="1"/>
  <c r="N3" i="1"/>
  <c r="K16" i="1" s="1"/>
  <c r="I18" i="1"/>
  <c r="I32" i="1"/>
  <c r="J7" i="1"/>
  <c r="I20" i="1" s="1"/>
  <c r="N4" i="1"/>
  <c r="K17" i="1" s="1"/>
  <c r="N7" i="1"/>
  <c r="K20" i="1" s="1"/>
  <c r="K34" i="1"/>
  <c r="J17" i="1"/>
  <c r="J31" i="1"/>
  <c r="K29" i="1"/>
  <c r="K15" i="1"/>
</calcChain>
</file>

<file path=xl/sharedStrings.xml><?xml version="1.0" encoding="utf-8"?>
<sst xmlns="http://schemas.openxmlformats.org/spreadsheetml/2006/main" count="440" uniqueCount="44">
  <si>
    <t>apacheDbUtils</t>
  </si>
  <si>
    <t>SelectByPrimaryKey</t>
  </si>
  <si>
    <t>handCoded</t>
  </si>
  <si>
    <t>Insert</t>
  </si>
  <si>
    <t>MultiRowInsert</t>
  </si>
  <si>
    <t>SelectAll</t>
  </si>
  <si>
    <t>jDBI</t>
  </si>
  <si>
    <t>jOOQ</t>
  </si>
  <si>
    <t>myBatis</t>
  </si>
  <si>
    <t>sorm</t>
  </si>
  <si>
    <t>springJdbcTemplate</t>
  </si>
  <si>
    <t>sql2o</t>
  </si>
  <si>
    <t>lib</t>
    <phoneticPr fontId="1"/>
  </si>
  <si>
    <t>task</t>
    <phoneticPr fontId="1"/>
  </si>
  <si>
    <t>error</t>
    <phoneticPr fontId="1"/>
  </si>
  <si>
    <t>duration</t>
    <phoneticPr fontId="1"/>
  </si>
  <si>
    <t xml:space="preserve"> lib</t>
  </si>
  <si>
    <t>read</t>
  </si>
  <si>
    <t>insert</t>
  </si>
  <si>
    <t>read multirow</t>
  </si>
  <si>
    <t>insert multirow</t>
  </si>
  <si>
    <t>JOOQ</t>
  </si>
  <si>
    <t>MyBatis</t>
  </si>
  <si>
    <t>Spring JDBCTemplate</t>
  </si>
  <si>
    <t>Apache DbUtils</t>
  </si>
  <si>
    <t>Hand coded (baseline)</t>
    <phoneticPr fontId="1"/>
  </si>
  <si>
    <t>Sql2o</t>
    <phoneticPr fontId="1"/>
  </si>
  <si>
    <t>JDBI</t>
    <phoneticPr fontId="1"/>
  </si>
  <si>
    <t>lib and task</t>
    <phoneticPr fontId="1"/>
  </si>
  <si>
    <t>[Sorm4j]</t>
    <phoneticPr fontId="1"/>
  </si>
  <si>
    <t>Sorm4j</t>
    <phoneticPr fontId="1"/>
  </si>
  <si>
    <t>Spring JdbcTemplate</t>
    <phoneticPr fontId="1"/>
  </si>
  <si>
    <t>ReadAll</t>
    <phoneticPr fontId="1"/>
  </si>
  <si>
    <t>ReadOne</t>
    <phoneticPr fontId="1"/>
  </si>
  <si>
    <t># JMH version: 1.27</t>
  </si>
  <si>
    <t># VM version: JDK 17.0.1, OpenJDK 64-Bit Server VM, 17.0.1+12</t>
  </si>
  <si>
    <t># VM invoker: E:\Dropbox\opt\java\EclipseTemurin\jdk-17.0.1.12-hotspot\bin\java.exe</t>
  </si>
  <si>
    <t># VM options: &lt;none&gt;</t>
  </si>
  <si>
    <t># JMH blackhole mode: full blackhole + dont-inline hint; set -Djmh.blackhole.mode=COMPILER to get compiler-assisted ones</t>
  </si>
  <si>
    <t># Warmup: 1 iterations, 10 s each</t>
  </si>
  <si>
    <t># Measurement: 3 iterations, 10 s each</t>
  </si>
  <si>
    <t># Timeout: 10 min per iteration</t>
  </si>
  <si>
    <t># Threads: 1 thread, will synchronize iterations</t>
  </si>
  <si>
    <t># Benchmark mode: Average time, time/op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</si>
</sst>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'1.4.0'!$J$29:$J$32</c:f>
              <c:numCache>
                <c:formatCode>0.0_);[Red]\(0.0\)</c:formatCode>
                <c:ptCount val="4"/>
                <c:pt idx="0">
                  <c:v>5.2</c:v>
                </c:pt>
                <c:pt idx="1">
                  <c:v>5.7</c:v>
                </c:pt>
                <c:pt idx="2">
                  <c:v>9.3000000000000007</c:v>
                </c:pt>
                <c:pt idx="3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B-4828-8EC9-3180269D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'1.3.5'!$I$29:$I$36</c:f>
              <c:numCache>
                <c:formatCode>0.0_ </c:formatCode>
                <c:ptCount val="8"/>
                <c:pt idx="0">
                  <c:v>5.8</c:v>
                </c:pt>
                <c:pt idx="1">
                  <c:v>6.1</c:v>
                </c:pt>
                <c:pt idx="2">
                  <c:v>8.1999999999999993</c:v>
                </c:pt>
                <c:pt idx="3">
                  <c:v>18.399999999999999</c:v>
                </c:pt>
                <c:pt idx="4">
                  <c:v>36.6</c:v>
                </c:pt>
                <c:pt idx="5">
                  <c:v>12.4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D-4679-95A8-6B8195D7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'1.3.5'!$K$29:$K$34</c:f>
              <c:numCache>
                <c:formatCode>General</c:formatCode>
                <c:ptCount val="6"/>
                <c:pt idx="0">
                  <c:v>5059</c:v>
                </c:pt>
                <c:pt idx="1">
                  <c:v>4419</c:v>
                </c:pt>
                <c:pt idx="2">
                  <c:v>5424</c:v>
                </c:pt>
                <c:pt idx="3">
                  <c:v>5683</c:v>
                </c:pt>
                <c:pt idx="4">
                  <c:v>14245</c:v>
                </c:pt>
                <c:pt idx="5">
                  <c:v>12701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8-4ECF-B0D8-E9C07398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'1.3.5'!$L$29:$L$32</c:f>
              <c:numCache>
                <c:formatCode>General</c:formatCode>
                <c:ptCount val="4"/>
                <c:pt idx="0">
                  <c:v>23741</c:v>
                </c:pt>
                <c:pt idx="1">
                  <c:v>22753</c:v>
                </c:pt>
                <c:pt idx="2">
                  <c:v>45751</c:v>
                </c:pt>
                <c:pt idx="3">
                  <c:v>39657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45DB-A44F-F47A4084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</c:v>
                </c:pt>
                <c:pt idx="2">
                  <c:v>10.9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4-4B6A-B7CD-28FB2872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'1.3.3'!$I$29:$I$36</c:f>
              <c:numCache>
                <c:formatCode>0.0_ </c:formatCode>
                <c:ptCount val="8"/>
                <c:pt idx="0">
                  <c:v>5.9</c:v>
                </c:pt>
                <c:pt idx="1">
                  <c:v>5.9</c:v>
                </c:pt>
                <c:pt idx="2">
                  <c:v>8.3000000000000007</c:v>
                </c:pt>
                <c:pt idx="3">
                  <c:v>19</c:v>
                </c:pt>
                <c:pt idx="4">
                  <c:v>35.5</c:v>
                </c:pt>
                <c:pt idx="5">
                  <c:v>12.6</c:v>
                </c:pt>
                <c:pt idx="6">
                  <c:v>10.3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C-4766-90AA-E4932EDD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'1.3.3'!$K$29:$K$34</c:f>
              <c:numCache>
                <c:formatCode>General</c:formatCode>
                <c:ptCount val="6"/>
                <c:pt idx="0">
                  <c:v>5240</c:v>
                </c:pt>
                <c:pt idx="1">
                  <c:v>4137</c:v>
                </c:pt>
                <c:pt idx="2">
                  <c:v>5332</c:v>
                </c:pt>
                <c:pt idx="3">
                  <c:v>6463</c:v>
                </c:pt>
                <c:pt idx="4">
                  <c:v>14285</c:v>
                </c:pt>
                <c:pt idx="5">
                  <c:v>12827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3F9-B6BC-EB66E520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'1.3.3'!$L$29:$L$32</c:f>
              <c:numCache>
                <c:formatCode>General</c:formatCode>
                <c:ptCount val="4"/>
                <c:pt idx="0">
                  <c:v>23397</c:v>
                </c:pt>
                <c:pt idx="1">
                  <c:v>22660</c:v>
                </c:pt>
                <c:pt idx="2">
                  <c:v>45486</c:v>
                </c:pt>
                <c:pt idx="3">
                  <c:v>42698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7CB-BC38-A1B33397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'1.2.3'!$J$29:$J$32</c:f>
              <c:numCache>
                <c:formatCode>General</c:formatCode>
                <c:ptCount val="4"/>
                <c:pt idx="0">
                  <c:v>6.1</c:v>
                </c:pt>
                <c:pt idx="1">
                  <c:v>6.9</c:v>
                </c:pt>
                <c:pt idx="2">
                  <c:v>11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D-4DE1-847C-0D27F93D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'1.2.3'!$I$29:$I$36</c:f>
              <c:numCache>
                <c:formatCode>General</c:formatCode>
                <c:ptCount val="8"/>
                <c:pt idx="0">
                  <c:v>5.7</c:v>
                </c:pt>
                <c:pt idx="1">
                  <c:v>6</c:v>
                </c:pt>
                <c:pt idx="2">
                  <c:v>8.1</c:v>
                </c:pt>
                <c:pt idx="3">
                  <c:v>18.7</c:v>
                </c:pt>
                <c:pt idx="4">
                  <c:v>35.299999999999997</c:v>
                </c:pt>
                <c:pt idx="5">
                  <c:v>12.5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4-4D44-9A0D-991BC2B1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'1.2.3'!$K$29:$K$34</c:f>
              <c:numCache>
                <c:formatCode>General</c:formatCode>
                <c:ptCount val="6"/>
                <c:pt idx="0">
                  <c:v>5345</c:v>
                </c:pt>
                <c:pt idx="1">
                  <c:v>5286</c:v>
                </c:pt>
                <c:pt idx="2">
                  <c:v>5461</c:v>
                </c:pt>
                <c:pt idx="3">
                  <c:v>5514</c:v>
                </c:pt>
                <c:pt idx="4">
                  <c:v>14429</c:v>
                </c:pt>
                <c:pt idx="5">
                  <c:v>12724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1-4738-8F86-66DC069C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'1.4.0'!$H$29:$H$35</c:f>
              <c:strCache>
                <c:ptCount val="7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</c:strCache>
            </c:strRef>
          </c:cat>
          <c:val>
            <c:numRef>
              <c:f>'1.4.0'!$I$29:$I$35</c:f>
              <c:numCache>
                <c:formatCode>0.0_ </c:formatCode>
                <c:ptCount val="7"/>
                <c:pt idx="0">
                  <c:v>4.2</c:v>
                </c:pt>
                <c:pt idx="1">
                  <c:v>4.3</c:v>
                </c:pt>
                <c:pt idx="2">
                  <c:v>6.3</c:v>
                </c:pt>
                <c:pt idx="3">
                  <c:v>16.5</c:v>
                </c:pt>
                <c:pt idx="4">
                  <c:v>42.9</c:v>
                </c:pt>
                <c:pt idx="5">
                  <c:v>9.6</c:v>
                </c:pt>
                <c:pt idx="6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6-46D6-88F5-A9E4F8E2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'1.2.3'!$L$29:$L$32</c:f>
              <c:numCache>
                <c:formatCode>General</c:formatCode>
                <c:ptCount val="4"/>
                <c:pt idx="0">
                  <c:v>23710</c:v>
                </c:pt>
                <c:pt idx="1">
                  <c:v>23840</c:v>
                </c:pt>
                <c:pt idx="2">
                  <c:v>45228</c:v>
                </c:pt>
                <c:pt idx="3">
                  <c:v>40607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F1C-A814-B704537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'1.4.0'!$K$29:$K$34</c:f>
              <c:numCache>
                <c:formatCode>General</c:formatCode>
                <c:ptCount val="6"/>
                <c:pt idx="0">
                  <c:v>3405</c:v>
                </c:pt>
                <c:pt idx="1">
                  <c:v>3091</c:v>
                </c:pt>
                <c:pt idx="2">
                  <c:v>3878</c:v>
                </c:pt>
                <c:pt idx="3">
                  <c:v>5128</c:v>
                </c:pt>
                <c:pt idx="4">
                  <c:v>14123</c:v>
                </c:pt>
                <c:pt idx="5">
                  <c:v>10083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D-474C-ADAC-352F4977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'1.4.0'!$L$29:$L$32</c:f>
              <c:numCache>
                <c:formatCode>General</c:formatCode>
                <c:ptCount val="4"/>
                <c:pt idx="0">
                  <c:v>21135</c:v>
                </c:pt>
                <c:pt idx="1">
                  <c:v>21259</c:v>
                </c:pt>
                <c:pt idx="2">
                  <c:v>41126</c:v>
                </c:pt>
                <c:pt idx="3">
                  <c:v>37644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F8F-A569-5BCBE51F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'1.4.0-rc7'!$J$29:$J$32</c:f>
              <c:numCache>
                <c:formatCode>0.0_);[Red]\(0.0\)</c:formatCode>
                <c:ptCount val="4"/>
                <c:pt idx="0">
                  <c:v>4.8</c:v>
                </c:pt>
                <c:pt idx="1">
                  <c:v>5.7</c:v>
                </c:pt>
                <c:pt idx="2">
                  <c:v>9.4</c:v>
                </c:pt>
                <c:pt idx="3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2-4615-BB68-9EEE41EA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'1.4.0-rc7'!$I$29:$I$36</c:f>
              <c:numCache>
                <c:formatCode>0.0_ </c:formatCode>
                <c:ptCount val="8"/>
                <c:pt idx="0">
                  <c:v>4</c:v>
                </c:pt>
                <c:pt idx="1">
                  <c:v>4.5999999999999996</c:v>
                </c:pt>
                <c:pt idx="2">
                  <c:v>6.2</c:v>
                </c:pt>
                <c:pt idx="3">
                  <c:v>16.899999999999999</c:v>
                </c:pt>
                <c:pt idx="4">
                  <c:v>42.2</c:v>
                </c:pt>
                <c:pt idx="5">
                  <c:v>9.6999999999999993</c:v>
                </c:pt>
                <c:pt idx="6">
                  <c:v>8.4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4854-B67F-07F1F8D9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'1.4.0-rc7'!$K$29:$K$34</c:f>
              <c:numCache>
                <c:formatCode>General</c:formatCode>
                <c:ptCount val="6"/>
                <c:pt idx="0">
                  <c:v>3571</c:v>
                </c:pt>
                <c:pt idx="1">
                  <c:v>3613</c:v>
                </c:pt>
                <c:pt idx="2">
                  <c:v>4114</c:v>
                </c:pt>
                <c:pt idx="3">
                  <c:v>4946</c:v>
                </c:pt>
                <c:pt idx="4">
                  <c:v>14491</c:v>
                </c:pt>
                <c:pt idx="5">
                  <c:v>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9-4376-B48F-D2658A06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'1.4.0-rc7'!$L$29:$L$32</c:f>
              <c:numCache>
                <c:formatCode>General</c:formatCode>
                <c:ptCount val="4"/>
                <c:pt idx="0">
                  <c:v>22376</c:v>
                </c:pt>
                <c:pt idx="1">
                  <c:v>22475</c:v>
                </c:pt>
                <c:pt idx="2">
                  <c:v>43301</c:v>
                </c:pt>
                <c:pt idx="3">
                  <c:v>37147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A43-BB94-B4E40089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7.2</c:v>
                </c:pt>
                <c:pt idx="2">
                  <c:v>10.8</c:v>
                </c:pt>
                <c:pt idx="3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B51-A21A-9730EBE5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AEEBC1-2A3F-41F0-96F1-8D0265C13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9E6645-BCBC-408F-83F0-5A2837C40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D51B2C-F67D-4F4F-85B5-0879708EB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355EDA-B2E3-4EBD-9024-30B8A9C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56BF36-983D-40BB-A4EA-BD0BA215E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8BF7F6-5CBF-4C07-9D35-520C016E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1BFB63-2787-4B4B-847A-02ACF26C5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8929341-0B45-4B7D-804A-B9070365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4A809F-E8A2-4F84-9145-9C82BCF75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BA9EC1-9F55-4A9E-BB79-DA0CD54B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229DE1E-701E-4031-A5EA-19C800C2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6477D13-3670-4090-B2E2-9A2DC2EF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90EB6-3CFB-4287-907D-BD461C4F1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269F0F-B3E2-4A9C-AF23-A9246057F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039E76-531E-4E47-B11D-74429BB64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1DDE726-BCCE-4A81-B18E-5473A8C64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41</xdr:row>
      <xdr:rowOff>228600</xdr:rowOff>
    </xdr:from>
    <xdr:to>
      <xdr:col>8</xdr:col>
      <xdr:colOff>940575</xdr:colOff>
      <xdr:row>52</xdr:row>
      <xdr:rowOff>129225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9B125F-713C-49AE-9C2F-A928034C8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41</xdr:row>
      <xdr:rowOff>228600</xdr:rowOff>
    </xdr:from>
    <xdr:to>
      <xdr:col>5</xdr:col>
      <xdr:colOff>197625</xdr:colOff>
      <xdr:row>52</xdr:row>
      <xdr:rowOff>129225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56B41F-83E5-4832-861D-E45D40115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42</xdr:row>
      <xdr:rowOff>9526</xdr:rowOff>
    </xdr:from>
    <xdr:to>
      <xdr:col>11</xdr:col>
      <xdr:colOff>1264425</xdr:colOff>
      <xdr:row>52</xdr:row>
      <xdr:rowOff>148276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3D8C964-7644-46F0-9567-50878E41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41</xdr:row>
      <xdr:rowOff>228600</xdr:rowOff>
    </xdr:from>
    <xdr:to>
      <xdr:col>16</xdr:col>
      <xdr:colOff>359550</xdr:colOff>
      <xdr:row>52</xdr:row>
      <xdr:rowOff>129225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4FCA27D-4E9A-40D9-9C9E-B589DD143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099F85-E6F2-4D11-85FB-BA203DF3B02D}" name="テーブル13456" displayName="テーブル13456" ref="A1:E22" totalsRowShown="0">
  <autoFilter ref="A1:E22" xr:uid="{373D6382-5638-4456-A6E1-BFB64FFC50EB}"/>
  <sortState ref="A2:E22">
    <sortCondition ref="A1:A22"/>
  </sortState>
  <tableColumns count="5">
    <tableColumn id="1" xr3:uid="{97F4EC6B-DA3B-4915-A510-938A6FC3738F}" name="lib"/>
    <tableColumn id="2" xr3:uid="{6127BE2D-9B7F-448B-A8FF-EE3C12133C74}" name="task"/>
    <tableColumn id="5" xr3:uid="{24F099FE-0840-44C9-B686-AF32AC370B2D}" name="lib and task" dataDxfId="4">
      <calculatedColumnFormula>CONCATENATE(テーブル13456[[#This Row],[lib]],テーブル13456[[#This Row],[task]])</calculatedColumnFormula>
    </tableColumn>
    <tableColumn id="3" xr3:uid="{87FE9707-B64B-4367-BE7A-F6A255A7A86A}" name="duration"/>
    <tableColumn id="4" xr3:uid="{4CCC488C-23E7-48B8-A6D4-70C26CBB05CC}" name="error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82DFFA-EEF8-42ED-B03C-076350F6DC81}" name="テーブル1345" displayName="テーブル1345" ref="A1:E23" totalsRowShown="0">
  <autoFilter ref="A1:E23" xr:uid="{373D6382-5638-4456-A6E1-BFB64FFC50EB}"/>
  <sortState ref="A2:E23">
    <sortCondition ref="B1:B23"/>
  </sortState>
  <tableColumns count="5">
    <tableColumn id="1" xr3:uid="{71451F9A-3AD3-4846-BA33-20E74E7DA5B6}" name="lib"/>
    <tableColumn id="2" xr3:uid="{32F8D775-D6E0-43D9-849D-3A32EA2CD688}" name="task"/>
    <tableColumn id="5" xr3:uid="{66EB42AC-EDA7-4981-9289-15B04796D7D7}" name="lib and task" dataDxfId="3">
      <calculatedColumnFormula>CONCATENATE(テーブル1345[[#This Row],[lib]],テーブル1345[[#This Row],[task]])</calculatedColumnFormula>
    </tableColumn>
    <tableColumn id="3" xr3:uid="{7162A802-6D1F-4902-A6AB-6A3528728430}" name="duration"/>
    <tableColumn id="4" xr3:uid="{DFC92815-421F-4106-8D1B-1844ECDDB77A}" name="error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BC028-046E-41DD-BDE2-60820EC6950B}" name="テーブル134" displayName="テーブル134" ref="A1:E23" totalsRowShown="0">
  <autoFilter ref="A1:E23" xr:uid="{373D6382-5638-4456-A6E1-BFB64FFC50EB}"/>
  <sortState ref="A2:E23">
    <sortCondition ref="A1:A23"/>
  </sortState>
  <tableColumns count="5">
    <tableColumn id="1" xr3:uid="{D8392E82-4081-4F85-8F4E-C1DD0A819332}" name="lib"/>
    <tableColumn id="2" xr3:uid="{2F8D636A-574A-4027-963F-0FC9968E2894}" name="task"/>
    <tableColumn id="5" xr3:uid="{37C07621-A2BA-443C-9C7B-440CFC442C87}" name="lib and task" dataDxfId="2">
      <calculatedColumnFormula>CONCATENATE(テーブル134[[#This Row],[lib]],テーブル134[[#This Row],[task]])</calculatedColumnFormula>
    </tableColumn>
    <tableColumn id="3" xr3:uid="{7B7A49A3-80E7-4FCE-95B6-9598DB5220E1}" name="duration"/>
    <tableColumn id="4" xr3:uid="{EEA5ECDE-359E-4AD7-88E4-308D477E9DC3}" name="error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856B7-87CB-42F1-B811-6D2A4CA1C1D6}" name="テーブル13" displayName="テーブル13" ref="A1:E23" totalsRowShown="0">
  <autoFilter ref="A1:E23" xr:uid="{373D6382-5638-4456-A6E1-BFB64FFC50EB}"/>
  <sortState ref="A2:E23">
    <sortCondition ref="C1:C23"/>
  </sortState>
  <tableColumns count="5">
    <tableColumn id="1" xr3:uid="{8CFB39E7-B247-4411-A62D-809545DB6450}" name="lib"/>
    <tableColumn id="2" xr3:uid="{5AD682B0-8F43-417A-BD50-1905AEF690E8}" name="task"/>
    <tableColumn id="5" xr3:uid="{DBF65F0E-23DE-48C4-8D88-535B3EDFCCEE}" name="lib and task" dataDxfId="1">
      <calculatedColumnFormula>CONCATENATE(テーブル13[[#This Row],[lib]],テーブル13[[#This Row],[task]])</calculatedColumnFormula>
    </tableColumn>
    <tableColumn id="3" xr3:uid="{EACA170B-3B26-44BA-A30D-2FC27608DB9D}" name="duration"/>
    <tableColumn id="4" xr3:uid="{FA3ED18F-2D57-4A27-AD23-0B1E81C21C9F}" name="error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FB630-8B09-4E21-9911-22AE76885298}" name="テーブル1" displayName="テーブル1" ref="A1:E23" totalsRowShown="0">
  <autoFilter ref="A1:E23" xr:uid="{373D6382-5638-4456-A6E1-BFB64FFC50EB}"/>
  <sortState ref="A2:E23">
    <sortCondition ref="A1:A23"/>
  </sortState>
  <tableColumns count="5">
    <tableColumn id="1" xr3:uid="{BDA0C84A-8310-466D-822F-3BAED5ADE7C7}" name="lib"/>
    <tableColumn id="2" xr3:uid="{B941DBC3-F5D3-43CF-882A-BD95A92D813D}" name="task"/>
    <tableColumn id="5" xr3:uid="{44CBE539-07CA-447E-A480-F3EAD52E0CF4}" name="lib and task" dataDxfId="0">
      <calculatedColumnFormula>CONCATENATE(テーブル1[[#This Row],[lib]],テーブル1[[#This Row],[task]])</calculatedColumnFormula>
    </tableColumn>
    <tableColumn id="3" xr3:uid="{33AB3EE7-56D8-4457-8A4C-44DD4D0C79CA}" name="duration"/>
    <tableColumn id="4" xr3:uid="{0F52ADCD-5D31-44EE-A471-7B689EF7A33B}" name="erro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3ACD-9F98-4EB6-8D76-E5E3AF866B50}">
  <dimension ref="A1:P36"/>
  <sheetViews>
    <sheetView tabSelected="1" topLeftCell="C1" workbookViewId="0">
      <selection activeCell="L18" sqref="L18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3</v>
      </c>
      <c r="L1" s="1"/>
      <c r="M1" t="s">
        <v>32</v>
      </c>
      <c r="O1" t="s">
        <v>4</v>
      </c>
    </row>
    <row r="2" spans="1:16" x14ac:dyDescent="0.4">
      <c r="A2" t="s">
        <v>2</v>
      </c>
      <c r="B2" t="s">
        <v>3</v>
      </c>
      <c r="C2" t="str">
        <f>CONCATENATE(テーブル13456[[#This Row],[lib]],テーブル13456[[#This Row],[task]])</f>
        <v>handCodedInsert</v>
      </c>
      <c r="D2">
        <v>5.2318110000000004</v>
      </c>
      <c r="E2">
        <v>0.124401</v>
      </c>
      <c r="H2" s="1" t="s">
        <v>2</v>
      </c>
      <c r="I2" s="2">
        <f>ROUND(VLOOKUP(CONCATENATE($H2,I$1),テーブル13456[[#All],[lib and task]:[error]],2,FALSE),1)</f>
        <v>4.2</v>
      </c>
      <c r="K2" s="2">
        <f>ROUND(VLOOKUP(CONCATENATE($H2,K$1),テーブル13456[[#All],[lib and task]:[error]],2,FALSE),1)</f>
        <v>5.2</v>
      </c>
      <c r="M2">
        <f>ROUND(VLOOKUP(CONCATENATE($H2,M$1),テーブル13456[[#All],[lib and task]:[error]],2,FALSE),0)</f>
        <v>3405</v>
      </c>
      <c r="O2">
        <f>ROUND(VLOOKUP(CONCATENATE($H2,O$1),テーブル13456[[#All],[lib and task]:[error]],2,FALSE),0)</f>
        <v>21135</v>
      </c>
    </row>
    <row r="3" spans="1:16" x14ac:dyDescent="0.4">
      <c r="A3" t="s">
        <v>2</v>
      </c>
      <c r="B3" t="s">
        <v>4</v>
      </c>
      <c r="C3" t="str">
        <f>CONCATENATE(テーブル13456[[#This Row],[lib]],テーブル13456[[#This Row],[task]])</f>
        <v>handCodedMultiRowInsert</v>
      </c>
      <c r="D3">
        <v>21134.842909999999</v>
      </c>
      <c r="E3">
        <v>1379.4680089999999</v>
      </c>
      <c r="H3" t="s">
        <v>9</v>
      </c>
      <c r="I3" s="2">
        <f>ROUND(VLOOKUP(CONCATENATE($H3,I$1),テーブル13456[[#All],[lib and task]:[error]],2,FALSE),1)</f>
        <v>4.3</v>
      </c>
      <c r="J3" t="str">
        <f t="shared" ref="J3:J8" si="0">"(" &amp;ROUND((I3-I$2)/I$2*100,0)&amp;"% slower)"</f>
        <v>(2% slower)</v>
      </c>
      <c r="K3" s="2">
        <f>ROUND(VLOOKUP(CONCATENATE($H3,K$1),テーブル13456[[#All],[lib and task]:[error]],2,FALSE),1)</f>
        <v>5.7</v>
      </c>
      <c r="L3" t="str">
        <f>"(" &amp;ROUND((K3-K$2)/K$2*100,0)&amp;"% slower)"</f>
        <v>(10% slower)</v>
      </c>
      <c r="M3">
        <f>ROUND(VLOOKUP(CONCATENATE($H3,M$1),テーブル13456[[#All],[lib and task]:[error]],2,FALSE),0)</f>
        <v>3091</v>
      </c>
      <c r="N3" t="str">
        <f>"(" &amp;ROUND((M3-M$2)/M$2*100,0)&amp;"% slower)"</f>
        <v>(-9% slower)</v>
      </c>
      <c r="O3">
        <f>ROUND(VLOOKUP(CONCATENATE($H3,O$1),テーブル13456[[#All],[lib and task]:[error]],2,FALSE),0)</f>
        <v>21259</v>
      </c>
      <c r="P3" t="str">
        <f>"(" &amp;ROUND((O3-O$2)/O$2*100,0)&amp;"% slower)"</f>
        <v>(1% slower)</v>
      </c>
    </row>
    <row r="4" spans="1:16" x14ac:dyDescent="0.4">
      <c r="A4" t="s">
        <v>2</v>
      </c>
      <c r="B4" t="s">
        <v>32</v>
      </c>
      <c r="C4" t="str">
        <f>CONCATENATE(テーブル13456[[#This Row],[lib]],テーブル13456[[#This Row],[task]])</f>
        <v>handCodedReadAll</v>
      </c>
      <c r="D4">
        <v>3404.8455260000001</v>
      </c>
      <c r="E4">
        <v>94.134073000000001</v>
      </c>
      <c r="H4" t="s">
        <v>11</v>
      </c>
      <c r="I4" s="2">
        <f>ROUND(VLOOKUP(CONCATENATE($H4,I$1),テーブル13456[[#All],[lib and task]:[error]],2,FALSE),1)</f>
        <v>6.3</v>
      </c>
      <c r="J4" t="str">
        <f t="shared" si="0"/>
        <v>(50% slower)</v>
      </c>
      <c r="K4" s="2">
        <f>ROUND(VLOOKUP(CONCATENATE($H4,K$1),テーブル13456[[#All],[lib and task]:[error]],2,FALSE),1)</f>
        <v>9.3000000000000007</v>
      </c>
      <c r="L4" t="str">
        <f>"(" &amp;ROUND((K4-K$2)/K$2*100,0)&amp;"% slower)"</f>
        <v>(79% slower)</v>
      </c>
      <c r="M4">
        <f>ROUND(VLOOKUP(CONCATENATE($H4,M$1),テーブル13456[[#All],[lib and task]:[error]],2,FALSE),0)</f>
        <v>3878</v>
      </c>
      <c r="N4" t="str">
        <f>"(" &amp;ROUND((M4-M$2)/M$2*100,0)&amp;"% slower)"</f>
        <v>(14% slower)</v>
      </c>
      <c r="O4">
        <f>ROUND(VLOOKUP(CONCATENATE($H4,O$1),テーブル13456[[#All],[lib and task]:[error]],2,FALSE),0)</f>
        <v>41126</v>
      </c>
      <c r="P4" t="str">
        <f t="shared" ref="P4:P5" si="1">"(" &amp;ROUND((O4-O$2)/O$2*100,0)&amp;"% slower)"</f>
        <v>(95% slower)</v>
      </c>
    </row>
    <row r="5" spans="1:16" x14ac:dyDescent="0.4">
      <c r="A5" t="s">
        <v>2</v>
      </c>
      <c r="B5" t="s">
        <v>33</v>
      </c>
      <c r="C5" t="str">
        <f>CONCATENATE(テーブル13456[[#This Row],[lib]],テーブル13456[[#This Row],[task]])</f>
        <v>handCodedReadOne</v>
      </c>
      <c r="D5">
        <v>4.1886109999999999</v>
      </c>
      <c r="E5">
        <v>3.0286E-2</v>
      </c>
      <c r="H5" s="1" t="s">
        <v>6</v>
      </c>
      <c r="I5" s="2">
        <f>ROUND(VLOOKUP(CONCATENATE($H5,I$1),テーブル13456[[#All],[lib and task]:[error]],2,FALSE),1)</f>
        <v>16.5</v>
      </c>
      <c r="J5" t="str">
        <f t="shared" si="0"/>
        <v>(293% slower)</v>
      </c>
      <c r="K5" s="2">
        <f>ROUND(VLOOKUP(CONCATENATE($H5,K$1),テーブル13456[[#All],[lib and task]:[error]],2,FALSE),1)</f>
        <v>12.1</v>
      </c>
      <c r="L5" t="str">
        <f>"(" &amp;ROUND((K5-K$2)/K$2*100,0)&amp;"% slower)"</f>
        <v>(133% slower)</v>
      </c>
      <c r="M5">
        <f>ROUND(VLOOKUP(CONCATENATE($H5,M$1),テーブル13456[[#All],[lib and task]:[error]],2,FALSE),0)</f>
        <v>5128</v>
      </c>
      <c r="N5" t="str">
        <f>"(" &amp;ROUND((M5-M$2)/M$2*100,0)&amp;"% slower)"</f>
        <v>(51% slower)</v>
      </c>
      <c r="O5">
        <f>ROUND(VLOOKUP(CONCATENATE($H5,O$1),テーブル13456[[#All],[lib and task]:[error]],2,FALSE),0)</f>
        <v>37644</v>
      </c>
      <c r="P5" t="str">
        <f t="shared" si="1"/>
        <v>(78% slower)</v>
      </c>
    </row>
    <row r="6" spans="1:16" x14ac:dyDescent="0.4">
      <c r="A6" t="s">
        <v>6</v>
      </c>
      <c r="B6" t="s">
        <v>3</v>
      </c>
      <c r="C6" t="str">
        <f>CONCATENATE(テーブル13456[[#This Row],[lib]],テーブル13456[[#This Row],[task]])</f>
        <v>jDBIInsert</v>
      </c>
      <c r="D6">
        <v>12.078761999999999</v>
      </c>
      <c r="E6">
        <v>0.35935299999999998</v>
      </c>
      <c r="H6" t="s">
        <v>7</v>
      </c>
      <c r="I6" s="2">
        <f>ROUND(VLOOKUP(CONCATENATE($H6,I$1),テーブル13456[[#All],[lib and task]:[error]],2,FALSE),1)</f>
        <v>42.9</v>
      </c>
      <c r="J6" t="str">
        <f t="shared" si="0"/>
        <v>(921% slower)</v>
      </c>
      <c r="K6" s="2"/>
      <c r="M6">
        <f>ROUND(VLOOKUP(CONCATENATE($H6,M$1),テーブル13456[[#All],[lib and task]:[error]],2,FALSE),0)</f>
        <v>14123</v>
      </c>
      <c r="N6" t="str">
        <f t="shared" ref="N6:N7" si="2">"(" &amp;ROUND((M6-M$2)/M$2*100,0)&amp;"% slower)"</f>
        <v>(315% slower)</v>
      </c>
    </row>
    <row r="7" spans="1:16" x14ac:dyDescent="0.4">
      <c r="A7" t="s">
        <v>6</v>
      </c>
      <c r="B7" t="s">
        <v>4</v>
      </c>
      <c r="C7" t="str">
        <f>CONCATENATE(テーブル13456[[#This Row],[lib]],テーブル13456[[#This Row],[task]])</f>
        <v>jDBIMultiRowInsert</v>
      </c>
      <c r="D7">
        <v>37644.10643</v>
      </c>
      <c r="E7">
        <v>1376.000933</v>
      </c>
      <c r="H7" t="s">
        <v>8</v>
      </c>
      <c r="I7" s="2">
        <f>ROUND(VLOOKUP(CONCATENATE($H7,I$1),テーブル13456[[#All],[lib and task]:[error]],2,FALSE),1)</f>
        <v>9.6</v>
      </c>
      <c r="J7" t="str">
        <f t="shared" si="0"/>
        <v>(129% slower)</v>
      </c>
      <c r="K7" s="2"/>
      <c r="M7">
        <f>ROUND(VLOOKUP(CONCATENATE($H7,M$1),テーブル13456[[#All],[lib and task]:[error]],2,FALSE),0)</f>
        <v>10083</v>
      </c>
      <c r="N7" t="str">
        <f t="shared" si="2"/>
        <v>(196% slower)</v>
      </c>
    </row>
    <row r="8" spans="1:16" x14ac:dyDescent="0.4">
      <c r="A8" t="s">
        <v>6</v>
      </c>
      <c r="B8" t="s">
        <v>32</v>
      </c>
      <c r="C8" t="str">
        <f>CONCATENATE(テーブル13456[[#This Row],[lib]],テーブル13456[[#This Row],[task]])</f>
        <v>jDBIReadAll</v>
      </c>
      <c r="D8">
        <v>5128.2265619999998</v>
      </c>
      <c r="E8">
        <v>171.65794099999999</v>
      </c>
      <c r="H8" t="s">
        <v>10</v>
      </c>
      <c r="I8" s="2">
        <f>ROUND(VLOOKUP(CONCATENATE($H8,I$1),テーブル13456[[#All],[lib and task]:[error]],2,FALSE),1)</f>
        <v>8.6999999999999993</v>
      </c>
      <c r="J8" t="str">
        <f t="shared" si="0"/>
        <v>(107% slower)</v>
      </c>
      <c r="K8" s="2"/>
    </row>
    <row r="9" spans="1:16" x14ac:dyDescent="0.4">
      <c r="A9" t="s">
        <v>6</v>
      </c>
      <c r="B9" t="s">
        <v>33</v>
      </c>
      <c r="C9" t="str">
        <f>CONCATENATE(テーブル13456[[#This Row],[lib]],テーブル13456[[#This Row],[task]])</f>
        <v>jDBIReadOne</v>
      </c>
      <c r="D9">
        <v>16.463118999999999</v>
      </c>
      <c r="E9">
        <v>0.68632099999999996</v>
      </c>
      <c r="I9" s="2"/>
      <c r="K9" s="2"/>
    </row>
    <row r="10" spans="1:16" x14ac:dyDescent="0.4">
      <c r="A10" t="s">
        <v>7</v>
      </c>
      <c r="B10" t="s">
        <v>32</v>
      </c>
      <c r="C10" t="str">
        <f>CONCATENATE(テーブル13456[[#This Row],[lib]],テーブル13456[[#This Row],[task]])</f>
        <v>jOOQReadAll</v>
      </c>
      <c r="D10">
        <v>14123.416649999999</v>
      </c>
      <c r="E10">
        <v>210.31562700000001</v>
      </c>
    </row>
    <row r="11" spans="1:16" x14ac:dyDescent="0.4">
      <c r="A11" t="s">
        <v>7</v>
      </c>
      <c r="B11" t="s">
        <v>33</v>
      </c>
      <c r="C11" t="str">
        <f>CONCATENATE(テーブル13456[[#This Row],[lib]],テーブル13456[[#This Row],[task]])</f>
        <v>jOOQReadOne</v>
      </c>
      <c r="D11">
        <v>42.852682000000001</v>
      </c>
      <c r="E11">
        <v>0.83155199999999996</v>
      </c>
    </row>
    <row r="12" spans="1:16" x14ac:dyDescent="0.4">
      <c r="A12" t="s">
        <v>8</v>
      </c>
      <c r="B12" t="s">
        <v>32</v>
      </c>
      <c r="C12" t="str">
        <f>CONCATENATE(テーブル13456[[#This Row],[lib]],テーブル13456[[#This Row],[task]])</f>
        <v>myBatisReadAll</v>
      </c>
      <c r="D12">
        <v>10083.1387</v>
      </c>
      <c r="E12">
        <v>235.503016</v>
      </c>
    </row>
    <row r="13" spans="1:16" x14ac:dyDescent="0.4">
      <c r="A13" t="s">
        <v>8</v>
      </c>
      <c r="B13" t="s">
        <v>33</v>
      </c>
      <c r="C13" t="str">
        <f>CONCATENATE(テーブル13456[[#This Row],[lib]],テーブル13456[[#This Row],[task]])</f>
        <v>myBatisReadOne</v>
      </c>
      <c r="D13">
        <v>9.6076130000000006</v>
      </c>
      <c r="E13">
        <v>0.18263699999999999</v>
      </c>
    </row>
    <row r="14" spans="1:16" x14ac:dyDescent="0.4">
      <c r="A14" t="s">
        <v>9</v>
      </c>
      <c r="B14" t="s">
        <v>3</v>
      </c>
      <c r="C14" t="str">
        <f>CONCATENATE(テーブル13456[[#This Row],[lib]],テーブル13456[[#This Row],[task]])</f>
        <v>sormInsert</v>
      </c>
      <c r="D14">
        <v>5.7073499999999999</v>
      </c>
      <c r="E14">
        <v>0.18166499999999999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4</v>
      </c>
      <c r="C15" t="str">
        <f>CONCATENATE(テーブル13456[[#This Row],[lib]],テーブル13456[[#This Row],[task]])</f>
        <v>sormMultiRowInsert</v>
      </c>
      <c r="D15">
        <v>21259.28384</v>
      </c>
      <c r="E15">
        <v>1491.681773</v>
      </c>
      <c r="H15" t="s">
        <v>25</v>
      </c>
      <c r="I15" t="str">
        <f>_xlfn.CONCAT(TEXT(I2,".0")," ",J2)</f>
        <v xml:space="preserve">4.2 </v>
      </c>
      <c r="J15" t="str">
        <f>_xlfn.CONCAT(TEXT(K2,".0")," ",L2)</f>
        <v xml:space="preserve">5.2 </v>
      </c>
      <c r="K15" t="str">
        <f>_xlfn.CONCAT(M2," ",N2)</f>
        <v xml:space="preserve">3405 </v>
      </c>
      <c r="L15" t="str">
        <f>_xlfn.CONCAT(O2," ",P2)</f>
        <v xml:space="preserve">21135 </v>
      </c>
    </row>
    <row r="16" spans="1:16" x14ac:dyDescent="0.4">
      <c r="A16" t="s">
        <v>9</v>
      </c>
      <c r="B16" t="s">
        <v>32</v>
      </c>
      <c r="C16" t="str">
        <f>CONCATENATE(テーブル13456[[#This Row],[lib]],テーブル13456[[#This Row],[task]])</f>
        <v>sormReadAll</v>
      </c>
      <c r="D16">
        <v>3091.2804299999998</v>
      </c>
      <c r="E16">
        <v>57.027994999999997</v>
      </c>
      <c r="H16" t="s">
        <v>30</v>
      </c>
      <c r="I16" t="str">
        <f t="shared" ref="I16:I21" si="3">_xlfn.CONCAT(TEXT(I3,".0")," ",J3)</f>
        <v>4.3 (2% slower)</v>
      </c>
      <c r="J16" t="str">
        <f t="shared" ref="J16:J18" si="4">_xlfn.CONCAT(TEXT(K3,".0")," ",L3)</f>
        <v>5.7 (10% slower)</v>
      </c>
      <c r="K16" t="str">
        <f t="shared" ref="K16:K20" si="5">_xlfn.CONCAT(M3," ",N3)</f>
        <v>3091 (-9% slower)</v>
      </c>
      <c r="L16" t="str">
        <f t="shared" ref="L16:L18" si="6">_xlfn.CONCAT(O3," ",P3)</f>
        <v>21259 (1% slower)</v>
      </c>
    </row>
    <row r="17" spans="1:12" x14ac:dyDescent="0.4">
      <c r="A17" t="s">
        <v>9</v>
      </c>
      <c r="B17" t="s">
        <v>33</v>
      </c>
      <c r="C17" t="str">
        <f>CONCATENATE(テーブル13456[[#This Row],[lib]],テーブル13456[[#This Row],[task]])</f>
        <v>sormReadOne</v>
      </c>
      <c r="D17">
        <v>4.281161</v>
      </c>
      <c r="E17">
        <v>8.5916000000000006E-2</v>
      </c>
      <c r="H17" t="s">
        <v>26</v>
      </c>
      <c r="I17" t="str">
        <f t="shared" si="3"/>
        <v>6.3 (50% slower)</v>
      </c>
      <c r="J17" t="str">
        <f t="shared" si="4"/>
        <v>9.3 (79% slower)</v>
      </c>
      <c r="K17" t="str">
        <f t="shared" si="5"/>
        <v>3878 (14% slower)</v>
      </c>
      <c r="L17" t="str">
        <f t="shared" si="6"/>
        <v>41126 (95% slower)</v>
      </c>
    </row>
    <row r="18" spans="1:12" x14ac:dyDescent="0.4">
      <c r="A18" t="s">
        <v>10</v>
      </c>
      <c r="B18" t="s">
        <v>33</v>
      </c>
      <c r="C18" t="str">
        <f>CONCATENATE(テーブル13456[[#This Row],[lib]],テーブル13456[[#This Row],[task]])</f>
        <v>springJdbcTemplateReadOne</v>
      </c>
      <c r="D18">
        <v>8.7179169999999999</v>
      </c>
      <c r="E18">
        <v>6.0080000000000001E-2</v>
      </c>
      <c r="H18" t="s">
        <v>27</v>
      </c>
      <c r="I18" t="str">
        <f t="shared" si="3"/>
        <v>16.5 (293% slower)</v>
      </c>
      <c r="J18" t="str">
        <f t="shared" si="4"/>
        <v>12.1 (133% slower)</v>
      </c>
      <c r="K18" t="str">
        <f t="shared" si="5"/>
        <v>5128 (51% slower)</v>
      </c>
      <c r="L18" t="str">
        <f t="shared" si="6"/>
        <v>37644 (78% slower)</v>
      </c>
    </row>
    <row r="19" spans="1:12" x14ac:dyDescent="0.4">
      <c r="A19" t="s">
        <v>11</v>
      </c>
      <c r="B19" t="s">
        <v>3</v>
      </c>
      <c r="C19" t="str">
        <f>CONCATENATE(テーブル13456[[#This Row],[lib]],テーブル13456[[#This Row],[task]])</f>
        <v>sql2oInsert</v>
      </c>
      <c r="D19">
        <v>9.3036969999999997</v>
      </c>
      <c r="E19">
        <v>0.26167200000000002</v>
      </c>
      <c r="H19" t="s">
        <v>21</v>
      </c>
      <c r="I19" t="str">
        <f t="shared" si="3"/>
        <v>42.9 (921% slower)</v>
      </c>
      <c r="J19" t="str">
        <f t="shared" ref="J19:J22" si="7">_xlfn.CONCAT(K6," ",L6)</f>
        <v xml:space="preserve"> </v>
      </c>
      <c r="K19" t="str">
        <f t="shared" si="5"/>
        <v>14123 (315% slower)</v>
      </c>
    </row>
    <row r="20" spans="1:12" x14ac:dyDescent="0.4">
      <c r="A20" t="s">
        <v>11</v>
      </c>
      <c r="B20" t="s">
        <v>4</v>
      </c>
      <c r="C20" t="str">
        <f>CONCATENATE(テーブル13456[[#This Row],[lib]],テーブル13456[[#This Row],[task]])</f>
        <v>sql2oMultiRowInsert</v>
      </c>
      <c r="D20">
        <v>41125.664320000003</v>
      </c>
      <c r="E20">
        <v>815.67624599999999</v>
      </c>
      <c r="H20" t="s">
        <v>22</v>
      </c>
      <c r="I20" t="str">
        <f t="shared" si="3"/>
        <v>9.6 (129% slower)</v>
      </c>
      <c r="J20" t="str">
        <f t="shared" si="7"/>
        <v xml:space="preserve"> </v>
      </c>
      <c r="K20" t="str">
        <f t="shared" si="5"/>
        <v>10083 (196% slower)</v>
      </c>
    </row>
    <row r="21" spans="1:12" x14ac:dyDescent="0.4">
      <c r="A21" t="s">
        <v>11</v>
      </c>
      <c r="B21" t="s">
        <v>32</v>
      </c>
      <c r="C21" t="str">
        <f>CONCATENATE(テーブル13456[[#This Row],[lib]],テーブル13456[[#This Row],[task]])</f>
        <v>sql2oReadAll</v>
      </c>
      <c r="D21">
        <v>3877.7730769999998</v>
      </c>
      <c r="E21">
        <v>178.28181900000001</v>
      </c>
      <c r="H21" t="s">
        <v>31</v>
      </c>
      <c r="I21" t="str">
        <f t="shared" si="3"/>
        <v>8.7 (107%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33</v>
      </c>
      <c r="C22" t="str">
        <f>CONCATENATE(テーブル13456[[#This Row],[lib]],テーブル13456[[#This Row],[task]])</f>
        <v>sql2oReadOne</v>
      </c>
      <c r="D22">
        <v>6.3018190000000001</v>
      </c>
      <c r="E22">
        <v>0.12196899999999999</v>
      </c>
      <c r="J22" t="str">
        <f t="shared" si="7"/>
        <v xml:space="preserve"> </v>
      </c>
    </row>
    <row r="24" spans="1:12" x14ac:dyDescent="0.4">
      <c r="A24" t="s">
        <v>34</v>
      </c>
    </row>
    <row r="25" spans="1:12" x14ac:dyDescent="0.4">
      <c r="A25" t="s">
        <v>35</v>
      </c>
    </row>
    <row r="26" spans="1:12" x14ac:dyDescent="0.4">
      <c r="A26" t="s">
        <v>36</v>
      </c>
    </row>
    <row r="27" spans="1:12" x14ac:dyDescent="0.4">
      <c r="A27" t="s">
        <v>37</v>
      </c>
    </row>
    <row r="28" spans="1:12" x14ac:dyDescent="0.4">
      <c r="A28" t="s">
        <v>38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A29" t="s">
        <v>39</v>
      </c>
      <c r="H29" t="s">
        <v>25</v>
      </c>
      <c r="I29" s="2">
        <f>I2</f>
        <v>4.2</v>
      </c>
      <c r="J29" s="3">
        <f>K2</f>
        <v>5.2</v>
      </c>
      <c r="K29">
        <f>M2</f>
        <v>3405</v>
      </c>
      <c r="L29">
        <f>O2</f>
        <v>21135</v>
      </c>
    </row>
    <row r="30" spans="1:12" x14ac:dyDescent="0.4">
      <c r="A30" t="s">
        <v>40</v>
      </c>
      <c r="H30" t="s">
        <v>30</v>
      </c>
      <c r="I30" s="2">
        <f t="shared" ref="I30:I35" si="8">I3</f>
        <v>4.3</v>
      </c>
      <c r="J30" s="3">
        <f t="shared" ref="J30:J35" si="9">K3</f>
        <v>5.7</v>
      </c>
      <c r="K30">
        <f t="shared" ref="K30:K35" si="10">M3</f>
        <v>3091</v>
      </c>
      <c r="L30">
        <f t="shared" ref="L30:L35" si="11">O3</f>
        <v>21259</v>
      </c>
    </row>
    <row r="31" spans="1:12" x14ac:dyDescent="0.4">
      <c r="A31" t="s">
        <v>41</v>
      </c>
      <c r="H31" t="s">
        <v>26</v>
      </c>
      <c r="I31" s="2">
        <f t="shared" si="8"/>
        <v>6.3</v>
      </c>
      <c r="J31" s="3">
        <f t="shared" si="9"/>
        <v>9.3000000000000007</v>
      </c>
      <c r="K31">
        <f t="shared" si="10"/>
        <v>3878</v>
      </c>
      <c r="L31">
        <f t="shared" si="11"/>
        <v>41126</v>
      </c>
    </row>
    <row r="32" spans="1:12" x14ac:dyDescent="0.4">
      <c r="A32" t="s">
        <v>42</v>
      </c>
      <c r="H32" t="s">
        <v>27</v>
      </c>
      <c r="I32" s="2">
        <f t="shared" si="8"/>
        <v>16.5</v>
      </c>
      <c r="J32" s="3">
        <f t="shared" si="9"/>
        <v>12.1</v>
      </c>
      <c r="K32">
        <f t="shared" si="10"/>
        <v>5128</v>
      </c>
      <c r="L32">
        <f t="shared" si="11"/>
        <v>37644</v>
      </c>
    </row>
    <row r="33" spans="1:12" x14ac:dyDescent="0.4">
      <c r="A33" t="s">
        <v>43</v>
      </c>
      <c r="H33" t="s">
        <v>21</v>
      </c>
      <c r="I33" s="2">
        <f t="shared" si="8"/>
        <v>42.9</v>
      </c>
      <c r="J33" s="3">
        <f t="shared" si="9"/>
        <v>0</v>
      </c>
      <c r="K33">
        <f t="shared" si="10"/>
        <v>14123</v>
      </c>
      <c r="L33">
        <f t="shared" si="11"/>
        <v>0</v>
      </c>
    </row>
    <row r="34" spans="1:12" x14ac:dyDescent="0.4">
      <c r="H34" t="s">
        <v>22</v>
      </c>
      <c r="I34" s="2">
        <f t="shared" si="8"/>
        <v>9.6</v>
      </c>
      <c r="J34" s="3">
        <f t="shared" si="9"/>
        <v>0</v>
      </c>
      <c r="K34">
        <f t="shared" si="10"/>
        <v>10083</v>
      </c>
      <c r="L34">
        <f t="shared" si="11"/>
        <v>0</v>
      </c>
    </row>
    <row r="35" spans="1:12" x14ac:dyDescent="0.4">
      <c r="H35" t="s">
        <v>31</v>
      </c>
      <c r="I35" s="2">
        <f t="shared" si="8"/>
        <v>8.6999999999999993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1:12" x14ac:dyDescent="0.4">
      <c r="I36" s="2"/>
      <c r="J36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E2CA-532F-468B-B85D-2BC2BE90541A}">
  <dimension ref="A1:P36"/>
  <sheetViews>
    <sheetView workbookViewId="0">
      <selection activeCell="I29" sqref="I29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3</v>
      </c>
      <c r="L1" s="1"/>
      <c r="M1" t="s">
        <v>32</v>
      </c>
      <c r="O1" t="s">
        <v>4</v>
      </c>
    </row>
    <row r="2" spans="1:16" x14ac:dyDescent="0.4">
      <c r="A2" t="s">
        <v>2</v>
      </c>
      <c r="B2" t="s">
        <v>3</v>
      </c>
      <c r="C2" t="str">
        <f>CONCATENATE(テーブル1345[[#This Row],[lib]],テーブル1345[[#This Row],[task]])</f>
        <v>handCodedInsert</v>
      </c>
      <c r="D2">
        <v>4.8451399999999998</v>
      </c>
      <c r="E2">
        <v>0.40764899999999998</v>
      </c>
      <c r="H2" s="1" t="s">
        <v>2</v>
      </c>
      <c r="I2" s="2">
        <f>ROUND(VLOOKUP(CONCATENATE($H2,I$1),テーブル1345[[#All],[lib and task]:[error]],2,FALSE),1)</f>
        <v>4</v>
      </c>
      <c r="K2" s="2">
        <f>ROUND(VLOOKUP(CONCATENATE($H2,K$1),テーブル1345[[#All],[lib and task]:[error]],2,FALSE),1)</f>
        <v>4.8</v>
      </c>
      <c r="M2">
        <f>ROUND(VLOOKUP(CONCATENATE($H2,M$1),テーブル1345[[#All],[lib and task]:[error]],2,FALSE),0)</f>
        <v>3571</v>
      </c>
      <c r="O2">
        <f>ROUND(VLOOKUP(CONCATENATE($H2,O$1),テーブル1345[[#All],[lib and task]:[error]],2,FALSE),0)</f>
        <v>22376</v>
      </c>
    </row>
    <row r="3" spans="1:16" x14ac:dyDescent="0.4">
      <c r="A3" t="s">
        <v>6</v>
      </c>
      <c r="B3" t="s">
        <v>3</v>
      </c>
      <c r="C3" t="str">
        <f>CONCATENATE(テーブル1345[[#This Row],[lib]],テーブル1345[[#This Row],[task]])</f>
        <v>jDBIInsert</v>
      </c>
      <c r="D3">
        <v>11.662153999999999</v>
      </c>
      <c r="E3">
        <v>0.86480900000000005</v>
      </c>
      <c r="H3" t="s">
        <v>9</v>
      </c>
      <c r="I3" s="2">
        <f>ROUND(VLOOKUP(CONCATENATE($H3,I$1),テーブル1345[[#All],[lib and task]:[error]],2,FALSE),1)</f>
        <v>4.5999999999999996</v>
      </c>
      <c r="J3" t="str">
        <f t="shared" ref="J3:J9" si="0">"(" &amp;ROUND((I3-I$2)/I$2*100,0)&amp;"% slower)"</f>
        <v>(15% slower)</v>
      </c>
      <c r="K3" s="2">
        <f>ROUND(VLOOKUP(CONCATENATE($H3,K$1),テーブル1345[[#All],[lib and task]:[error]],2,FALSE),1)</f>
        <v>5.7</v>
      </c>
      <c r="L3" t="str">
        <f>"(" &amp;ROUND((K3-K$2)/K$2*100,0)&amp;"% slower)"</f>
        <v>(19% slower)</v>
      </c>
      <c r="M3">
        <f>ROUND(VLOOKUP(CONCATENATE($H3,M$1),テーブル1345[[#All],[lib and task]:[error]],2,FALSE),0)</f>
        <v>3613</v>
      </c>
      <c r="N3" t="str">
        <f>"(" &amp;ROUND((M3-M$2)/M$2*100,0)&amp;"% slower)"</f>
        <v>(1% slower)</v>
      </c>
      <c r="O3">
        <f>ROUND(VLOOKUP(CONCATENATE($H3,O$1),テーブル1345[[#All],[lib and task]:[error]],2,FALSE),0)</f>
        <v>22475</v>
      </c>
      <c r="P3" t="str">
        <f>"(" &amp;ROUND((O3-O$2)/O$2*100,0)&amp;"% slower)"</f>
        <v>(0% slower)</v>
      </c>
    </row>
    <row r="4" spans="1:16" x14ac:dyDescent="0.4">
      <c r="A4" t="s">
        <v>9</v>
      </c>
      <c r="B4" t="s">
        <v>3</v>
      </c>
      <c r="C4" t="str">
        <f>CONCATENATE(テーブル1345[[#This Row],[lib]],テーブル1345[[#This Row],[task]])</f>
        <v>sormInsert</v>
      </c>
      <c r="D4">
        <v>5.6597140000000001</v>
      </c>
      <c r="E4">
        <v>0.32913900000000001</v>
      </c>
      <c r="H4" t="s">
        <v>11</v>
      </c>
      <c r="I4" s="2">
        <f>ROUND(VLOOKUP(CONCATENATE($H4,I$1),テーブル1345[[#All],[lib and task]:[error]],2,FALSE),1)</f>
        <v>6.2</v>
      </c>
      <c r="J4" t="str">
        <f t="shared" si="0"/>
        <v>(55% slower)</v>
      </c>
      <c r="K4" s="2">
        <f>ROUND(VLOOKUP(CONCATENATE($H4,K$1),テーブル1345[[#All],[lib and task]:[error]],2,FALSE),1)</f>
        <v>9.4</v>
      </c>
      <c r="L4" t="str">
        <f>"(" &amp;ROUND((K4-K$2)/K$2*100,0)&amp;"% slower)"</f>
        <v>(96% slower)</v>
      </c>
      <c r="M4">
        <f>ROUND(VLOOKUP(CONCATENATE($H4,M$1),テーブル1345[[#All],[lib and task]:[error]],2,FALSE),0)</f>
        <v>4114</v>
      </c>
      <c r="N4" t="str">
        <f>"(" &amp;ROUND((M4-M$2)/M$2*100,0)&amp;"% slower)"</f>
        <v>(15% slower)</v>
      </c>
      <c r="O4">
        <f>ROUND(VLOOKUP(CONCATENATE($H4,O$1),テーブル1345[[#All],[lib and task]:[error]],2,FALSE),0)</f>
        <v>43301</v>
      </c>
      <c r="P4" t="str">
        <f t="shared" ref="P4:P5" si="1">"(" &amp;ROUND((O4-O$2)/O$2*100,0)&amp;"% slower)"</f>
        <v>(94% slower)</v>
      </c>
    </row>
    <row r="5" spans="1:16" x14ac:dyDescent="0.4">
      <c r="A5" t="s">
        <v>11</v>
      </c>
      <c r="B5" t="s">
        <v>3</v>
      </c>
      <c r="C5" t="str">
        <f>CONCATENATE(テーブル1345[[#This Row],[lib]],テーブル1345[[#This Row],[task]])</f>
        <v>sql2oInsert</v>
      </c>
      <c r="D5">
        <v>9.4169149999999995</v>
      </c>
      <c r="E5">
        <v>0.43445600000000001</v>
      </c>
      <c r="H5" s="1" t="s">
        <v>6</v>
      </c>
      <c r="I5" s="2">
        <f>ROUND(VLOOKUP(CONCATENATE($H5,I$1),テーブル1345[[#All],[lib and task]:[error]],2,FALSE),1)</f>
        <v>16.899999999999999</v>
      </c>
      <c r="J5" t="str">
        <f t="shared" si="0"/>
        <v>(323% slower)</v>
      </c>
      <c r="K5" s="2">
        <f>ROUND(VLOOKUP(CONCATENATE($H5,K$1),テーブル1345[[#All],[lib and task]:[error]],2,FALSE),1)</f>
        <v>11.7</v>
      </c>
      <c r="L5" t="str">
        <f>"(" &amp;ROUND((K5-K$2)/K$2*100,0)&amp;"% slower)"</f>
        <v>(144% slower)</v>
      </c>
      <c r="M5">
        <f>ROUND(VLOOKUP(CONCATENATE($H5,M$1),テーブル1345[[#All],[lib and task]:[error]],2,FALSE),0)</f>
        <v>4946</v>
      </c>
      <c r="N5" t="str">
        <f>"(" &amp;ROUND((M5-M$2)/M$2*100,0)&amp;"% slower)"</f>
        <v>(39% slower)</v>
      </c>
      <c r="O5">
        <f>ROUND(VLOOKUP(CONCATENATE($H5,O$1),テーブル1345[[#All],[lib and task]:[error]],2,FALSE),0)</f>
        <v>37147</v>
      </c>
      <c r="P5" t="str">
        <f t="shared" si="1"/>
        <v>(66% slower)</v>
      </c>
    </row>
    <row r="6" spans="1:16" x14ac:dyDescent="0.4">
      <c r="A6" t="s">
        <v>2</v>
      </c>
      <c r="B6" t="s">
        <v>4</v>
      </c>
      <c r="C6" t="str">
        <f>CONCATENATE(テーブル1345[[#This Row],[lib]],テーブル1345[[#This Row],[task]])</f>
        <v>handCodedMultiRowInsert</v>
      </c>
      <c r="D6">
        <v>22376.001503</v>
      </c>
      <c r="E6">
        <v>2458.3223600000001</v>
      </c>
      <c r="H6" t="s">
        <v>7</v>
      </c>
      <c r="I6" s="2">
        <f>ROUND(VLOOKUP(CONCATENATE($H6,I$1),テーブル1345[[#All],[lib and task]:[error]],2,FALSE),1)</f>
        <v>42.2</v>
      </c>
      <c r="J6" t="str">
        <f t="shared" si="0"/>
        <v>(955% slower)</v>
      </c>
      <c r="K6" s="2"/>
      <c r="M6">
        <f>ROUND(VLOOKUP(CONCATENATE($H6,M$1),テーブル1345[[#All],[lib and task]:[error]],2,FALSE),0)</f>
        <v>14491</v>
      </c>
      <c r="N6" t="str">
        <f t="shared" ref="N6:N7" si="2">"(" &amp;ROUND((M6-M$2)/M$2*100,0)&amp;"% slower)"</f>
        <v>(306% slower)</v>
      </c>
    </row>
    <row r="7" spans="1:16" x14ac:dyDescent="0.4">
      <c r="A7" t="s">
        <v>6</v>
      </c>
      <c r="B7" t="s">
        <v>4</v>
      </c>
      <c r="C7" t="str">
        <f>CONCATENATE(テーブル1345[[#This Row],[lib]],テーブル1345[[#This Row],[task]])</f>
        <v>jDBIMultiRowInsert</v>
      </c>
      <c r="D7">
        <v>37146.538079999998</v>
      </c>
      <c r="E7">
        <v>3744.5500360000001</v>
      </c>
      <c r="H7" t="s">
        <v>8</v>
      </c>
      <c r="I7" s="2">
        <f>ROUND(VLOOKUP(CONCATENATE($H7,I$1),テーブル1345[[#All],[lib and task]:[error]],2,FALSE),1)</f>
        <v>9.6999999999999993</v>
      </c>
      <c r="J7" t="str">
        <f t="shared" si="0"/>
        <v>(143% slower)</v>
      </c>
      <c r="K7" s="2"/>
      <c r="M7">
        <f>ROUND(VLOOKUP(CONCATENATE($H7,M$1),テーブル1345[[#All],[lib and task]:[error]],2,FALSE),0)</f>
        <v>9976</v>
      </c>
      <c r="N7" t="str">
        <f t="shared" si="2"/>
        <v>(179% slower)</v>
      </c>
    </row>
    <row r="8" spans="1:16" x14ac:dyDescent="0.4">
      <c r="A8" t="s">
        <v>9</v>
      </c>
      <c r="B8" t="s">
        <v>4</v>
      </c>
      <c r="C8" t="str">
        <f>CONCATENATE(テーブル1345[[#This Row],[lib]],テーブル1345[[#This Row],[task]])</f>
        <v>sormMultiRowInsert</v>
      </c>
      <c r="D8">
        <v>22474.771635000001</v>
      </c>
      <c r="E8">
        <v>2436.8635140000001</v>
      </c>
      <c r="H8" t="s">
        <v>10</v>
      </c>
      <c r="I8" s="2">
        <f>ROUND(VLOOKUP(CONCATENATE($H8,I$1),テーブル1345[[#All],[lib and task]:[error]],2,FALSE),1)</f>
        <v>8.4</v>
      </c>
      <c r="J8" t="str">
        <f t="shared" si="0"/>
        <v>(110% slower)</v>
      </c>
      <c r="K8" s="2"/>
    </row>
    <row r="9" spans="1:16" x14ac:dyDescent="0.4">
      <c r="A9" t="s">
        <v>11</v>
      </c>
      <c r="B9" t="s">
        <v>4</v>
      </c>
      <c r="C9" t="str">
        <f>CONCATENATE(テーブル1345[[#This Row],[lib]],テーブル1345[[#This Row],[task]])</f>
        <v>sql2oMultiRowInsert</v>
      </c>
      <c r="D9">
        <v>43300.634526000002</v>
      </c>
      <c r="E9">
        <v>5163.8652959999999</v>
      </c>
      <c r="H9" t="s">
        <v>0</v>
      </c>
      <c r="I9" s="2">
        <f>ROUND(VLOOKUP(CONCATENATE($H9,I$1),テーブル1345[[#All],[lib and task]:[error]],2,FALSE),1)</f>
        <v>5.4</v>
      </c>
      <c r="J9" t="str">
        <f t="shared" si="0"/>
        <v>(35% slower)</v>
      </c>
      <c r="K9" s="2"/>
    </row>
    <row r="10" spans="1:16" x14ac:dyDescent="0.4">
      <c r="A10" t="s">
        <v>2</v>
      </c>
      <c r="B10" t="s">
        <v>32</v>
      </c>
      <c r="C10" t="str">
        <f>CONCATENATE(テーブル1345[[#This Row],[lib]],テーブル1345[[#This Row],[task]])</f>
        <v>handCodedReadAll</v>
      </c>
      <c r="D10">
        <v>3571.2516179999998</v>
      </c>
      <c r="E10">
        <v>145.11688000000001</v>
      </c>
    </row>
    <row r="11" spans="1:16" x14ac:dyDescent="0.4">
      <c r="A11" t="s">
        <v>6</v>
      </c>
      <c r="B11" t="s">
        <v>32</v>
      </c>
      <c r="C11" t="str">
        <f>CONCATENATE(テーブル1345[[#This Row],[lib]],テーブル1345[[#This Row],[task]])</f>
        <v>jDBIReadAll</v>
      </c>
      <c r="D11">
        <v>4945.7137069999999</v>
      </c>
      <c r="E11">
        <v>246.49102300000001</v>
      </c>
    </row>
    <row r="12" spans="1:16" x14ac:dyDescent="0.4">
      <c r="A12" t="s">
        <v>7</v>
      </c>
      <c r="B12" t="s">
        <v>32</v>
      </c>
      <c r="C12" t="str">
        <f>CONCATENATE(テーブル1345[[#This Row],[lib]],テーブル1345[[#This Row],[task]])</f>
        <v>jOOQReadAll</v>
      </c>
      <c r="D12">
        <v>14490.819862</v>
      </c>
      <c r="E12">
        <v>967.42855099999997</v>
      </c>
    </row>
    <row r="13" spans="1:16" x14ac:dyDescent="0.4">
      <c r="A13" t="s">
        <v>8</v>
      </c>
      <c r="B13" t="s">
        <v>32</v>
      </c>
      <c r="C13" t="str">
        <f>CONCATENATE(テーブル1345[[#This Row],[lib]],テーブル1345[[#This Row],[task]])</f>
        <v>myBatisReadAll</v>
      </c>
      <c r="D13">
        <v>9976.3687740000005</v>
      </c>
      <c r="E13">
        <v>258.24264799999997</v>
      </c>
    </row>
    <row r="14" spans="1:16" x14ac:dyDescent="0.4">
      <c r="A14" t="s">
        <v>9</v>
      </c>
      <c r="B14" t="s">
        <v>32</v>
      </c>
      <c r="C14" t="str">
        <f>CONCATENATE(テーブル1345[[#This Row],[lib]],テーブル1345[[#This Row],[task]])</f>
        <v>sormReadAll</v>
      </c>
      <c r="D14">
        <v>3612.8939569999998</v>
      </c>
      <c r="E14">
        <v>177.08955499999999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11</v>
      </c>
      <c r="B15" t="s">
        <v>32</v>
      </c>
      <c r="C15" t="str">
        <f>CONCATENATE(テーブル1345[[#This Row],[lib]],テーブル1345[[#This Row],[task]])</f>
        <v>sql2oReadAll</v>
      </c>
      <c r="D15">
        <v>4114.2102349999996</v>
      </c>
      <c r="E15">
        <v>183.64933099999999</v>
      </c>
      <c r="H15" t="s">
        <v>25</v>
      </c>
      <c r="I15" t="str">
        <f>_xlfn.CONCAT(TEXT(I2,".0")," ",J2)</f>
        <v xml:space="preserve">4.0 </v>
      </c>
      <c r="J15" t="str">
        <f>_xlfn.CONCAT(TEXT(K2,".0")," ",L2)</f>
        <v xml:space="preserve">4.8 </v>
      </c>
      <c r="K15" t="str">
        <f>_xlfn.CONCAT(M2," ",N2)</f>
        <v xml:space="preserve">3571 </v>
      </c>
      <c r="L15" t="str">
        <f>_xlfn.CONCAT(O2," ",P2)</f>
        <v xml:space="preserve">22376 </v>
      </c>
    </row>
    <row r="16" spans="1:16" x14ac:dyDescent="0.4">
      <c r="A16" t="s">
        <v>0</v>
      </c>
      <c r="B16" t="s">
        <v>33</v>
      </c>
      <c r="C16" t="str">
        <f>CONCATENATE(テーブル1345[[#This Row],[lib]],テーブル1345[[#This Row],[task]])</f>
        <v>apacheDbUtilsReadOne</v>
      </c>
      <c r="D16">
        <v>5.4387319999999999</v>
      </c>
      <c r="E16">
        <v>0.15130299999999999</v>
      </c>
      <c r="H16" t="s">
        <v>30</v>
      </c>
      <c r="I16" t="str">
        <f t="shared" ref="I16:I22" si="3">_xlfn.CONCAT(TEXT(I3,".0")," ",J3)</f>
        <v>4.6 (15% slower)</v>
      </c>
      <c r="J16" t="str">
        <f t="shared" ref="J16:J18" si="4">_xlfn.CONCAT(TEXT(K3,".0")," ",L3)</f>
        <v>5.7 (19% slower)</v>
      </c>
      <c r="K16" t="str">
        <f t="shared" ref="K16:K20" si="5">_xlfn.CONCAT(M3," ",N3)</f>
        <v>3613 (1% slower)</v>
      </c>
      <c r="L16" t="str">
        <f t="shared" ref="L16:L18" si="6">_xlfn.CONCAT(O3," ",P3)</f>
        <v>22475 (0% slower)</v>
      </c>
    </row>
    <row r="17" spans="1:12" x14ac:dyDescent="0.4">
      <c r="A17" t="s">
        <v>2</v>
      </c>
      <c r="B17" t="s">
        <v>33</v>
      </c>
      <c r="C17" t="str">
        <f>CONCATENATE(テーブル1345[[#This Row],[lib]],テーブル1345[[#This Row],[task]])</f>
        <v>handCodedReadOne</v>
      </c>
      <c r="D17">
        <v>4.0353120000000002</v>
      </c>
      <c r="E17">
        <v>0.102657</v>
      </c>
      <c r="H17" t="s">
        <v>26</v>
      </c>
      <c r="I17" t="str">
        <f t="shared" si="3"/>
        <v>6.2 (55% slower)</v>
      </c>
      <c r="J17" t="str">
        <f t="shared" si="4"/>
        <v>9.4 (96% slower)</v>
      </c>
      <c r="K17" t="str">
        <f t="shared" si="5"/>
        <v>4114 (15% slower)</v>
      </c>
      <c r="L17" t="str">
        <f t="shared" si="6"/>
        <v>43301 (94% slower)</v>
      </c>
    </row>
    <row r="18" spans="1:12" x14ac:dyDescent="0.4">
      <c r="A18" t="s">
        <v>6</v>
      </c>
      <c r="B18" t="s">
        <v>33</v>
      </c>
      <c r="C18" t="str">
        <f>CONCATENATE(テーブル1345[[#This Row],[lib]],テーブル1345[[#This Row],[task]])</f>
        <v>jDBIReadOne</v>
      </c>
      <c r="D18">
        <v>16.872240999999999</v>
      </c>
      <c r="E18">
        <v>1.516043</v>
      </c>
      <c r="H18" t="s">
        <v>27</v>
      </c>
      <c r="I18" t="str">
        <f t="shared" si="3"/>
        <v>16.9 (323% slower)</v>
      </c>
      <c r="J18" t="str">
        <f t="shared" si="4"/>
        <v>11.7 (144% slower)</v>
      </c>
      <c r="K18" t="str">
        <f t="shared" si="5"/>
        <v>4946 (39% slower)</v>
      </c>
      <c r="L18" t="str">
        <f t="shared" si="6"/>
        <v>37147 (66% slower)</v>
      </c>
    </row>
    <row r="19" spans="1:12" x14ac:dyDescent="0.4">
      <c r="A19" t="s">
        <v>7</v>
      </c>
      <c r="B19" t="s">
        <v>33</v>
      </c>
      <c r="C19" t="str">
        <f>CONCATENATE(テーブル1345[[#This Row],[lib]],テーブル1345[[#This Row],[task]])</f>
        <v>jOOQReadOne</v>
      </c>
      <c r="D19">
        <v>42.155106000000004</v>
      </c>
      <c r="E19">
        <v>4.4504029999999997</v>
      </c>
      <c r="H19" t="s">
        <v>21</v>
      </c>
      <c r="I19" t="str">
        <f t="shared" si="3"/>
        <v>42.2 (955% slower)</v>
      </c>
      <c r="J19" t="str">
        <f t="shared" ref="J19:J22" si="7">_xlfn.CONCAT(K6," ",L6)</f>
        <v xml:space="preserve"> </v>
      </c>
      <c r="K19" t="str">
        <f t="shared" si="5"/>
        <v>14491 (306% slower)</v>
      </c>
    </row>
    <row r="20" spans="1:12" x14ac:dyDescent="0.4">
      <c r="A20" t="s">
        <v>8</v>
      </c>
      <c r="B20" t="s">
        <v>33</v>
      </c>
      <c r="C20" t="str">
        <f>CONCATENATE(テーブル1345[[#This Row],[lib]],テーブル1345[[#This Row],[task]])</f>
        <v>myBatisReadOne</v>
      </c>
      <c r="D20">
        <v>9.6885300000000001</v>
      </c>
      <c r="E20">
        <v>0.60050800000000004</v>
      </c>
      <c r="H20" t="s">
        <v>22</v>
      </c>
      <c r="I20" t="str">
        <f t="shared" si="3"/>
        <v>9.7 (143% slower)</v>
      </c>
      <c r="J20" t="str">
        <f t="shared" si="7"/>
        <v xml:space="preserve"> </v>
      </c>
      <c r="K20" t="str">
        <f t="shared" si="5"/>
        <v>9976 (179% slower)</v>
      </c>
    </row>
    <row r="21" spans="1:12" x14ac:dyDescent="0.4">
      <c r="A21" t="s">
        <v>9</v>
      </c>
      <c r="B21" t="s">
        <v>33</v>
      </c>
      <c r="C21" t="str">
        <f>CONCATENATE(テーブル1345[[#This Row],[lib]],テーブル1345[[#This Row],[task]])</f>
        <v>sormReadOne</v>
      </c>
      <c r="D21">
        <v>4.5559399999999997</v>
      </c>
      <c r="E21">
        <v>0.14735799999999999</v>
      </c>
      <c r="H21" t="s">
        <v>31</v>
      </c>
      <c r="I21" t="str">
        <f t="shared" si="3"/>
        <v>8.4 (110% slower)</v>
      </c>
      <c r="J21" t="str">
        <f t="shared" si="7"/>
        <v xml:space="preserve"> </v>
      </c>
    </row>
    <row r="22" spans="1:12" x14ac:dyDescent="0.4">
      <c r="A22" t="s">
        <v>10</v>
      </c>
      <c r="B22" t="s">
        <v>33</v>
      </c>
      <c r="C22" t="str">
        <f>CONCATENATE(テーブル1345[[#This Row],[lib]],テーブル1345[[#This Row],[task]])</f>
        <v>springJdbcTemplateReadOne</v>
      </c>
      <c r="D22">
        <v>8.3828910000000008</v>
      </c>
      <c r="E22">
        <v>0.26366200000000001</v>
      </c>
      <c r="H22" t="s">
        <v>24</v>
      </c>
      <c r="I22" t="str">
        <f t="shared" si="3"/>
        <v>5.4 (35%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33</v>
      </c>
      <c r="C23" t="str">
        <f>CONCATENATE(テーブル1345[[#This Row],[lib]],テーブル1345[[#This Row],[task]])</f>
        <v>sql2oReadOne</v>
      </c>
      <c r="D23">
        <v>6.2472669999999999</v>
      </c>
      <c r="E23">
        <v>0.23006299999999999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4</v>
      </c>
      <c r="J29" s="3">
        <f>K2</f>
        <v>4.8</v>
      </c>
      <c r="K29">
        <f>M2</f>
        <v>3571</v>
      </c>
      <c r="L29">
        <f>O2</f>
        <v>22376</v>
      </c>
    </row>
    <row r="30" spans="1:12" x14ac:dyDescent="0.4">
      <c r="H30" t="s">
        <v>30</v>
      </c>
      <c r="I30" s="2">
        <f t="shared" ref="I30:I36" si="8">I3</f>
        <v>4.5999999999999996</v>
      </c>
      <c r="J30" s="3">
        <f t="shared" ref="J30:J36" si="9">K3</f>
        <v>5.7</v>
      </c>
      <c r="K30">
        <f t="shared" ref="K30:K36" si="10">M3</f>
        <v>3613</v>
      </c>
      <c r="L30">
        <f t="shared" ref="L30:L36" si="11">O3</f>
        <v>22475</v>
      </c>
    </row>
    <row r="31" spans="1:12" x14ac:dyDescent="0.4">
      <c r="H31" t="s">
        <v>26</v>
      </c>
      <c r="I31" s="2">
        <f t="shared" si="8"/>
        <v>6.2</v>
      </c>
      <c r="J31" s="3">
        <f t="shared" si="9"/>
        <v>9.4</v>
      </c>
      <c r="K31">
        <f t="shared" si="10"/>
        <v>4114</v>
      </c>
      <c r="L31">
        <f t="shared" si="11"/>
        <v>43301</v>
      </c>
    </row>
    <row r="32" spans="1:12" x14ac:dyDescent="0.4">
      <c r="H32" t="s">
        <v>27</v>
      </c>
      <c r="I32" s="2">
        <f t="shared" si="8"/>
        <v>16.899999999999999</v>
      </c>
      <c r="J32" s="3">
        <f t="shared" si="9"/>
        <v>11.7</v>
      </c>
      <c r="K32">
        <f t="shared" si="10"/>
        <v>4946</v>
      </c>
      <c r="L32">
        <f t="shared" si="11"/>
        <v>37147</v>
      </c>
    </row>
    <row r="33" spans="8:12" x14ac:dyDescent="0.4">
      <c r="H33" t="s">
        <v>21</v>
      </c>
      <c r="I33" s="2">
        <f t="shared" si="8"/>
        <v>42.2</v>
      </c>
      <c r="J33" s="3">
        <f t="shared" si="9"/>
        <v>0</v>
      </c>
      <c r="K33">
        <f t="shared" si="10"/>
        <v>14491</v>
      </c>
      <c r="L33">
        <f t="shared" si="11"/>
        <v>0</v>
      </c>
    </row>
    <row r="34" spans="8:12" x14ac:dyDescent="0.4">
      <c r="H34" t="s">
        <v>22</v>
      </c>
      <c r="I34" s="2">
        <f t="shared" si="8"/>
        <v>9.6999999999999993</v>
      </c>
      <c r="J34" s="3">
        <f t="shared" si="9"/>
        <v>0</v>
      </c>
      <c r="K34">
        <f t="shared" si="10"/>
        <v>9976</v>
      </c>
      <c r="L34">
        <f t="shared" si="11"/>
        <v>0</v>
      </c>
    </row>
    <row r="35" spans="8:12" x14ac:dyDescent="0.4">
      <c r="H35" t="s">
        <v>31</v>
      </c>
      <c r="I35" s="2">
        <f t="shared" si="8"/>
        <v>8.4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5.4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92FB-C8A3-4D71-8FD1-F1E3E1533838}">
  <dimension ref="A1:P36"/>
  <sheetViews>
    <sheetView workbookViewId="0">
      <selection activeCell="A21" sqref="A21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CONCATENATE(テーブル134[[#This Row],[lib]],テーブル134[[#This Row],[task]])</f>
        <v>apacheDbUtilsSelectByPrimaryKey</v>
      </c>
      <c r="D2">
        <v>7.2853890000000003</v>
      </c>
      <c r="E2">
        <v>0.53251400000000004</v>
      </c>
      <c r="H2" s="1" t="s">
        <v>2</v>
      </c>
      <c r="I2" s="2">
        <f>ROUND(VLOOKUP(CONCATENATE($H2,I$1),テーブル134[[#All],[lib and task]:[error]],2,FALSE),1)</f>
        <v>5.8</v>
      </c>
      <c r="K2" s="2">
        <f>ROUND(VLOOKUP(CONCATENATE($H2,K$1),テーブル134[[#All],[lib and task]:[error]],2,FALSE),1)</f>
        <v>6.1</v>
      </c>
      <c r="M2">
        <f>ROUND(VLOOKUP(CONCATENATE($H2,M$1),テーブル134[[#All],[lib and task]:[error]],2,FALSE),0)</f>
        <v>5059</v>
      </c>
      <c r="O2">
        <f>ROUND(VLOOKUP(CONCATENATE($H2,O$1),テーブル134[[#All],[lib and task]:[error]],2,FALSE),0)</f>
        <v>23741</v>
      </c>
    </row>
    <row r="3" spans="1:16" x14ac:dyDescent="0.4">
      <c r="A3" t="s">
        <v>2</v>
      </c>
      <c r="B3" t="s">
        <v>3</v>
      </c>
      <c r="C3" t="str">
        <f>CONCATENATE(テーブル134[[#This Row],[lib]],テーブル134[[#This Row],[task]])</f>
        <v>handCodedInsert</v>
      </c>
      <c r="D3">
        <v>6.1486140000000002</v>
      </c>
      <c r="E3">
        <v>0.32627600000000001</v>
      </c>
      <c r="H3" t="s">
        <v>9</v>
      </c>
      <c r="I3" s="2">
        <f>ROUND(VLOOKUP(CONCATENATE($H3,I$1),テーブル134[[#All],[lib and task]:[error]],2,FALSE),1)</f>
        <v>6.1</v>
      </c>
      <c r="J3" t="str">
        <f t="shared" ref="J3:J9" si="0">"(" &amp;ROUND((I3-I$2)/I$2*100,0)&amp;"% slower)"</f>
        <v>(5% slower)</v>
      </c>
      <c r="K3" s="2">
        <f>ROUND(VLOOKUP(CONCATENATE($H3,K$1),テーブル134[[#All],[lib and task]:[error]],2,FALSE),1)</f>
        <v>7.2</v>
      </c>
      <c r="L3" t="str">
        <f>"(" &amp;ROUND((K3-K$2)/K$2*100,0)&amp;"% slower)"</f>
        <v>(18% slower)</v>
      </c>
      <c r="M3">
        <f>ROUND(VLOOKUP(CONCATENATE($H3,M$1),テーブル134[[#All],[lib and task]:[error]],2,FALSE),0)</f>
        <v>4419</v>
      </c>
      <c r="N3" t="str">
        <f>"(" &amp;ROUND((M3-M$2)/M$2*100,0)&amp;"% slower)"</f>
        <v>(-13% slower)</v>
      </c>
      <c r="O3">
        <f>ROUND(VLOOKUP(CONCATENATE($H3,O$1),テーブル134[[#All],[lib and task]:[error]],2,FALSE),0)</f>
        <v>22753</v>
      </c>
      <c r="P3" t="str">
        <f>"(" &amp;ROUND((O3-O$2)/O$2*100,0)&amp;"% slower)"</f>
        <v>(-4% slower)</v>
      </c>
    </row>
    <row r="4" spans="1:16" x14ac:dyDescent="0.4">
      <c r="A4" t="s">
        <v>2</v>
      </c>
      <c r="B4" t="s">
        <v>4</v>
      </c>
      <c r="C4" t="str">
        <f>CONCATENATE(テーブル134[[#This Row],[lib]],テーブル134[[#This Row],[task]])</f>
        <v>handCodedMultiRowInsert</v>
      </c>
      <c r="D4">
        <v>23741.343562999999</v>
      </c>
      <c r="E4">
        <v>3993.8767509999998</v>
      </c>
      <c r="H4" t="s">
        <v>11</v>
      </c>
      <c r="I4" s="2">
        <f>ROUND(VLOOKUP(CONCATENATE($H4,I$1),テーブル134[[#All],[lib and task]:[error]],2,FALSE),1)</f>
        <v>8.1999999999999993</v>
      </c>
      <c r="J4" t="str">
        <f t="shared" si="0"/>
        <v>(41% slower)</v>
      </c>
      <c r="K4" s="2">
        <f>ROUND(VLOOKUP(CONCATENATE($H4,K$1),テーブル134[[#All],[lib and task]:[error]],2,FALSE),1)</f>
        <v>10.8</v>
      </c>
      <c r="L4" t="str">
        <f>"(" &amp;ROUND((K4-K$2)/K$2*100,0)&amp;"% slower)"</f>
        <v>(77% slower)</v>
      </c>
      <c r="M4">
        <f>ROUND(VLOOKUP(CONCATENATE($H4,M$1),テーブル134[[#All],[lib and task]:[error]],2,FALSE),0)</f>
        <v>5424</v>
      </c>
      <c r="N4" t="str">
        <f>"(" &amp;ROUND((M4-M$2)/M$2*100,0)&amp;"% slower)"</f>
        <v>(7% slower)</v>
      </c>
      <c r="O4">
        <f>ROUND(VLOOKUP(CONCATENATE($H4,O$1),テーブル134[[#All],[lib and task]:[error]],2,FALSE),0)</f>
        <v>45751</v>
      </c>
      <c r="P4" t="str">
        <f t="shared" ref="P4:P5" si="1">"(" &amp;ROUND((O4-O$2)/O$2*100,0)&amp;"% slower)"</f>
        <v>(93% slower)</v>
      </c>
    </row>
    <row r="5" spans="1:16" x14ac:dyDescent="0.4">
      <c r="A5" t="s">
        <v>2</v>
      </c>
      <c r="B5" t="s">
        <v>5</v>
      </c>
      <c r="C5" t="str">
        <f>CONCATENATE(テーブル134[[#This Row],[lib]],テーブル134[[#This Row],[task]])</f>
        <v>handCodedSelectAll</v>
      </c>
      <c r="D5">
        <v>5058.5569740000001</v>
      </c>
      <c r="E5">
        <v>59.848292000000001</v>
      </c>
      <c r="H5" s="1" t="s">
        <v>6</v>
      </c>
      <c r="I5" s="2">
        <f>ROUND(VLOOKUP(CONCATENATE($H5,I$1),テーブル134[[#All],[lib and task]:[error]],2,FALSE),1)</f>
        <v>18.399999999999999</v>
      </c>
      <c r="J5" t="str">
        <f t="shared" si="0"/>
        <v>(217% slower)</v>
      </c>
      <c r="K5" s="2">
        <f>ROUND(VLOOKUP(CONCATENATE($H5,K$1),テーブル134[[#All],[lib and task]:[error]],2,FALSE),1)</f>
        <v>12.6</v>
      </c>
      <c r="L5" t="str">
        <f>"(" &amp;ROUND((K5-K$2)/K$2*100,0)&amp;"% slower)"</f>
        <v>(107% slower)</v>
      </c>
      <c r="M5">
        <f>ROUND(VLOOKUP(CONCATENATE($H5,M$1),テーブル134[[#All],[lib and task]:[error]],2,FALSE),0)</f>
        <v>5683</v>
      </c>
      <c r="N5" t="str">
        <f>"(" &amp;ROUND((M5-M$2)/M$2*100,0)&amp;"% slower)"</f>
        <v>(12% slower)</v>
      </c>
      <c r="O5">
        <f>ROUND(VLOOKUP(CONCATENATE($H5,O$1),テーブル134[[#All],[lib and task]:[error]],2,FALSE),0)</f>
        <v>39657</v>
      </c>
      <c r="P5" t="str">
        <f t="shared" si="1"/>
        <v>(67% slower)</v>
      </c>
    </row>
    <row r="6" spans="1:16" x14ac:dyDescent="0.4">
      <c r="A6" t="s">
        <v>2</v>
      </c>
      <c r="B6" t="s">
        <v>1</v>
      </c>
      <c r="C6" t="str">
        <f>CONCATENATE(テーブル134[[#This Row],[lib]],テーブル134[[#This Row],[task]])</f>
        <v>handCodedSelectByPrimaryKey</v>
      </c>
      <c r="D6">
        <v>5.7527270000000001</v>
      </c>
      <c r="E6">
        <v>0.14219899999999999</v>
      </c>
      <c r="H6" t="s">
        <v>7</v>
      </c>
      <c r="I6" s="2">
        <f>ROUND(VLOOKUP(CONCATENATE($H6,I$1),テーブル134[[#All],[lib and task]:[error]],2,FALSE),1)</f>
        <v>36.6</v>
      </c>
      <c r="J6" t="str">
        <f t="shared" si="0"/>
        <v>(531% slower)</v>
      </c>
      <c r="K6" s="2"/>
      <c r="M6">
        <f>ROUND(VLOOKUP(CONCATENATE($H6,M$1),テーブル134[[#All],[lib and task]:[error]],2,FALSE),0)</f>
        <v>14245</v>
      </c>
      <c r="N6" t="str">
        <f t="shared" ref="N6:N7" si="2">"(" &amp;ROUND((M6-M$2)/M$2*100,0)&amp;"% slower)"</f>
        <v>(182% slower)</v>
      </c>
    </row>
    <row r="7" spans="1:16" x14ac:dyDescent="0.4">
      <c r="A7" t="s">
        <v>6</v>
      </c>
      <c r="B7" t="s">
        <v>3</v>
      </c>
      <c r="C7" t="str">
        <f>CONCATENATE(テーブル134[[#This Row],[lib]],テーブル134[[#This Row],[task]])</f>
        <v>jDBIInsert</v>
      </c>
      <c r="D7">
        <v>12.570504</v>
      </c>
      <c r="E7">
        <v>0.67082799999999998</v>
      </c>
      <c r="H7" t="s">
        <v>8</v>
      </c>
      <c r="I7" s="2">
        <f>ROUND(VLOOKUP(CONCATENATE($H7,I$1),テーブル134[[#All],[lib and task]:[error]],2,FALSE),1)</f>
        <v>12.4</v>
      </c>
      <c r="J7" t="str">
        <f t="shared" si="0"/>
        <v>(114% slower)</v>
      </c>
      <c r="K7" s="2"/>
      <c r="M7">
        <f>ROUND(VLOOKUP(CONCATENATE($H7,M$1),テーブル134[[#All],[lib and task]:[error]],2,FALSE),0)</f>
        <v>12701</v>
      </c>
      <c r="N7" t="str">
        <f t="shared" si="2"/>
        <v>(151% slower)</v>
      </c>
    </row>
    <row r="8" spans="1:16" x14ac:dyDescent="0.4">
      <c r="A8" t="s">
        <v>6</v>
      </c>
      <c r="B8" t="s">
        <v>4</v>
      </c>
      <c r="C8" t="str">
        <f>CONCATENATE(テーブル134[[#This Row],[lib]],テーブル134[[#This Row],[task]])</f>
        <v>jDBIMultiRowInsert</v>
      </c>
      <c r="D8">
        <v>39656.563736999997</v>
      </c>
      <c r="E8">
        <v>5785.8300280000003</v>
      </c>
      <c r="H8" t="s">
        <v>10</v>
      </c>
      <c r="I8" s="2">
        <f>ROUND(VLOOKUP(CONCATENATE($H8,I$1),テーブル134[[#All],[lib and task]:[error]],2,FALSE),1)</f>
        <v>10.199999999999999</v>
      </c>
      <c r="J8" t="str">
        <f t="shared" si="0"/>
        <v>(76% slower)</v>
      </c>
      <c r="K8" s="2"/>
    </row>
    <row r="9" spans="1:16" x14ac:dyDescent="0.4">
      <c r="A9" t="s">
        <v>6</v>
      </c>
      <c r="B9" t="s">
        <v>5</v>
      </c>
      <c r="C9" t="str">
        <f>CONCATENATE(テーブル134[[#This Row],[lib]],テーブル134[[#This Row],[task]])</f>
        <v>jDBISelectAll</v>
      </c>
      <c r="D9">
        <v>5683.1952090000004</v>
      </c>
      <c r="E9">
        <v>148.51815099999999</v>
      </c>
      <c r="H9" t="s">
        <v>0</v>
      </c>
      <c r="I9" s="2">
        <f>ROUND(VLOOKUP(CONCATENATE($H9,I$1),テーブル134[[#All],[lib and task]:[error]],2,FALSE),1)</f>
        <v>7.3</v>
      </c>
      <c r="J9" t="str">
        <f t="shared" si="0"/>
        <v>(26% slower)</v>
      </c>
      <c r="K9" s="2"/>
    </row>
    <row r="10" spans="1:16" x14ac:dyDescent="0.4">
      <c r="A10" t="s">
        <v>6</v>
      </c>
      <c r="B10" t="s">
        <v>1</v>
      </c>
      <c r="C10" t="str">
        <f>CONCATENATE(テーブル134[[#This Row],[lib]],テーブル134[[#This Row],[task]])</f>
        <v>jDBISelectByPrimaryKey</v>
      </c>
      <c r="D10">
        <v>18.390208000000001</v>
      </c>
      <c r="E10">
        <v>0.258631</v>
      </c>
    </row>
    <row r="11" spans="1:16" x14ac:dyDescent="0.4">
      <c r="A11" t="s">
        <v>7</v>
      </c>
      <c r="B11" t="s">
        <v>5</v>
      </c>
      <c r="C11" t="str">
        <f>CONCATENATE(テーブル134[[#This Row],[lib]],テーブル134[[#This Row],[task]])</f>
        <v>jOOQSelectAll</v>
      </c>
      <c r="D11">
        <v>14245.324316</v>
      </c>
      <c r="E11">
        <v>573.88876800000003</v>
      </c>
    </row>
    <row r="12" spans="1:16" x14ac:dyDescent="0.4">
      <c r="A12" t="s">
        <v>7</v>
      </c>
      <c r="B12" t="s">
        <v>1</v>
      </c>
      <c r="C12" t="str">
        <f>CONCATENATE(テーブル134[[#This Row],[lib]],テーブル134[[#This Row],[task]])</f>
        <v>jOOQSelectByPrimaryKey</v>
      </c>
      <c r="D12">
        <v>36.581299999999999</v>
      </c>
      <c r="E12">
        <v>2.9078490000000001</v>
      </c>
    </row>
    <row r="13" spans="1:16" x14ac:dyDescent="0.4">
      <c r="A13" t="s">
        <v>8</v>
      </c>
      <c r="B13" t="s">
        <v>5</v>
      </c>
      <c r="C13" t="str">
        <f>CONCATENATE(テーブル134[[#This Row],[lib]],テーブル134[[#This Row],[task]])</f>
        <v>myBatisSelectAll</v>
      </c>
      <c r="D13">
        <v>12700.930425</v>
      </c>
      <c r="E13">
        <v>208.128187</v>
      </c>
    </row>
    <row r="14" spans="1:16" x14ac:dyDescent="0.4">
      <c r="A14" t="s">
        <v>8</v>
      </c>
      <c r="B14" t="s">
        <v>1</v>
      </c>
      <c r="C14" t="str">
        <f>CONCATENATE(テーブル134[[#This Row],[lib]],テーブル134[[#This Row],[task]])</f>
        <v>myBatisSelectByPrimaryKey</v>
      </c>
      <c r="D14">
        <v>12.359835</v>
      </c>
      <c r="E14">
        <v>0.41625200000000001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CONCATENATE(テーブル134[[#This Row],[lib]],テーブル134[[#This Row],[task]])</f>
        <v>sormInsert</v>
      </c>
      <c r="D15">
        <v>7.2209620000000001</v>
      </c>
      <c r="E15">
        <v>0.230794</v>
      </c>
      <c r="H15" t="s">
        <v>25</v>
      </c>
      <c r="I15" t="str">
        <f>_xlfn.CONCAT(TEXT(I2,".0")," ",J2)</f>
        <v xml:space="preserve">5.8 </v>
      </c>
      <c r="J15" t="str">
        <f>_xlfn.CONCAT(TEXT(K2,".0")," ",L2)</f>
        <v xml:space="preserve">6.1 </v>
      </c>
      <c r="K15" t="str">
        <f>_xlfn.CONCAT(M2," ",N2)</f>
        <v xml:space="preserve">5059 </v>
      </c>
      <c r="L15" t="str">
        <f>_xlfn.CONCAT(O2," ",P2)</f>
        <v xml:space="preserve">23741 </v>
      </c>
    </row>
    <row r="16" spans="1:16" x14ac:dyDescent="0.4">
      <c r="A16" t="s">
        <v>9</v>
      </c>
      <c r="B16" t="s">
        <v>4</v>
      </c>
      <c r="C16" t="str">
        <f>CONCATENATE(テーブル134[[#This Row],[lib]],テーブル134[[#This Row],[task]])</f>
        <v>sormMultiRowInsert</v>
      </c>
      <c r="D16">
        <v>22752.986936000001</v>
      </c>
      <c r="E16">
        <v>4353.5374650000003</v>
      </c>
      <c r="H16" t="s">
        <v>30</v>
      </c>
      <c r="I16" t="str">
        <f t="shared" ref="I16:I22" si="3">_xlfn.CONCAT(TEXT(I3,".0")," ",J3)</f>
        <v>6.1 (5% slower)</v>
      </c>
      <c r="J16" t="str">
        <f t="shared" ref="J16:J18" si="4">_xlfn.CONCAT(TEXT(K3,".0")," ",L3)</f>
        <v>7.2 (18% slower)</v>
      </c>
      <c r="K16" t="str">
        <f t="shared" ref="K16:K20" si="5">_xlfn.CONCAT(M3," ",N3)</f>
        <v>4419 (-13% slower)</v>
      </c>
      <c r="L16" t="str">
        <f t="shared" ref="L16:L18" si="6">_xlfn.CONCAT(O3," ",P3)</f>
        <v>22753 (-4% slower)</v>
      </c>
    </row>
    <row r="17" spans="1:12" x14ac:dyDescent="0.4">
      <c r="A17" t="s">
        <v>9</v>
      </c>
      <c r="B17" t="s">
        <v>5</v>
      </c>
      <c r="C17" t="str">
        <f>CONCATENATE(テーブル134[[#This Row],[lib]],テーブル134[[#This Row],[task]])</f>
        <v>sormSelectAll</v>
      </c>
      <c r="D17">
        <v>4418.5830830000004</v>
      </c>
      <c r="E17">
        <v>35.324876000000003</v>
      </c>
      <c r="H17" t="s">
        <v>26</v>
      </c>
      <c r="I17" t="str">
        <f t="shared" si="3"/>
        <v>8.2 (41% slower)</v>
      </c>
      <c r="J17" t="str">
        <f t="shared" si="4"/>
        <v>10.8 (77% slower)</v>
      </c>
      <c r="K17" t="str">
        <f t="shared" si="5"/>
        <v>5424 (7% slower)</v>
      </c>
      <c r="L17" t="str">
        <f t="shared" si="6"/>
        <v>45751 (93% slower)</v>
      </c>
    </row>
    <row r="18" spans="1:12" x14ac:dyDescent="0.4">
      <c r="A18" t="s">
        <v>9</v>
      </c>
      <c r="B18" t="s">
        <v>1</v>
      </c>
      <c r="C18" t="str">
        <f>CONCATENATE(テーブル134[[#This Row],[lib]],テーブル134[[#This Row],[task]])</f>
        <v>sormSelectByPrimaryKey</v>
      </c>
      <c r="D18">
        <v>6.1034509999999997</v>
      </c>
      <c r="E18">
        <v>0.15953700000000001</v>
      </c>
      <c r="H18" t="s">
        <v>27</v>
      </c>
      <c r="I18" t="str">
        <f t="shared" si="3"/>
        <v>18.4 (217% slower)</v>
      </c>
      <c r="J18" t="str">
        <f t="shared" si="4"/>
        <v>12.6 (107% slower)</v>
      </c>
      <c r="K18" t="str">
        <f t="shared" si="5"/>
        <v>5683 (12% slower)</v>
      </c>
      <c r="L18" t="str">
        <f t="shared" si="6"/>
        <v>39657 (67% slower)</v>
      </c>
    </row>
    <row r="19" spans="1:12" x14ac:dyDescent="0.4">
      <c r="A19" t="s">
        <v>10</v>
      </c>
      <c r="B19" t="s">
        <v>1</v>
      </c>
      <c r="C19" t="str">
        <f>CONCATENATE(テーブル134[[#This Row],[lib]],テーブル134[[#This Row],[task]])</f>
        <v>springJdbcTemplateSelectByPrimaryKey</v>
      </c>
      <c r="D19">
        <v>10.155696000000001</v>
      </c>
      <c r="E19">
        <v>0.12836900000000001</v>
      </c>
      <c r="H19" t="s">
        <v>21</v>
      </c>
      <c r="I19" t="str">
        <f t="shared" si="3"/>
        <v>36.6 (531% slower)</v>
      </c>
      <c r="J19" t="str">
        <f t="shared" ref="J19:J22" si="7">_xlfn.CONCAT(K6," ",L6)</f>
        <v xml:space="preserve"> </v>
      </c>
      <c r="K19" t="str">
        <f t="shared" si="5"/>
        <v>14245 (182% slower)</v>
      </c>
    </row>
    <row r="20" spans="1:12" x14ac:dyDescent="0.4">
      <c r="A20" t="s">
        <v>11</v>
      </c>
      <c r="B20" t="s">
        <v>3</v>
      </c>
      <c r="C20" t="str">
        <f>CONCATENATE(テーブル134[[#This Row],[lib]],テーブル134[[#This Row],[task]])</f>
        <v>sql2oInsert</v>
      </c>
      <c r="D20">
        <v>10.814175000000001</v>
      </c>
      <c r="E20">
        <v>0.11949899999999999</v>
      </c>
      <c r="H20" t="s">
        <v>22</v>
      </c>
      <c r="I20" t="str">
        <f t="shared" si="3"/>
        <v>12.4 (114% slower)</v>
      </c>
      <c r="J20" t="str">
        <f t="shared" si="7"/>
        <v xml:space="preserve"> </v>
      </c>
      <c r="K20" t="str">
        <f t="shared" si="5"/>
        <v>12701 (151% slower)</v>
      </c>
    </row>
    <row r="21" spans="1:12" x14ac:dyDescent="0.4">
      <c r="A21" t="s">
        <v>11</v>
      </c>
      <c r="B21" t="s">
        <v>4</v>
      </c>
      <c r="C21" t="str">
        <f>CONCATENATE(テーブル134[[#This Row],[lib]],テーブル134[[#This Row],[task]])</f>
        <v>sql2oMultiRowInsert</v>
      </c>
      <c r="D21">
        <v>45750.576427</v>
      </c>
      <c r="E21">
        <v>7061.179024</v>
      </c>
      <c r="H21" t="s">
        <v>31</v>
      </c>
      <c r="I21" t="str">
        <f t="shared" si="3"/>
        <v>10.2 (76%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CONCATENATE(テーブル134[[#This Row],[lib]],テーブル134[[#This Row],[task]])</f>
        <v>sql2oSelectAll</v>
      </c>
      <c r="D22">
        <v>5423.7498500000002</v>
      </c>
      <c r="E22">
        <v>97.186087999999998</v>
      </c>
      <c r="H22" t="s">
        <v>24</v>
      </c>
      <c r="I22" t="str">
        <f t="shared" si="3"/>
        <v>7.3 (26%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CONCATENATE(テーブル134[[#This Row],[lib]],テーブル134[[#This Row],[task]])</f>
        <v>sql2oSelectByPrimaryKey</v>
      </c>
      <c r="D23">
        <v>8.1616350000000004</v>
      </c>
      <c r="E23">
        <v>0.15326899999999999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5.8</v>
      </c>
      <c r="J29" s="3">
        <f>K2</f>
        <v>6.1</v>
      </c>
      <c r="K29">
        <f>M2</f>
        <v>5059</v>
      </c>
      <c r="L29">
        <f>O2</f>
        <v>23741</v>
      </c>
    </row>
    <row r="30" spans="1:12" x14ac:dyDescent="0.4">
      <c r="H30" t="s">
        <v>30</v>
      </c>
      <c r="I30" s="2">
        <f t="shared" ref="I30:I36" si="8">I3</f>
        <v>6.1</v>
      </c>
      <c r="J30" s="3">
        <f t="shared" ref="J30:J36" si="9">K3</f>
        <v>7.2</v>
      </c>
      <c r="K30">
        <f t="shared" ref="K30:K36" si="10">M3</f>
        <v>4419</v>
      </c>
      <c r="L30">
        <f t="shared" ref="L30:L36" si="11">O3</f>
        <v>22753</v>
      </c>
    </row>
    <row r="31" spans="1:12" x14ac:dyDescent="0.4">
      <c r="H31" t="s">
        <v>26</v>
      </c>
      <c r="I31" s="2">
        <f t="shared" si="8"/>
        <v>8.1999999999999993</v>
      </c>
      <c r="J31" s="3">
        <f t="shared" si="9"/>
        <v>10.8</v>
      </c>
      <c r="K31">
        <f t="shared" si="10"/>
        <v>5424</v>
      </c>
      <c r="L31">
        <f t="shared" si="11"/>
        <v>45751</v>
      </c>
    </row>
    <row r="32" spans="1:12" x14ac:dyDescent="0.4">
      <c r="H32" t="s">
        <v>27</v>
      </c>
      <c r="I32" s="2">
        <f t="shared" si="8"/>
        <v>18.399999999999999</v>
      </c>
      <c r="J32" s="3">
        <f t="shared" si="9"/>
        <v>12.6</v>
      </c>
      <c r="K32">
        <f t="shared" si="10"/>
        <v>5683</v>
      </c>
      <c r="L32">
        <f t="shared" si="11"/>
        <v>39657</v>
      </c>
    </row>
    <row r="33" spans="8:12" x14ac:dyDescent="0.4">
      <c r="H33" t="s">
        <v>21</v>
      </c>
      <c r="I33" s="2">
        <f t="shared" si="8"/>
        <v>36.6</v>
      </c>
      <c r="J33" s="3">
        <f t="shared" si="9"/>
        <v>0</v>
      </c>
      <c r="K33">
        <f t="shared" si="10"/>
        <v>14245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12.4</v>
      </c>
      <c r="J34" s="3">
        <f t="shared" si="9"/>
        <v>0</v>
      </c>
      <c r="K34">
        <f t="shared" si="10"/>
        <v>12701</v>
      </c>
      <c r="L34">
        <f t="shared" si="11"/>
        <v>0</v>
      </c>
    </row>
    <row r="35" spans="8:12" x14ac:dyDescent="0.4">
      <c r="H35" t="s">
        <v>31</v>
      </c>
      <c r="I35" s="2">
        <f t="shared" si="8"/>
        <v>10.199999999999999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F37D-7215-4EC5-A064-DD48DD457397}">
  <dimension ref="A1:P36"/>
  <sheetViews>
    <sheetView topLeftCell="B1" workbookViewId="0">
      <selection activeCell="B27" sqref="B27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CONCATENATE(テーブル13[[#This Row],[lib]],テーブル13[[#This Row],[task]])</f>
        <v>apacheDbUtilsSelectByPrimaryKey</v>
      </c>
      <c r="D2">
        <v>7.341615</v>
      </c>
      <c r="E2">
        <v>0.14049</v>
      </c>
      <c r="H2" s="1" t="s">
        <v>2</v>
      </c>
      <c r="I2" s="2">
        <f>ROUND(VLOOKUP(CONCATENATE($H2,I$1),テーブル13[[#All],[lib and task]:[error]],2,FALSE),1)</f>
        <v>5.9</v>
      </c>
      <c r="K2" s="2">
        <f>ROUND(VLOOKUP(CONCATENATE($H2,K$1),テーブル13[[#All],[lib and task]:[error]],2,FALSE),1)</f>
        <v>6.1</v>
      </c>
      <c r="M2">
        <f>ROUND(VLOOKUP(CONCATENATE($H2,M$1),テーブル13[[#All],[lib and task]:[error]],2,FALSE),0)</f>
        <v>5240</v>
      </c>
      <c r="O2">
        <f>ROUND(VLOOKUP(CONCATENATE($H2,O$1),テーブル13[[#All],[lib and task]:[error]],2,FALSE),0)</f>
        <v>23397</v>
      </c>
    </row>
    <row r="3" spans="1:16" x14ac:dyDescent="0.4">
      <c r="A3" t="s">
        <v>2</v>
      </c>
      <c r="B3" t="s">
        <v>3</v>
      </c>
      <c r="C3" t="str">
        <f>CONCATENATE(テーブル13[[#This Row],[lib]],テーブル13[[#This Row],[task]])</f>
        <v>handCodedInsert</v>
      </c>
      <c r="D3">
        <v>6.1148230000000003</v>
      </c>
      <c r="E3">
        <v>0.24057999999999999</v>
      </c>
      <c r="H3" t="s">
        <v>9</v>
      </c>
      <c r="I3" s="2">
        <f>ROUND(VLOOKUP(CONCATENATE($H3,I$1),テーブル13[[#All],[lib and task]:[error]],2,FALSE),1)</f>
        <v>5.9</v>
      </c>
      <c r="J3" t="str">
        <f t="shared" ref="J3:J9" si="0">"(" &amp;ROUND((I3-I$2)/I$2*100,0)&amp;"% slower)"</f>
        <v>(0% slower)</v>
      </c>
      <c r="K3" s="2">
        <f>ROUND(VLOOKUP(CONCATENATE($H3,K$1),テーブル13[[#All],[lib and task]:[error]],2,FALSE),1)</f>
        <v>7</v>
      </c>
      <c r="L3" t="str">
        <f>"(" &amp;ROUND((K3-K$2)/K$2*100,0)&amp;"% slower)"</f>
        <v>(15% slower)</v>
      </c>
      <c r="M3">
        <f>ROUND(VLOOKUP(CONCATENATE($H3,M$1),テーブル13[[#All],[lib and task]:[error]],2,FALSE),0)</f>
        <v>4137</v>
      </c>
      <c r="N3" t="str">
        <f>"(" &amp;ROUND((M3-M$2)/M$2*100,0)&amp;"% slower)"</f>
        <v>(-21% slower)</v>
      </c>
      <c r="O3">
        <f>ROUND(VLOOKUP(CONCATENATE($H3,O$1),テーブル13[[#All],[lib and task]:[error]],2,FALSE),0)</f>
        <v>22660</v>
      </c>
      <c r="P3" t="str">
        <f>"(" &amp;ROUND((O3-O$2)/O$2*100,0)&amp;"% slower)"</f>
        <v>(-3% slower)</v>
      </c>
    </row>
    <row r="4" spans="1:16" x14ac:dyDescent="0.4">
      <c r="A4" t="s">
        <v>2</v>
      </c>
      <c r="B4" t="s">
        <v>4</v>
      </c>
      <c r="C4" t="str">
        <f>CONCATENATE(テーブル13[[#This Row],[lib]],テーブル13[[#This Row],[task]])</f>
        <v>handCodedMultiRowInsert</v>
      </c>
      <c r="D4">
        <v>23396.698090999998</v>
      </c>
      <c r="E4">
        <v>3781.5947769999998</v>
      </c>
      <c r="H4" t="s">
        <v>11</v>
      </c>
      <c r="I4" s="2">
        <f>ROUND(VLOOKUP(CONCATENATE($H4,I$1),テーブル13[[#All],[lib and task]:[error]],2,FALSE),1)</f>
        <v>8.3000000000000007</v>
      </c>
      <c r="J4" t="str">
        <f t="shared" si="0"/>
        <v>(41% slower)</v>
      </c>
      <c r="K4" s="2">
        <f>ROUND(VLOOKUP(CONCATENATE($H4,K$1),テーブル13[[#All],[lib and task]:[error]],2,FALSE),1)</f>
        <v>10.9</v>
      </c>
      <c r="L4" t="str">
        <f>"(" &amp;ROUND((K4-K$2)/K$2*100,0)&amp;"% slower)"</f>
        <v>(79% slower)</v>
      </c>
      <c r="M4">
        <f>ROUND(VLOOKUP(CONCATENATE($H4,M$1),テーブル13[[#All],[lib and task]:[error]],2,FALSE),0)</f>
        <v>5332</v>
      </c>
      <c r="N4" t="str">
        <f>"(" &amp;ROUND((M4-M$2)/M$2*100,0)&amp;"% slower)"</f>
        <v>(2% slower)</v>
      </c>
      <c r="O4">
        <f>ROUND(VLOOKUP(CONCATENATE($H4,O$1),テーブル13[[#All],[lib and task]:[error]],2,FALSE),0)</f>
        <v>45486</v>
      </c>
      <c r="P4" t="str">
        <f t="shared" ref="P4:P5" si="1">"(" &amp;ROUND((O4-O$2)/O$2*100,0)&amp;"% slower)"</f>
        <v>(94% slower)</v>
      </c>
    </row>
    <row r="5" spans="1:16" x14ac:dyDescent="0.4">
      <c r="A5" t="s">
        <v>2</v>
      </c>
      <c r="B5" t="s">
        <v>5</v>
      </c>
      <c r="C5" t="str">
        <f>CONCATENATE(テーブル13[[#This Row],[lib]],テーブル13[[#This Row],[task]])</f>
        <v>handCodedSelectAll</v>
      </c>
      <c r="D5">
        <v>5239.7214350000004</v>
      </c>
      <c r="E5">
        <v>237.31067999999999</v>
      </c>
      <c r="H5" s="1" t="s">
        <v>6</v>
      </c>
      <c r="I5" s="2">
        <f>ROUND(VLOOKUP(CONCATENATE($H5,I$1),テーブル13[[#All],[lib and task]:[error]],2,FALSE),1)</f>
        <v>19</v>
      </c>
      <c r="J5" t="str">
        <f t="shared" si="0"/>
        <v>(222% slower)</v>
      </c>
      <c r="K5" s="2">
        <f>ROUND(VLOOKUP(CONCATENATE($H5,K$1),テーブル13[[#All],[lib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ROUND(VLOOKUP(CONCATENATE($H5,M$1),テーブル13[[#All],[lib and task]:[error]],2,FALSE),0)</f>
        <v>6463</v>
      </c>
      <c r="N5" t="str">
        <f>"(" &amp;ROUND((M5-M$2)/M$2*100,0)&amp;"% slower)"</f>
        <v>(23% slower)</v>
      </c>
      <c r="O5">
        <f>ROUND(VLOOKUP(CONCATENATE($H5,O$1),テーブル13[[#All],[lib and task]:[error]],2,FALSE),0)</f>
        <v>42698</v>
      </c>
      <c r="P5" t="str">
        <f t="shared" si="1"/>
        <v>(82% slower)</v>
      </c>
    </row>
    <row r="6" spans="1:16" x14ac:dyDescent="0.4">
      <c r="A6" t="s">
        <v>2</v>
      </c>
      <c r="B6" t="s">
        <v>1</v>
      </c>
      <c r="C6" t="str">
        <f>CONCATENATE(テーブル13[[#This Row],[lib]],テーブル13[[#This Row],[task]])</f>
        <v>handCodedSelectByPrimaryKey</v>
      </c>
      <c r="D6">
        <v>5.9205870000000003</v>
      </c>
      <c r="E6">
        <v>8.1317E-2</v>
      </c>
      <c r="H6" t="s">
        <v>7</v>
      </c>
      <c r="I6" s="2">
        <f>ROUND(VLOOKUP(CONCATENATE($H6,I$1),テーブル13[[#All],[lib and task]:[error]],2,FALSE),1)</f>
        <v>35.5</v>
      </c>
      <c r="J6" t="str">
        <f t="shared" si="0"/>
        <v>(502% slower)</v>
      </c>
      <c r="K6" s="2"/>
      <c r="M6">
        <f>ROUND(VLOOKUP(CONCATENATE($H6,M$1),テーブル13[[#All],[lib and task]:[error]],2,FALSE),0)</f>
        <v>14285</v>
      </c>
      <c r="N6" t="str">
        <f t="shared" ref="N6:N7" si="2">"(" &amp;ROUND((M6-M$2)/M$2*100,0)&amp;"% slower)"</f>
        <v>(173% slower)</v>
      </c>
    </row>
    <row r="7" spans="1:16" x14ac:dyDescent="0.4">
      <c r="A7" t="s">
        <v>6</v>
      </c>
      <c r="B7" t="s">
        <v>3</v>
      </c>
      <c r="C7" t="str">
        <f>CONCATENATE(テーブル13[[#This Row],[lib]],テーブル13[[#This Row],[task]])</f>
        <v>jDBIInsert</v>
      </c>
      <c r="D7">
        <v>12.463422</v>
      </c>
      <c r="E7">
        <v>0.557782</v>
      </c>
      <c r="H7" t="s">
        <v>8</v>
      </c>
      <c r="I7" s="2">
        <f>ROUND(VLOOKUP(CONCATENATE($H7,I$1),テーブル13[[#All],[lib and task]:[error]],2,FALSE),1)</f>
        <v>12.6</v>
      </c>
      <c r="J7" t="str">
        <f t="shared" si="0"/>
        <v>(114% slower)</v>
      </c>
      <c r="K7" s="2"/>
      <c r="M7">
        <f>ROUND(VLOOKUP(CONCATENATE($H7,M$1),テーブル13[[#All],[lib and task]:[error]],2,FALSE),0)</f>
        <v>12827</v>
      </c>
      <c r="N7" t="str">
        <f t="shared" si="2"/>
        <v>(145% slower)</v>
      </c>
    </row>
    <row r="8" spans="1:16" x14ac:dyDescent="0.4">
      <c r="A8" t="s">
        <v>6</v>
      </c>
      <c r="B8" t="s">
        <v>4</v>
      </c>
      <c r="C8" t="str">
        <f>CONCATENATE(テーブル13[[#This Row],[lib]],テーブル13[[#This Row],[task]])</f>
        <v>jDBIMultiRowInsert</v>
      </c>
      <c r="D8">
        <v>42697.709628999997</v>
      </c>
      <c r="E8">
        <v>8242.7101349999994</v>
      </c>
      <c r="H8" t="s">
        <v>10</v>
      </c>
      <c r="I8" s="2">
        <f>ROUND(VLOOKUP(CONCATENATE($H8,I$1),テーブル13[[#All],[lib and task]:[error]],2,FALSE),1)</f>
        <v>10.3</v>
      </c>
      <c r="J8" t="str">
        <f t="shared" si="0"/>
        <v>(75% slower)</v>
      </c>
      <c r="K8" s="2"/>
    </row>
    <row r="9" spans="1:16" x14ac:dyDescent="0.4">
      <c r="A9" t="s">
        <v>6</v>
      </c>
      <c r="B9" t="s">
        <v>5</v>
      </c>
      <c r="C9" t="str">
        <f>CONCATENATE(テーブル13[[#This Row],[lib]],テーブル13[[#This Row],[task]])</f>
        <v>jDBISelectAll</v>
      </c>
      <c r="D9">
        <v>6463.4487939999999</v>
      </c>
      <c r="E9">
        <v>893.08687099999997</v>
      </c>
      <c r="H9" t="s">
        <v>0</v>
      </c>
      <c r="I9" s="2">
        <f>ROUND(VLOOKUP(CONCATENATE($H9,I$1),テーブル13[[#All],[lib and task]:[error]],2,FALSE),1)</f>
        <v>7.3</v>
      </c>
      <c r="J9" t="str">
        <f t="shared" si="0"/>
        <v>(24% slower)</v>
      </c>
      <c r="K9" s="2"/>
    </row>
    <row r="10" spans="1:16" x14ac:dyDescent="0.4">
      <c r="A10" t="s">
        <v>6</v>
      </c>
      <c r="B10" t="s">
        <v>1</v>
      </c>
      <c r="C10" t="str">
        <f>CONCATENATE(テーブル13[[#This Row],[lib]],テーブル13[[#This Row],[task]])</f>
        <v>jDBISelectByPrimaryKey</v>
      </c>
      <c r="D10">
        <v>18.982246</v>
      </c>
      <c r="E10">
        <v>0.58452999999999999</v>
      </c>
    </row>
    <row r="11" spans="1:16" x14ac:dyDescent="0.4">
      <c r="A11" t="s">
        <v>7</v>
      </c>
      <c r="B11" t="s">
        <v>5</v>
      </c>
      <c r="C11" t="str">
        <f>CONCATENATE(テーブル13[[#This Row],[lib]],テーブル13[[#This Row],[task]])</f>
        <v>jOOQSelectAll</v>
      </c>
      <c r="D11">
        <v>14284.510518999999</v>
      </c>
      <c r="E11">
        <v>738.03279499999996</v>
      </c>
    </row>
    <row r="12" spans="1:16" x14ac:dyDescent="0.4">
      <c r="A12" t="s">
        <v>7</v>
      </c>
      <c r="B12" t="s">
        <v>1</v>
      </c>
      <c r="C12" t="str">
        <f>CONCATENATE(テーブル13[[#This Row],[lib]],テーブル13[[#This Row],[task]])</f>
        <v>jOOQSelectByPrimaryKey</v>
      </c>
      <c r="D12">
        <v>35.513455999999998</v>
      </c>
      <c r="E12">
        <v>3.2226059999999999</v>
      </c>
    </row>
    <row r="13" spans="1:16" x14ac:dyDescent="0.4">
      <c r="A13" t="s">
        <v>8</v>
      </c>
      <c r="B13" t="s">
        <v>5</v>
      </c>
      <c r="C13" t="str">
        <f>CONCATENATE(テーブル13[[#This Row],[lib]],テーブル13[[#This Row],[task]])</f>
        <v>myBatisSelectAll</v>
      </c>
      <c r="D13">
        <v>12827.091379</v>
      </c>
      <c r="E13">
        <v>646.97206300000005</v>
      </c>
    </row>
    <row r="14" spans="1:16" x14ac:dyDescent="0.4">
      <c r="A14" t="s">
        <v>8</v>
      </c>
      <c r="B14" t="s">
        <v>1</v>
      </c>
      <c r="C14" t="str">
        <f>CONCATENATE(テーブル13[[#This Row],[lib]],テーブル13[[#This Row],[task]])</f>
        <v>myBatisSelectByPrimaryKey</v>
      </c>
      <c r="D14">
        <v>12.636987</v>
      </c>
      <c r="E14">
        <v>0.34337000000000001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CONCATENATE(テーブル13[[#This Row],[lib]],テーブル13[[#This Row],[task]])</f>
        <v>sormInsert</v>
      </c>
      <c r="D15">
        <v>6.9556240000000003</v>
      </c>
      <c r="E15">
        <v>0.21965599999999999</v>
      </c>
      <c r="H15" t="s">
        <v>25</v>
      </c>
      <c r="I15" t="str">
        <f>_xlfn.CONCAT(TEXT(I2,".0")," ",J2)</f>
        <v xml:space="preserve">5.9 </v>
      </c>
      <c r="J15" t="str">
        <f>_xlfn.CONCAT(TEXT(K2,".0")," ",L2)</f>
        <v xml:space="preserve">6.1 </v>
      </c>
      <c r="K15" t="str">
        <f>_xlfn.CONCAT(M2," ",N2)</f>
        <v xml:space="preserve">5240 </v>
      </c>
      <c r="L15" t="str">
        <f>_xlfn.CONCAT(O2," ",P2)</f>
        <v xml:space="preserve">23397 </v>
      </c>
    </row>
    <row r="16" spans="1:16" x14ac:dyDescent="0.4">
      <c r="A16" t="s">
        <v>9</v>
      </c>
      <c r="B16" t="s">
        <v>4</v>
      </c>
      <c r="C16" t="str">
        <f>CONCATENATE(テーブル13[[#This Row],[lib]],テーブル13[[#This Row],[task]])</f>
        <v>sormMultiRowInsert</v>
      </c>
      <c r="D16">
        <v>22660.085885</v>
      </c>
      <c r="E16">
        <v>3666.6742610000001</v>
      </c>
      <c r="H16" t="s">
        <v>29</v>
      </c>
      <c r="I16" t="str">
        <f t="shared" ref="I16:I22" si="3">_xlfn.CONCAT(TEXT(I3,".0")," ",J3)</f>
        <v>5.9 (0% slower)</v>
      </c>
      <c r="J16" t="str">
        <f t="shared" ref="J16:J18" si="4">_xlfn.CONCAT(TEXT(K3,".0")," ",L3)</f>
        <v>7.0 (15% slower)</v>
      </c>
      <c r="K16" t="str">
        <f t="shared" ref="K16:K20" si="5">_xlfn.CONCAT(M3," ",N3)</f>
        <v>4137 (-21% slower)</v>
      </c>
      <c r="L16" t="str">
        <f t="shared" ref="L16:L18" si="6">_xlfn.CONCAT(O3," ",P3)</f>
        <v>22660 (-3% slower)</v>
      </c>
    </row>
    <row r="17" spans="1:12" x14ac:dyDescent="0.4">
      <c r="A17" t="s">
        <v>9</v>
      </c>
      <c r="B17" t="s">
        <v>5</v>
      </c>
      <c r="C17" t="str">
        <f>CONCATENATE(テーブル13[[#This Row],[lib]],テーブル13[[#This Row],[task]])</f>
        <v>sormSelectAll</v>
      </c>
      <c r="D17">
        <v>4137.0264200000001</v>
      </c>
      <c r="E17">
        <v>48.359667000000002</v>
      </c>
      <c r="H17" t="s">
        <v>26</v>
      </c>
      <c r="I17" t="str">
        <f t="shared" si="3"/>
        <v>8.3 (41% slower)</v>
      </c>
      <c r="J17" t="str">
        <f t="shared" si="4"/>
        <v>10.9 (79% slower)</v>
      </c>
      <c r="K17" t="str">
        <f t="shared" si="5"/>
        <v>5332 (2% slower)</v>
      </c>
      <c r="L17" t="str">
        <f t="shared" si="6"/>
        <v>45486 (94% slower)</v>
      </c>
    </row>
    <row r="18" spans="1:12" x14ac:dyDescent="0.4">
      <c r="A18" t="s">
        <v>9</v>
      </c>
      <c r="B18" t="s">
        <v>1</v>
      </c>
      <c r="C18" t="str">
        <f>CONCATENATE(テーブル13[[#This Row],[lib]],テーブル13[[#This Row],[task]])</f>
        <v>sormSelectByPrimaryKey</v>
      </c>
      <c r="D18">
        <v>5.9183500000000002</v>
      </c>
      <c r="E18">
        <v>0.20995800000000001</v>
      </c>
      <c r="H18" t="s">
        <v>27</v>
      </c>
      <c r="I18" t="str">
        <f t="shared" si="3"/>
        <v>19.0 (222% slower)</v>
      </c>
      <c r="J18" t="str">
        <f t="shared" si="4"/>
        <v>12.5 (105% slower)</v>
      </c>
      <c r="K18" t="str">
        <f t="shared" si="5"/>
        <v>6463 (23% slower)</v>
      </c>
      <c r="L18" t="str">
        <f t="shared" si="6"/>
        <v>42698 (82% slower)</v>
      </c>
    </row>
    <row r="19" spans="1:12" x14ac:dyDescent="0.4">
      <c r="A19" t="s">
        <v>10</v>
      </c>
      <c r="B19" t="s">
        <v>1</v>
      </c>
      <c r="C19" t="str">
        <f>CONCATENATE(テーブル13[[#This Row],[lib]],テーブル13[[#This Row],[task]])</f>
        <v>springJdbcTemplateSelectByPrimaryKey</v>
      </c>
      <c r="D19">
        <v>10.265491000000001</v>
      </c>
      <c r="E19">
        <v>0.113276</v>
      </c>
      <c r="H19" t="s">
        <v>21</v>
      </c>
      <c r="I19" t="str">
        <f t="shared" si="3"/>
        <v>35.5 (502% slower)</v>
      </c>
      <c r="J19" t="str">
        <f t="shared" ref="J19:J22" si="7">_xlfn.CONCAT(K6," ",L6)</f>
        <v xml:space="preserve"> </v>
      </c>
      <c r="K19" t="str">
        <f t="shared" si="5"/>
        <v>14285 (173% slower)</v>
      </c>
    </row>
    <row r="20" spans="1:12" x14ac:dyDescent="0.4">
      <c r="A20" t="s">
        <v>11</v>
      </c>
      <c r="B20" t="s">
        <v>3</v>
      </c>
      <c r="C20" t="str">
        <f>CONCATENATE(テーブル13[[#This Row],[lib]],テーブル13[[#This Row],[task]])</f>
        <v>sql2oInsert</v>
      </c>
      <c r="D20">
        <v>10.905077</v>
      </c>
      <c r="E20">
        <v>0.15468100000000001</v>
      </c>
      <c r="H20" t="s">
        <v>22</v>
      </c>
      <c r="I20" t="str">
        <f t="shared" si="3"/>
        <v>12.6 (114% slower)</v>
      </c>
      <c r="J20" t="str">
        <f t="shared" si="7"/>
        <v xml:space="preserve"> </v>
      </c>
      <c r="K20" t="str">
        <f t="shared" si="5"/>
        <v>12827 (145% slower)</v>
      </c>
    </row>
    <row r="21" spans="1:12" x14ac:dyDescent="0.4">
      <c r="A21" t="s">
        <v>11</v>
      </c>
      <c r="B21" t="s">
        <v>4</v>
      </c>
      <c r="C21" t="str">
        <f>CONCATENATE(テーブル13[[#This Row],[lib]],テーブル13[[#This Row],[task]])</f>
        <v>sql2oMultiRowInsert</v>
      </c>
      <c r="D21">
        <v>45486.439919999997</v>
      </c>
      <c r="E21">
        <v>7722.8846160000003</v>
      </c>
      <c r="H21" t="s">
        <v>23</v>
      </c>
      <c r="I21" t="str">
        <f t="shared" si="3"/>
        <v>10.3 (75%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CONCATENATE(テーブル13[[#This Row],[lib]],テーブル13[[#This Row],[task]])</f>
        <v>sql2oSelectAll</v>
      </c>
      <c r="D22">
        <v>5332.0624790000002</v>
      </c>
      <c r="E22">
        <v>86.471979000000005</v>
      </c>
      <c r="H22" t="s">
        <v>24</v>
      </c>
      <c r="I22" t="str">
        <f t="shared" si="3"/>
        <v>7.3 (24%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CONCATENATE(テーブル13[[#This Row],[lib]],テーブル13[[#This Row],[task]])</f>
        <v>sql2oSelectByPrimaryKey</v>
      </c>
      <c r="D23">
        <v>8.3010260000000002</v>
      </c>
      <c r="E23">
        <v>0.14551700000000001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5.9</v>
      </c>
      <c r="J29" s="3">
        <f>K2</f>
        <v>6.1</v>
      </c>
      <c r="K29">
        <f>M2</f>
        <v>5240</v>
      </c>
      <c r="L29">
        <f>O2</f>
        <v>23397</v>
      </c>
    </row>
    <row r="30" spans="1:12" x14ac:dyDescent="0.4">
      <c r="H30" t="s">
        <v>30</v>
      </c>
      <c r="I30" s="2">
        <f t="shared" ref="I30:I36" si="8">I3</f>
        <v>5.9</v>
      </c>
      <c r="J30" s="3">
        <f t="shared" ref="J30:J36" si="9">K3</f>
        <v>7</v>
      </c>
      <c r="K30">
        <f t="shared" ref="K30:K36" si="10">M3</f>
        <v>4137</v>
      </c>
      <c r="L30">
        <f t="shared" ref="L30:L36" si="11">O3</f>
        <v>22660</v>
      </c>
    </row>
    <row r="31" spans="1:12" x14ac:dyDescent="0.4">
      <c r="H31" t="s">
        <v>26</v>
      </c>
      <c r="I31" s="2">
        <f t="shared" si="8"/>
        <v>8.3000000000000007</v>
      </c>
      <c r="J31" s="3">
        <f t="shared" si="9"/>
        <v>10.9</v>
      </c>
      <c r="K31">
        <f t="shared" si="10"/>
        <v>5332</v>
      </c>
      <c r="L31">
        <f t="shared" si="11"/>
        <v>45486</v>
      </c>
    </row>
    <row r="32" spans="1:12" x14ac:dyDescent="0.4">
      <c r="H32" t="s">
        <v>27</v>
      </c>
      <c r="I32" s="2">
        <f t="shared" si="8"/>
        <v>19</v>
      </c>
      <c r="J32" s="3">
        <f t="shared" si="9"/>
        <v>12.5</v>
      </c>
      <c r="K32">
        <f t="shared" si="10"/>
        <v>6463</v>
      </c>
      <c r="L32">
        <f t="shared" si="11"/>
        <v>42698</v>
      </c>
    </row>
    <row r="33" spans="8:12" x14ac:dyDescent="0.4">
      <c r="H33" t="s">
        <v>21</v>
      </c>
      <c r="I33" s="2">
        <f t="shared" si="8"/>
        <v>35.5</v>
      </c>
      <c r="J33" s="3">
        <f t="shared" si="9"/>
        <v>0</v>
      </c>
      <c r="K33">
        <f t="shared" si="10"/>
        <v>14285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12.6</v>
      </c>
      <c r="J34" s="3">
        <f t="shared" si="9"/>
        <v>0</v>
      </c>
      <c r="K34">
        <f t="shared" si="10"/>
        <v>12827</v>
      </c>
      <c r="L34">
        <f t="shared" si="11"/>
        <v>0</v>
      </c>
    </row>
    <row r="35" spans="8:12" x14ac:dyDescent="0.4">
      <c r="H35" t="s">
        <v>23</v>
      </c>
      <c r="I35" s="2">
        <f t="shared" si="8"/>
        <v>10.3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5E73-0859-4F64-B8BC-312647143468}">
  <dimension ref="A1:P36"/>
  <sheetViews>
    <sheetView workbookViewId="0">
      <selection activeCell="R30" sqref="R30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CONCATENATE(テーブル1[[#This Row],[lib]],テーブル1[[#This Row],[task]])</f>
        <v>apacheDbUtilsSelectByPrimaryKey</v>
      </c>
      <c r="D2">
        <v>7.3129999999999997</v>
      </c>
      <c r="E2">
        <v>0.19400000000000001</v>
      </c>
      <c r="H2" s="1" t="s">
        <v>2</v>
      </c>
      <c r="I2" s="2">
        <f>ROUND(VLOOKUP(CONCATENATE($H2,I$1),テーブル1[[#All],[lib and task]:[error]],2,FALSE),1)</f>
        <v>5.7</v>
      </c>
      <c r="K2" s="2">
        <f>ROUND(VLOOKUP(CONCATENATE($H2,K$1),テーブル1[[#All],[lib and task]:[error]],2,FALSE),1)</f>
        <v>6.1</v>
      </c>
      <c r="M2">
        <f>ROUND(VLOOKUP(CONCATENATE($H2,M$1),テーブル1[[#All],[lib and task]:[error]],2,FALSE),0)</f>
        <v>5345</v>
      </c>
      <c r="O2">
        <f>ROUND(VLOOKUP(CONCATENATE($H2,O$1),テーブル1[[#All],[lib and task]:[error]],2,FALSE),0)</f>
        <v>23710</v>
      </c>
    </row>
    <row r="3" spans="1:16" x14ac:dyDescent="0.4">
      <c r="A3" t="s">
        <v>2</v>
      </c>
      <c r="B3" t="s">
        <v>3</v>
      </c>
      <c r="C3" t="str">
        <f>CONCATENATE(テーブル1[[#This Row],[lib]],テーブル1[[#This Row],[task]])</f>
        <v>handCodedInsert</v>
      </c>
      <c r="D3">
        <v>6.12</v>
      </c>
      <c r="E3">
        <v>0.24299999999999999</v>
      </c>
      <c r="H3" t="s">
        <v>9</v>
      </c>
      <c r="I3" s="2">
        <f>ROUND(VLOOKUP(CONCATENATE($H3,I$1),テーブル1[[#All],[lib and task]:[error]],2,FALSE),1)</f>
        <v>6</v>
      </c>
      <c r="J3" t="str">
        <f t="shared" ref="J3:J9" si="0">"(" &amp;ROUND((I3-I$2)/I$2*100,0)&amp;"% slower)"</f>
        <v>(5% slower)</v>
      </c>
      <c r="K3" s="2">
        <f>ROUND(VLOOKUP(CONCATENATE($H3,K$1),テーブル1[[#All],[lib and task]:[error]],2,FALSE),1)</f>
        <v>6.9</v>
      </c>
      <c r="L3" t="str">
        <f>"(" &amp;ROUND((K3-K$2)/K$2*100,0)&amp;"% slower)"</f>
        <v>(13% slower)</v>
      </c>
      <c r="M3">
        <f>ROUND(VLOOKUP(CONCATENATE($H3,M$1),テーブル1[[#All],[lib and task]:[error]],2,FALSE),0)</f>
        <v>5286</v>
      </c>
      <c r="N3" t="str">
        <f>"(" &amp;ROUND((M3-M$2)/M$2*100,0)&amp;"% slower)"</f>
        <v>(-1% slower)</v>
      </c>
      <c r="O3">
        <f>ROUND(VLOOKUP(CONCATENATE($H3,O$1),テーブル1[[#All],[lib and task]:[error]],2,FALSE),0)</f>
        <v>23840</v>
      </c>
      <c r="P3" t="str">
        <f>"(" &amp;ROUND((O3-O$2)/O$2*100,0)&amp;"% slower)"</f>
        <v>(1% slower)</v>
      </c>
    </row>
    <row r="4" spans="1:16" x14ac:dyDescent="0.4">
      <c r="A4" t="s">
        <v>2</v>
      </c>
      <c r="B4" t="s">
        <v>4</v>
      </c>
      <c r="C4" t="str">
        <f>CONCATENATE(テーブル1[[#This Row],[lib]],テーブル1[[#This Row],[task]])</f>
        <v>handCodedMultiRowInsert</v>
      </c>
      <c r="D4">
        <v>23709.723999999998</v>
      </c>
      <c r="E4">
        <v>3986.6329999999998</v>
      </c>
      <c r="H4" t="s">
        <v>11</v>
      </c>
      <c r="I4" s="2">
        <f>ROUND(VLOOKUP(CONCATENATE($H4,I$1),テーブル1[[#All],[lib and task]:[error]],2,FALSE),1)</f>
        <v>8.1</v>
      </c>
      <c r="J4" t="str">
        <f t="shared" si="0"/>
        <v>(42% slower)</v>
      </c>
      <c r="K4" s="2">
        <f>ROUND(VLOOKUP(CONCATENATE($H4,K$1),テーブル1[[#All],[lib and task]:[error]],2,FALSE),1)</f>
        <v>11</v>
      </c>
      <c r="L4" t="str">
        <f>"(" &amp;ROUND((K4-K$2)/K$2*100,0)&amp;"% slower)"</f>
        <v>(80% slower)</v>
      </c>
      <c r="M4">
        <f>ROUND(VLOOKUP(CONCATENATE($H4,M$1),テーブル1[[#All],[lib and task]:[error]],2,FALSE),0)</f>
        <v>5461</v>
      </c>
      <c r="N4" t="str">
        <f>"(" &amp;ROUND((M4-M$2)/M$2*100,0)&amp;"% slower)"</f>
        <v>(2% slower)</v>
      </c>
      <c r="O4">
        <f>ROUND(VLOOKUP(CONCATENATE($H4,O$1),テーブル1[[#All],[lib and task]:[error]],2,FALSE),0)</f>
        <v>45228</v>
      </c>
      <c r="P4" t="str">
        <f t="shared" ref="P4:P5" si="1">"(" &amp;ROUND((O4-O$2)/O$2*100,0)&amp;"% slower)"</f>
        <v>(91% slower)</v>
      </c>
    </row>
    <row r="5" spans="1:16" x14ac:dyDescent="0.4">
      <c r="A5" t="s">
        <v>2</v>
      </c>
      <c r="B5" t="s">
        <v>5</v>
      </c>
      <c r="C5" t="str">
        <f>CONCATENATE(テーブル1[[#This Row],[lib]],テーブル1[[#This Row],[task]])</f>
        <v>handCodedSelectAll</v>
      </c>
      <c r="D5">
        <v>5344.6319999999996</v>
      </c>
      <c r="E5">
        <v>40.762</v>
      </c>
      <c r="H5" s="1" t="s">
        <v>6</v>
      </c>
      <c r="I5" s="2">
        <f>ROUND(VLOOKUP(CONCATENATE($H5,I$1),テーブル1[[#All],[lib and task]:[error]],2,FALSE),1)</f>
        <v>18.7</v>
      </c>
      <c r="J5" t="str">
        <f t="shared" si="0"/>
        <v>(228% slower)</v>
      </c>
      <c r="K5" s="2">
        <f>ROUND(VLOOKUP(CONCATENATE($H5,K$1),テーブル1[[#All],[lib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ROUND(VLOOKUP(CONCATENATE($H5,M$1),テーブル1[[#All],[lib and task]:[error]],2,FALSE),0)</f>
        <v>5514</v>
      </c>
      <c r="N5" t="str">
        <f>"(" &amp;ROUND((M5-M$2)/M$2*100,0)&amp;"% slower)"</f>
        <v>(3% slower)</v>
      </c>
      <c r="O5">
        <f>ROUND(VLOOKUP(CONCATENATE($H5,O$1),テーブル1[[#All],[lib and task]:[error]],2,FALSE),0)</f>
        <v>40607</v>
      </c>
      <c r="P5" t="str">
        <f t="shared" si="1"/>
        <v>(71% slower)</v>
      </c>
    </row>
    <row r="6" spans="1:16" x14ac:dyDescent="0.4">
      <c r="A6" t="s">
        <v>2</v>
      </c>
      <c r="B6" t="s">
        <v>1</v>
      </c>
      <c r="C6" t="str">
        <f>CONCATENATE(テーブル1[[#This Row],[lib]],テーブル1[[#This Row],[task]])</f>
        <v>handCodedSelectByPrimaryKey</v>
      </c>
      <c r="D6">
        <v>5.6550000000000002</v>
      </c>
      <c r="E6">
        <v>9.8000000000000004E-2</v>
      </c>
      <c r="H6" t="s">
        <v>7</v>
      </c>
      <c r="I6" s="2">
        <f>ROUND(VLOOKUP(CONCATENATE($H6,I$1),テーブル1[[#All],[lib and task]:[error]],2,FALSE),1)</f>
        <v>35.299999999999997</v>
      </c>
      <c r="J6" t="str">
        <f t="shared" si="0"/>
        <v>(519% slower)</v>
      </c>
      <c r="K6" s="2"/>
      <c r="M6">
        <f>ROUND(VLOOKUP(CONCATENATE($H6,M$1),テーブル1[[#All],[lib and task]:[error]],2,FALSE),0)</f>
        <v>14429</v>
      </c>
      <c r="N6" t="str">
        <f t="shared" ref="N6:N7" si="2">"(" &amp;ROUND((M6-M$2)/M$2*100,0)&amp;"% slower)"</f>
        <v>(170% slower)</v>
      </c>
    </row>
    <row r="7" spans="1:16" x14ac:dyDescent="0.4">
      <c r="A7" t="s">
        <v>6</v>
      </c>
      <c r="B7" t="s">
        <v>3</v>
      </c>
      <c r="C7" t="str">
        <f>CONCATENATE(テーブル1[[#This Row],[lib]],テーブル1[[#This Row],[task]])</f>
        <v>jDBIInsert</v>
      </c>
      <c r="D7">
        <v>12.532999999999999</v>
      </c>
      <c r="E7">
        <v>0.71899999999999997</v>
      </c>
      <c r="H7" t="s">
        <v>8</v>
      </c>
      <c r="I7" s="2">
        <f>ROUND(VLOOKUP(CONCATENATE($H7,I$1),テーブル1[[#All],[lib and task]:[error]],2,FALSE),1)</f>
        <v>12.5</v>
      </c>
      <c r="J7" t="str">
        <f t="shared" si="0"/>
        <v>(119% slower)</v>
      </c>
      <c r="K7" s="2"/>
      <c r="M7">
        <f>ROUND(VLOOKUP(CONCATENATE($H7,M$1),テーブル1[[#All],[lib and task]:[error]],2,FALSE),0)</f>
        <v>12724</v>
      </c>
      <c r="N7" t="str">
        <f t="shared" si="2"/>
        <v>(138% slower)</v>
      </c>
    </row>
    <row r="8" spans="1:16" x14ac:dyDescent="0.4">
      <c r="A8" t="s">
        <v>6</v>
      </c>
      <c r="B8" t="s">
        <v>4</v>
      </c>
      <c r="C8" t="str">
        <f>CONCATENATE(テーブル1[[#This Row],[lib]],テーブル1[[#This Row],[task]])</f>
        <v>jDBIMultiRowInsert</v>
      </c>
      <c r="D8">
        <v>40606.612999999998</v>
      </c>
      <c r="E8">
        <v>6369.924</v>
      </c>
      <c r="H8" t="s">
        <v>10</v>
      </c>
      <c r="I8" s="2">
        <f>ROUND(VLOOKUP(CONCATENATE($H8,I$1),テーブル1[[#All],[lib and task]:[error]],2,FALSE),1)</f>
        <v>10.199999999999999</v>
      </c>
      <c r="J8" t="str">
        <f t="shared" si="0"/>
        <v>(79% slower)</v>
      </c>
      <c r="K8" s="2"/>
    </row>
    <row r="9" spans="1:16" x14ac:dyDescent="0.4">
      <c r="A9" t="s">
        <v>6</v>
      </c>
      <c r="B9" t="s">
        <v>5</v>
      </c>
      <c r="C9" t="str">
        <f>CONCATENATE(テーブル1[[#This Row],[lib]],テーブル1[[#This Row],[task]])</f>
        <v>jDBISelectAll</v>
      </c>
      <c r="D9">
        <v>5513.6350000000002</v>
      </c>
      <c r="E9">
        <v>141.97</v>
      </c>
      <c r="H9" t="s">
        <v>0</v>
      </c>
      <c r="I9" s="2">
        <f>ROUND(VLOOKUP(CONCATENATE($H9,I$1),テーブル1[[#All],[lib and task]:[error]],2,FALSE),1)</f>
        <v>7.3</v>
      </c>
      <c r="J9" t="str">
        <f t="shared" si="0"/>
        <v>(28% slower)</v>
      </c>
      <c r="K9" s="2"/>
    </row>
    <row r="10" spans="1:16" x14ac:dyDescent="0.4">
      <c r="A10" t="s">
        <v>6</v>
      </c>
      <c r="B10" t="s">
        <v>1</v>
      </c>
      <c r="C10" t="str">
        <f>CONCATENATE(テーブル1[[#This Row],[lib]],テーブル1[[#This Row],[task]])</f>
        <v>jDBISelectByPrimaryKey</v>
      </c>
      <c r="D10">
        <v>18.672000000000001</v>
      </c>
      <c r="E10">
        <v>0.52600000000000002</v>
      </c>
    </row>
    <row r="11" spans="1:16" x14ac:dyDescent="0.4">
      <c r="A11" t="s">
        <v>7</v>
      </c>
      <c r="B11" t="s">
        <v>5</v>
      </c>
      <c r="C11" t="str">
        <f>CONCATENATE(テーブル1[[#This Row],[lib]],テーブル1[[#This Row],[task]])</f>
        <v>jOOQSelectAll</v>
      </c>
      <c r="D11">
        <v>14429.495999999999</v>
      </c>
      <c r="E11">
        <v>658.05899999999997</v>
      </c>
    </row>
    <row r="12" spans="1:16" x14ac:dyDescent="0.4">
      <c r="A12" t="s">
        <v>7</v>
      </c>
      <c r="B12" t="s">
        <v>1</v>
      </c>
      <c r="C12" t="str">
        <f>CONCATENATE(テーブル1[[#This Row],[lib]],テーブル1[[#This Row],[task]])</f>
        <v>jOOQSelectByPrimaryKey</v>
      </c>
      <c r="D12">
        <v>35.348999999999997</v>
      </c>
      <c r="E12">
        <v>3.157</v>
      </c>
    </row>
    <row r="13" spans="1:16" x14ac:dyDescent="0.4">
      <c r="A13" t="s">
        <v>8</v>
      </c>
      <c r="B13" t="s">
        <v>5</v>
      </c>
      <c r="C13" t="str">
        <f>CONCATENATE(テーブル1[[#This Row],[lib]],テーブル1[[#This Row],[task]])</f>
        <v>myBatisSelectAll</v>
      </c>
      <c r="D13">
        <v>12724.013999999999</v>
      </c>
      <c r="E13">
        <v>98.552000000000007</v>
      </c>
    </row>
    <row r="14" spans="1:16" x14ac:dyDescent="0.4">
      <c r="A14" t="s">
        <v>8</v>
      </c>
      <c r="B14" t="s">
        <v>1</v>
      </c>
      <c r="C14" t="str">
        <f>CONCATENATE(テーブル1[[#This Row],[lib]],テーブル1[[#This Row],[task]])</f>
        <v>myBatisSelectByPrimaryKey</v>
      </c>
      <c r="D14">
        <v>12.468999999999999</v>
      </c>
      <c r="E14">
        <v>0.35099999999999998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CONCATENATE(テーブル1[[#This Row],[lib]],テーブル1[[#This Row],[task]])</f>
        <v>sormInsert</v>
      </c>
      <c r="D15">
        <v>6.8780000000000001</v>
      </c>
      <c r="E15">
        <v>0.26100000000000001</v>
      </c>
      <c r="H15" t="s">
        <v>25</v>
      </c>
      <c r="I15" t="str">
        <f>_xlfn.CONCAT(TEXT(I2,".0")," ",J2)</f>
        <v xml:space="preserve">5.7 </v>
      </c>
      <c r="J15" t="str">
        <f>_xlfn.CONCAT(TEXT(K2,".0")," ",L2)</f>
        <v xml:space="preserve">6.1 </v>
      </c>
      <c r="K15" t="str">
        <f>_xlfn.CONCAT(M2," ",N2)</f>
        <v xml:space="preserve">5345 </v>
      </c>
      <c r="L15" t="str">
        <f>_xlfn.CONCAT(O2," ",P2)</f>
        <v xml:space="preserve">23710 </v>
      </c>
    </row>
    <row r="16" spans="1:16" x14ac:dyDescent="0.4">
      <c r="A16" t="s">
        <v>9</v>
      </c>
      <c r="B16" t="s">
        <v>4</v>
      </c>
      <c r="C16" t="str">
        <f>CONCATENATE(テーブル1[[#This Row],[lib]],テーブル1[[#This Row],[task]])</f>
        <v>sormMultiRowInsert</v>
      </c>
      <c r="D16">
        <v>23840.392</v>
      </c>
      <c r="E16">
        <v>4093.2420000000002</v>
      </c>
      <c r="H16" t="s">
        <v>29</v>
      </c>
      <c r="I16" t="str">
        <f t="shared" ref="I16:I22" si="3">_xlfn.CONCAT(TEXT(I3,".0")," ",J3)</f>
        <v>6.0 (5% slower)</v>
      </c>
      <c r="J16" t="str">
        <f t="shared" ref="J16:J18" si="4">_xlfn.CONCAT(TEXT(K3,".0")," ",L3)</f>
        <v>6.9 (13% slower)</v>
      </c>
      <c r="K16" t="str">
        <f t="shared" ref="K16:K20" si="5">_xlfn.CONCAT(M3," ",N3)</f>
        <v>5286 (-1% slower)</v>
      </c>
      <c r="L16" t="str">
        <f t="shared" ref="L16:L18" si="6">_xlfn.CONCAT(O3," ",P3)</f>
        <v>23840 (1% slower)</v>
      </c>
    </row>
    <row r="17" spans="1:12" x14ac:dyDescent="0.4">
      <c r="A17" t="s">
        <v>9</v>
      </c>
      <c r="B17" t="s">
        <v>5</v>
      </c>
      <c r="C17" t="str">
        <f>CONCATENATE(テーブル1[[#This Row],[lib]],テーブル1[[#This Row],[task]])</f>
        <v>sormSelectAll</v>
      </c>
      <c r="D17">
        <v>5285.5360000000001</v>
      </c>
      <c r="E17">
        <v>442.68299999999999</v>
      </c>
      <c r="H17" t="s">
        <v>26</v>
      </c>
      <c r="I17" t="str">
        <f t="shared" si="3"/>
        <v>8.1 (42% slower)</v>
      </c>
      <c r="J17" t="str">
        <f t="shared" si="4"/>
        <v>11.0 (80% slower)</v>
      </c>
      <c r="K17" t="str">
        <f t="shared" si="5"/>
        <v>5461 (2% slower)</v>
      </c>
      <c r="L17" t="str">
        <f t="shared" si="6"/>
        <v>45228 (91% slower)</v>
      </c>
    </row>
    <row r="18" spans="1:12" x14ac:dyDescent="0.4">
      <c r="A18" t="s">
        <v>9</v>
      </c>
      <c r="B18" t="s">
        <v>1</v>
      </c>
      <c r="C18" t="str">
        <f>CONCATENATE(テーブル1[[#This Row],[lib]],テーブル1[[#This Row],[task]])</f>
        <v>sormSelectByPrimaryKey</v>
      </c>
      <c r="D18">
        <v>5.9939999999999998</v>
      </c>
      <c r="E18">
        <v>0.14199999999999999</v>
      </c>
      <c r="H18" t="s">
        <v>27</v>
      </c>
      <c r="I18" t="str">
        <f t="shared" si="3"/>
        <v>18.7 (228% slower)</v>
      </c>
      <c r="J18" t="str">
        <f t="shared" si="4"/>
        <v>12.5 (105% slower)</v>
      </c>
      <c r="K18" t="str">
        <f t="shared" si="5"/>
        <v>5514 (3% slower)</v>
      </c>
      <c r="L18" t="str">
        <f t="shared" si="6"/>
        <v>40607 (71% slower)</v>
      </c>
    </row>
    <row r="19" spans="1:12" x14ac:dyDescent="0.4">
      <c r="A19" t="s">
        <v>10</v>
      </c>
      <c r="B19" t="s">
        <v>1</v>
      </c>
      <c r="C19" t="str">
        <f>CONCATENATE(テーブル1[[#This Row],[lib]],テーブル1[[#This Row],[task]])</f>
        <v>springJdbcTemplateSelectByPrimaryKey</v>
      </c>
      <c r="D19">
        <v>10.192</v>
      </c>
      <c r="E19">
        <v>0.30499999999999999</v>
      </c>
      <c r="H19" t="s">
        <v>21</v>
      </c>
      <c r="I19" t="str">
        <f t="shared" si="3"/>
        <v>35.3 (519% slower)</v>
      </c>
      <c r="J19" t="str">
        <f t="shared" ref="J19:J22" si="7">_xlfn.CONCAT(K6," ",L6)</f>
        <v xml:space="preserve"> </v>
      </c>
      <c r="K19" t="str">
        <f t="shared" si="5"/>
        <v>14429 (170% slower)</v>
      </c>
    </row>
    <row r="20" spans="1:12" x14ac:dyDescent="0.4">
      <c r="A20" t="s">
        <v>11</v>
      </c>
      <c r="B20" t="s">
        <v>3</v>
      </c>
      <c r="C20" t="str">
        <f>CONCATENATE(テーブル1[[#This Row],[lib]],テーブル1[[#This Row],[task]])</f>
        <v>sql2oInsert</v>
      </c>
      <c r="D20">
        <v>11.037000000000001</v>
      </c>
      <c r="E20">
        <v>0.17199999999999999</v>
      </c>
      <c r="H20" t="s">
        <v>22</v>
      </c>
      <c r="I20" t="str">
        <f t="shared" si="3"/>
        <v>12.5 (119% slower)</v>
      </c>
      <c r="J20" t="str">
        <f t="shared" si="7"/>
        <v xml:space="preserve"> </v>
      </c>
      <c r="K20" t="str">
        <f t="shared" si="5"/>
        <v>12724 (138% slower)</v>
      </c>
    </row>
    <row r="21" spans="1:12" x14ac:dyDescent="0.4">
      <c r="A21" t="s">
        <v>11</v>
      </c>
      <c r="B21" t="s">
        <v>4</v>
      </c>
      <c r="C21" t="str">
        <f>CONCATENATE(テーブル1[[#This Row],[lib]],テーブル1[[#This Row],[task]])</f>
        <v>sql2oMultiRowInsert</v>
      </c>
      <c r="D21">
        <v>45227.745999999999</v>
      </c>
      <c r="E21">
        <v>7279.1</v>
      </c>
      <c r="H21" t="s">
        <v>23</v>
      </c>
      <c r="I21" t="str">
        <f t="shared" si="3"/>
        <v>10.2 (79%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CONCATENATE(テーブル1[[#This Row],[lib]],テーブル1[[#This Row],[task]])</f>
        <v>sql2oSelectAll</v>
      </c>
      <c r="D22">
        <v>5461.085</v>
      </c>
      <c r="E22">
        <v>37.597999999999999</v>
      </c>
      <c r="H22" t="s">
        <v>24</v>
      </c>
      <c r="I22" t="str">
        <f t="shared" si="3"/>
        <v>7.3 (28%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CONCATENATE(テーブル1[[#This Row],[lib]],テーブル1[[#This Row],[task]])</f>
        <v>sql2oSelectByPrimaryKey</v>
      </c>
      <c r="D23">
        <v>8.0570000000000004</v>
      </c>
      <c r="E23">
        <v>0.17899999999999999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>
        <f>I2</f>
        <v>5.7</v>
      </c>
      <c r="J29">
        <f>K2</f>
        <v>6.1</v>
      </c>
      <c r="K29">
        <f>M2</f>
        <v>5345</v>
      </c>
      <c r="L29">
        <f>O2</f>
        <v>23710</v>
      </c>
    </row>
    <row r="30" spans="1:12" x14ac:dyDescent="0.4">
      <c r="H30" t="s">
        <v>30</v>
      </c>
      <c r="I30">
        <f t="shared" ref="I30:I36" si="8">I3</f>
        <v>6</v>
      </c>
      <c r="J30">
        <f t="shared" ref="J30:J36" si="9">K3</f>
        <v>6.9</v>
      </c>
      <c r="K30">
        <f t="shared" ref="K30:K36" si="10">M3</f>
        <v>5286</v>
      </c>
      <c r="L30">
        <f t="shared" ref="L30:L36" si="11">O3</f>
        <v>23840</v>
      </c>
    </row>
    <row r="31" spans="1:12" x14ac:dyDescent="0.4">
      <c r="H31" t="s">
        <v>26</v>
      </c>
      <c r="I31">
        <f t="shared" si="8"/>
        <v>8.1</v>
      </c>
      <c r="J31">
        <f t="shared" si="9"/>
        <v>11</v>
      </c>
      <c r="K31">
        <f t="shared" si="10"/>
        <v>5461</v>
      </c>
      <c r="L31">
        <f t="shared" si="11"/>
        <v>45228</v>
      </c>
    </row>
    <row r="32" spans="1:12" x14ac:dyDescent="0.4">
      <c r="H32" t="s">
        <v>27</v>
      </c>
      <c r="I32">
        <f t="shared" si="8"/>
        <v>18.7</v>
      </c>
      <c r="J32">
        <f t="shared" si="9"/>
        <v>12.5</v>
      </c>
      <c r="K32">
        <f t="shared" si="10"/>
        <v>5514</v>
      </c>
      <c r="L32">
        <f t="shared" si="11"/>
        <v>40607</v>
      </c>
    </row>
    <row r="33" spans="8:12" x14ac:dyDescent="0.4">
      <c r="H33" t="s">
        <v>21</v>
      </c>
      <c r="I33">
        <f t="shared" si="8"/>
        <v>35.299999999999997</v>
      </c>
      <c r="J33">
        <f t="shared" si="9"/>
        <v>0</v>
      </c>
      <c r="K33">
        <f t="shared" si="10"/>
        <v>14429</v>
      </c>
      <c r="L33">
        <f t="shared" si="11"/>
        <v>0</v>
      </c>
    </row>
    <row r="34" spans="8:12" x14ac:dyDescent="0.4">
      <c r="H34" t="s">
        <v>22</v>
      </c>
      <c r="I34">
        <f t="shared" si="8"/>
        <v>12.5</v>
      </c>
      <c r="J34">
        <f t="shared" si="9"/>
        <v>0</v>
      </c>
      <c r="K34">
        <f t="shared" si="10"/>
        <v>12724</v>
      </c>
      <c r="L34">
        <f t="shared" si="11"/>
        <v>0</v>
      </c>
    </row>
    <row r="35" spans="8:12" x14ac:dyDescent="0.4">
      <c r="H35" t="s">
        <v>23</v>
      </c>
      <c r="I35">
        <f t="shared" si="8"/>
        <v>10.199999999999999</v>
      </c>
      <c r="J35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>
        <f t="shared" si="8"/>
        <v>7.3</v>
      </c>
      <c r="J36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1.4.0</vt:lpstr>
      <vt:lpstr>1.4.0-rc7</vt:lpstr>
      <vt:lpstr>1.3.5</vt:lpstr>
      <vt:lpstr>1.3.3</vt:lpstr>
      <vt:lpstr>1.2.3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Nakajima</dc:creator>
  <cp:lastModifiedBy>Yuu Nakajima</cp:lastModifiedBy>
  <dcterms:created xsi:type="dcterms:W3CDTF">2021-03-26T05:05:13Z</dcterms:created>
  <dcterms:modified xsi:type="dcterms:W3CDTF">2022-01-13T03:55:43Z</dcterms:modified>
</cp:coreProperties>
</file>